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แผน_ธุรการ" sheetId="1" r:id="rId1"/>
    <sheet name="แผน_พัฒนา" sheetId="2" r:id="rId2"/>
    <sheet name="แผน_หลักสูตร" sheetId="3" r:id="rId3"/>
    <sheet name="แผน_ทะเบียน" sheetId="4" r:id="rId4"/>
    <sheet name="แผน_สำนักพิม์" sheetId="5" r:id="rId5"/>
  </sheets>
  <externalReferences>
    <externalReference r:id="rId8"/>
    <externalReference r:id="rId9"/>
    <externalReference r:id="rId10"/>
  </externalReferences>
  <definedNames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fill39" localSheetId="3" hidden="1">#REF!</definedName>
    <definedName name="fill39" localSheetId="1" hidden="1">#REF!</definedName>
    <definedName name="fill39" localSheetId="4" hidden="1">#REF!</definedName>
    <definedName name="fill39" localSheetId="2" hidden="1">#REF!</definedName>
    <definedName name="fill39" hidden="1">#REF!</definedName>
    <definedName name="_xlnm.Print_Area" localSheetId="3">'แผน_ทะเบียน'!$A$1:$BK$40</definedName>
    <definedName name="_xlnm.Print_Area" localSheetId="0">'แผน_ธุรการ'!$A$1:$BK$102</definedName>
    <definedName name="_xlnm.Print_Area" localSheetId="1">'แผน_พัฒนา'!$A$1:$BK$39</definedName>
    <definedName name="_xlnm.Print_Area" localSheetId="4">'แผน_สำนักพิม์'!$A$1:$BK$46</definedName>
    <definedName name="_xlnm.Print_Area" localSheetId="2">'แผน_หลักสูตร'!$A$1:$BK$40</definedName>
    <definedName name="PRINT_AREA_MI" localSheetId="3">#REF!</definedName>
    <definedName name="PRINT_AREA_MI" localSheetId="0">#REF!</definedName>
    <definedName name="PRINT_AREA_MI" localSheetId="1">#REF!</definedName>
    <definedName name="PRINT_AREA_MI" localSheetId="4">#REF!</definedName>
    <definedName name="PRINT_AREA_MI" localSheetId="2">#REF!</definedName>
    <definedName name="PRINT_AREA_MI">#REF!</definedName>
    <definedName name="_xlnm.Print_Titles" localSheetId="3">'แผน_ทะเบียน'!$A:$G,'แผน_ทะเบียน'!$7:$10</definedName>
    <definedName name="_xlnm.Print_Titles" localSheetId="0">'แผน_ธุรการ'!$A:$G,'แผน_ธุรการ'!$7:$10</definedName>
    <definedName name="_xlnm.Print_Titles" localSheetId="1">'แผน_พัฒนา'!$A:$G,'แผน_พัฒนา'!$7:$10</definedName>
    <definedName name="_xlnm.Print_Titles" localSheetId="4">'แผน_สำนักพิม์'!$A:$G,'แผน_สำนักพิม์'!$7:$10</definedName>
    <definedName name="_xlnm.Print_Titles" localSheetId="2">'แผน_หลักสูตร'!$A:$G,'แผน_หลักสูตร'!$7:$10</definedName>
    <definedName name="แ" localSheetId="3">'[1]สัตวศาสตร์'!#REF!</definedName>
    <definedName name="แ" localSheetId="0">'[1]สัตวศาสตร์'!#REF!</definedName>
    <definedName name="แ" localSheetId="1">'[1]สัตวศาสตร์'!#REF!</definedName>
    <definedName name="แ" localSheetId="4">'[1]สัตวศาสตร์'!#REF!</definedName>
    <definedName name="แ" localSheetId="2">'[1]สัตวศาสตร์'!#REF!</definedName>
    <definedName name="แ">'[1]สัตวศาสตร์'!#REF!</definedName>
    <definedName name="งปม.49ต้นฉบับ" localSheetId="3">#REF!</definedName>
    <definedName name="งปม.49ต้นฉบับ" localSheetId="1">#REF!</definedName>
    <definedName name="งปม.49ต้นฉบับ" localSheetId="4">#REF!</definedName>
    <definedName name="งปม.49ต้นฉบับ" localSheetId="2">#REF!</definedName>
    <definedName name="งปม.49ต้นฉบับ">#REF!</definedName>
    <definedName name="เงินเงิน" localSheetId="3">#REF!</definedName>
    <definedName name="เงินเงิน" localSheetId="1">#REF!</definedName>
    <definedName name="เงินเงิน" localSheetId="4">#REF!</definedName>
    <definedName name="เงินเงิน" localSheetId="2">#REF!</definedName>
    <definedName name="เงินเงิน">#REF!</definedName>
    <definedName name="เงินประจำตำแหน่ง" localSheetId="3">#REF!</definedName>
    <definedName name="เงินประจำตำแหน่ง" localSheetId="1">#REF!</definedName>
    <definedName name="เงินประจำตำแหน่ง" localSheetId="4">#REF!</definedName>
    <definedName name="เงินประจำตำแหน่ง" localSheetId="2">#REF!</definedName>
    <definedName name="เงินประจำตำแหน่ง">#REF!</definedName>
    <definedName name="ดกาสฟ่" localSheetId="3">'[2]สัตวศาสตร์'!#REF!</definedName>
    <definedName name="ดกาสฟ่" localSheetId="0">'[2]สัตวศาสตร์'!#REF!</definedName>
    <definedName name="ดกาสฟ่" localSheetId="1">'[2]สัตวศาสตร์'!#REF!</definedName>
    <definedName name="ดกาสฟ่" localSheetId="4">'[2]สัตวศาสตร์'!#REF!</definedName>
    <definedName name="ดกาสฟ่" localSheetId="2">'[2]สัตวศาสตร์'!#REF!</definedName>
    <definedName name="ดกาสฟ่">'[2]สัตวศาสตร์'!#REF!</definedName>
    <definedName name="แผนงานจัดการศึกษาระดับอุดมศึกษา" localSheetId="3">'[2]สัตวศาสตร์'!#REF!</definedName>
    <definedName name="แผนงานจัดการศึกษาระดับอุดมศึกษา" localSheetId="0">'[2]สัตวศาสตร์'!#REF!</definedName>
    <definedName name="แผนงานจัดการศึกษาระดับอุดมศึกษา" localSheetId="1">'[2]สัตวศาสตร์'!#REF!</definedName>
    <definedName name="แผนงานจัดการศึกษาระดับอุดมศึกษา" localSheetId="4">'[2]สัตวศาสตร์'!#REF!</definedName>
    <definedName name="แผนงานจัดการศึกษาระดับอุดมศึกษา" localSheetId="2">'[2]สัตวศาสตร์'!#REF!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3">#REF!</definedName>
    <definedName name="แผนจ่าย" localSheetId="1">#REF!</definedName>
    <definedName name="แผนจ่าย" localSheetId="4">#REF!</definedName>
    <definedName name="แผนจ่าย" localSheetId="2">#REF!</definedName>
    <definedName name="แผนจ่าย">#REF!</definedName>
    <definedName name="ฟ230" localSheetId="3">'[3]สรปุครุภัณฑ์'!#REF!</definedName>
    <definedName name="ฟ230" localSheetId="1">'[3]สรปุครุภัณฑ์'!#REF!</definedName>
    <definedName name="ฟ230" localSheetId="4">'[3]สรปุครุภัณฑ์'!#REF!</definedName>
    <definedName name="ฟ230" localSheetId="2">'[3]สรปุครุภัณฑ์'!#REF!</definedName>
    <definedName name="ฟ230">'[3]สรปุครุภัณฑ์'!#REF!</definedName>
    <definedName name="ยุทธ" localSheetId="3">#REF!</definedName>
    <definedName name="ยุทธ" localSheetId="0">#REF!</definedName>
    <definedName name="ยุทธ" localSheetId="1">#REF!</definedName>
    <definedName name="ยุทธ" localSheetId="4">#REF!</definedName>
    <definedName name="ยุทธ" localSheetId="2">#REF!</definedName>
    <definedName name="ยุทธ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>#REF!</definedName>
    <definedName name="วิจัย" localSheetId="3">'[1]สัตวศาสตร์'!#REF!</definedName>
    <definedName name="วิจัย" localSheetId="0">'[1]สัตวศาสตร์'!#REF!</definedName>
    <definedName name="วิจัย" localSheetId="1">'[1]สัตวศาสตร์'!#REF!</definedName>
    <definedName name="วิจัย" localSheetId="4">'[1]สัตวศาสตร์'!#REF!</definedName>
    <definedName name="วิจัย" localSheetId="2">'[1]สัตวศาสตร์'!#REF!</definedName>
    <definedName name="วิจัย">'[1]สัตวศาสตร์'!#REF!</definedName>
    <definedName name="สรุปวิ" localSheetId="3">#REF!</definedName>
    <definedName name="สรุปวิ" localSheetId="0">#REF!</definedName>
    <definedName name="สรุปวิ" localSheetId="1">#REF!</definedName>
    <definedName name="สรุปวิ" localSheetId="4">#REF!</definedName>
    <definedName name="สรุปวิ" localSheetId="2">#REF!</definedName>
    <definedName name="สรุปวิ">#REF!</definedName>
    <definedName name="หน่อย" localSheetId="3">#REF!</definedName>
    <definedName name="หน่อย" localSheetId="1">#REF!</definedName>
    <definedName name="หน่อย" localSheetId="4">#REF!</definedName>
    <definedName name="หน่อย" localSheetId="2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<sst xmlns="http://schemas.openxmlformats.org/spreadsheetml/2006/main" count="772" uniqueCount="105">
  <si>
    <t>แผน/ผลการใช้จ่ายงบประมาณเงินรายได้</t>
  </si>
  <si>
    <t>หน่วยนับ: บาท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</si>
  <si>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</si>
  <si>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</si>
  <si>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</si>
  <si>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</si>
  <si>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</si>
  <si>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ผลการเบิกจ่าย</t>
  </si>
  <si>
    <t xml:space="preserve">ร้อยละ </t>
  </si>
  <si>
    <t>คงเหลือ</t>
  </si>
  <si>
    <t>งบประมาณ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</si>
  <si>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</si>
  <si>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</si>
  <si>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</si>
  <si>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</si>
  <si>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</si>
  <si>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</si>
  <si>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</si>
  <si>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</si>
  <si>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</si>
  <si>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</si>
  <si>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</si>
  <si>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งบบุคลากร</t>
  </si>
  <si>
    <t>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</si>
  <si>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</si>
  <si>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</si>
  <si>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</si>
  <si>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ค่าใช้สอย</t>
  </si>
  <si>
    <t>ค่าวัสดุ</t>
  </si>
  <si>
    <t>ค่าสาธารณูปโภค</t>
  </si>
  <si>
    <t>ค่าโทรศัพท์เคลื่อนที่</t>
  </si>
  <si>
    <t>งบลงทุน</t>
  </si>
  <si>
    <t>ค่าครุภัณฑ์ที่ดินและสิ่งก่อสร้าง</t>
  </si>
  <si>
    <t>ค่าครุภัณฑ์</t>
  </si>
  <si>
    <t xml:space="preserve">งบเงินอุดหนุน </t>
  </si>
  <si>
    <t>เงินอุดหนุนทั่วไป</t>
  </si>
  <si>
    <t>งบรายจ่ายอื่น</t>
  </si>
  <si>
    <t xml:space="preserve">รายจ่ายอื่น </t>
  </si>
  <si>
    <t>กองทุนสินทรัพย์ถาวร</t>
  </si>
  <si>
    <t>กองทุนพัฒนาบุคลากร</t>
  </si>
  <si>
    <t>กองทุนสำรอง</t>
  </si>
  <si>
    <t>ค่าจ้างเหมาบริการ</t>
  </si>
  <si>
    <t>วัสดุสำนักงาน</t>
  </si>
  <si>
    <t>วัสดุคอมพิวเตอร์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</si>
  <si>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</si>
  <si>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</si>
  <si>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</si>
  <si>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หน่วยงาน : กลุ่มภารกิจบริหารและธุรการ</t>
  </si>
  <si>
    <t>งปม.เพื่อการ</t>
  </si>
  <si>
    <t>บริหารจัดการ</t>
  </si>
  <si>
    <t>โอน</t>
  </si>
  <si>
    <t>เปลี่ยนแปลง</t>
  </si>
  <si>
    <t>ประจำปีงบประมาณ พ.ศ. 2560</t>
  </si>
  <si>
    <t>กิจกรรมสนับสนุนบริหารจัดการทั่วไป</t>
  </si>
  <si>
    <t>ผลผลิตผู้สำเร็จการศึกษาด้านวิทยาศาสตร์และเทคโนโลยี</t>
  </si>
  <si>
    <t>รายการงบประมาณได้รับ
(ระบุรายการตามเอกสารเงินรายได้หน่วยงาน ปี 2560)</t>
  </si>
  <si>
    <t>จ่ายจริงปี 2559 
12 เดือน</t>
  </si>
  <si>
    <t>รวมปีงบประมาณ 2560</t>
  </si>
  <si>
    <t>แผนงานบุคลากรภาครัฐ</t>
  </si>
  <si>
    <t>งานสนับสนุนการจัดการศึกษา</t>
  </si>
  <si>
    <t>กองทุนเพื่อการศึกษา</t>
  </si>
  <si>
    <t>ค่าตอบแทนการปฏิบัติงานนอกเวลาราชการ</t>
  </si>
  <si>
    <t>เงินประจำตำแหน่งและเงินค่าตอบแทนสำหรับผู้บริหาร</t>
  </si>
  <si>
    <t>เงินสมทบประกันสังคม</t>
  </si>
  <si>
    <t>แผนงานพื้นฐานด้านการสร้างพัฒนาและเสริมสร้างศักยภาพ</t>
  </si>
  <si>
    <t>ค่าเบี้ยประชุม</t>
  </si>
  <si>
    <t>ค่าเบี้ยประกันภัยรถ, ภาษีรถประจำปี และค่าตรวจสภาพรถ</t>
  </si>
  <si>
    <t>ค่าเลี้ยงรับรอง</t>
  </si>
  <si>
    <t>ค่าใช้จ่ายในการเดินทางไปราชการ</t>
  </si>
  <si>
    <t>ค่าใช้จ่ายในการประชุม</t>
  </si>
  <si>
    <t>ค่าของที่ระลึก ดอกไม้ พวงหรีด และพวงมาลา</t>
  </si>
  <si>
    <t>ค่ารับรองเหมาจ่าย</t>
  </si>
  <si>
    <t>ค่าธรรมเนียมและค่าระวาง</t>
  </si>
  <si>
    <t>ค่าเช่าเครื่องพิมพ์และอัดสำเนา</t>
  </si>
  <si>
    <t>วัสดุเชื่อเพลิงและหล่อลื่น</t>
  </si>
  <si>
    <t>วัสดุไฟฟ้าและวิทยุ</t>
  </si>
  <si>
    <t>ค่าซ่อมแซมรักษาทรัพย์สินทางราชการ</t>
  </si>
  <si>
    <t>โต๊ะทำงาน จำนวน 2 โต๊ะ</t>
  </si>
  <si>
    <t>เก้าอี้ทำงานมีท้าวแขนปรับสูงต่ำได้ จำนวน 7 ตัว</t>
  </si>
  <si>
    <t>เครื่องเจาะกระดาษ จำนวน 1 เครื่อง</t>
  </si>
  <si>
    <t>เครื่องคอมพิวเตอร์สำหรับงานประมวลผล จำนวน 3 เครื่อง</t>
  </si>
  <si>
    <t>เครื่องสำรองไฟฟ้า ขนาดไม่น้อยกว่า 1000 VA จำนวน 2 เครื่อง</t>
  </si>
  <si>
    <t>ชั้นวางแฟ้มเอกสาร จำนวน 3 รายการ</t>
  </si>
  <si>
    <t>กองทุนอื่น</t>
  </si>
  <si>
    <t>ค่าใช้จ่ายในการสัมมนาและฝึกอบรม</t>
  </si>
  <si>
    <t>งบสำรองหน่วยงาน</t>
  </si>
  <si>
    <t>แผนงานยุทธศาสตร์</t>
  </si>
  <si>
    <t>แผนพื้นฐาน</t>
  </si>
  <si>
    <t>โครงการตามภารกิจพัฒนางานเดิม(ประเด็นยุทธศาสตร์ที่ 3)</t>
  </si>
  <si>
    <t>งานพัฒนาคุณภาพการศึกษา</t>
  </si>
  <si>
    <t>โครงการตามภารกิจพัฒนางานเดิม (ประเด็นยุทธศาสตร์ที่ 9)</t>
  </si>
  <si>
    <t>หน่วยงาน : กลุ่มภารกิจพัฒนาคณาจารย์หลักสูตรและนวัตกรรมการเรียนการสอน</t>
  </si>
  <si>
    <t>หน่วยงาน : กลุ่มภารกิจบริหารหลักสูตร การเรียนการสอนและศึกษาทั่วไป</t>
  </si>
  <si>
    <t>ค่าตอบแทนการดำเนินการจัดการศึกษาภาคฤดูร้อน</t>
  </si>
  <si>
    <t>หน่วยงาน : กลุ่มภารกิจทะเบียนเรียน ประมวลผลและรับเข้า</t>
  </si>
  <si>
    <t>ค่าตอบแทนนักศึกษาช่วยปฏิบัติงาน</t>
  </si>
  <si>
    <t>ค่าประชาสัมพันธ์</t>
  </si>
  <si>
    <t>หน่วยงาน : สำนักพิมพ์มหาวิทยาลัยแม่โจ้</t>
  </si>
  <si>
    <t>แผนงานพื้นฐาน</t>
  </si>
  <si>
    <t>งานบริหารมหาวิทยาลัย</t>
  </si>
  <si>
    <t>เงินอุดหนุนพระราชทานปริญญาบัตร</t>
  </si>
  <si>
    <t>กองทุนทั่วไป</t>
  </si>
  <si>
    <t>วัสดุงานบ้านและงานครัว</t>
  </si>
  <si>
    <t>ชดใช้เงินยืมราชการ</t>
  </si>
  <si>
    <t>ค่าวัสดุไฟฟ้าและวิทยุ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</si>
</sst>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0.0000"/>
    <numFmt numFmtId="203" formatCode="0.000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 AS"/>
      <family val="0"/>
    </font>
    <font>
      <sz val="14"/>
      <name val="TH Niramit AS"/>
      <family val="0"/>
    </font>
    <font>
      <b/>
      <sz val="12"/>
      <name val="TH Niramit AS"/>
      <family val="0"/>
    </font>
    <font>
      <i/>
      <sz val="14"/>
      <name val="TH Niramit A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2"/>
    </font>
    <font>
      <sz val="12"/>
      <name val="นูลมรผ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14"/>
      <color indexed="10"/>
      <name val="TH Niramit AS"/>
      <family val="0"/>
    </font>
    <font>
      <b/>
      <sz val="14"/>
      <color indexed="12"/>
      <name val="TH Niramit AS"/>
      <family val="0"/>
    </font>
    <font>
      <sz val="14"/>
      <color indexed="12"/>
      <name val="TH Niramit AS"/>
      <family val="0"/>
    </font>
    <font>
      <b/>
      <sz val="14"/>
      <color indexed="14"/>
      <name val="TH Niramit AS"/>
      <family val="0"/>
    </font>
    <font>
      <sz val="14"/>
      <color indexed="14"/>
      <name val="TH Niramit AS"/>
      <family val="0"/>
    </font>
    <font>
      <sz val="14"/>
      <color indexed="10"/>
      <name val="TH Niramit AS"/>
      <family val="0"/>
    </font>
    <font>
      <sz val="14"/>
      <color indexed="13"/>
      <name val="TH Niramit AS"/>
      <family val="0"/>
    </font>
    <font>
      <b/>
      <sz val="14"/>
      <color indexed="13"/>
      <name val="TH Niramit AS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  <font>
      <b/>
      <sz val="14"/>
      <color rgb="FFFF0000"/>
      <name val="TH Niramit AS"/>
      <family val="0"/>
    </font>
    <font>
      <b/>
      <sz val="14"/>
      <color rgb="FF0000FF"/>
      <name val="TH Niramit AS"/>
      <family val="0"/>
    </font>
    <font>
      <sz val="14"/>
      <color rgb="FF0000FF"/>
      <name val="TH Niramit AS"/>
      <family val="0"/>
    </font>
    <font>
      <b/>
      <sz val="14"/>
      <color rgb="FF9900FF"/>
      <name val="TH Niramit AS"/>
      <family val="0"/>
    </font>
    <font>
      <sz val="14"/>
      <color rgb="FF9900FF"/>
      <name val="TH Niramit AS"/>
      <family val="0"/>
    </font>
    <font>
      <sz val="14"/>
      <color rgb="FFFF0000"/>
      <name val="TH Niramit AS"/>
      <family val="0"/>
    </font>
    <font>
      <sz val="14"/>
      <color rgb="FF9933FF"/>
      <name val="TH Niramit AS"/>
      <family val="0"/>
    </font>
    <font>
      <b/>
      <sz val="14"/>
      <color rgb="FF9933FF"/>
      <name val="TH Niramit AS"/>
      <family val="0"/>
    </font>
    <font>
      <sz val="14"/>
      <color rgb="FFFFFF00"/>
      <name val="TH Niramit AS"/>
      <family val="0"/>
    </font>
    <font>
      <b/>
      <sz val="14"/>
      <color rgb="FFFFFF00"/>
      <name val="TH Niramit AS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9" fontId="10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40" borderId="0" applyNumberFormat="0" applyBorder="0" applyAlignment="0" applyProtection="0"/>
    <xf numFmtId="37" fontId="24" fillId="0" borderId="0">
      <alignment/>
      <protection/>
    </xf>
    <xf numFmtId="0" fontId="25" fillId="0" borderId="0">
      <alignment/>
      <protection/>
    </xf>
    <xf numFmtId="0" fontId="25" fillId="41" borderId="9" applyNumberFormat="0" applyFont="0" applyAlignment="0" applyProtection="0"/>
    <xf numFmtId="0" fontId="26" fillId="38" borderId="10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4" fillId="42" borderId="1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43" borderId="13" applyNumberFormat="0" applyAlignment="0" applyProtection="0"/>
    <xf numFmtId="0" fontId="69" fillId="0" borderId="14" applyNumberFormat="0" applyFill="0" applyAlignment="0" applyProtection="0"/>
    <xf numFmtId="0" fontId="70" fillId="44" borderId="0" applyNumberFormat="0" applyBorder="0" applyAlignment="0" applyProtection="0"/>
    <xf numFmtId="0" fontId="25" fillId="0" borderId="0" applyFont="0">
      <alignment/>
      <protection/>
    </xf>
    <xf numFmtId="9" fontId="3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71" fillId="45" borderId="12" applyNumberFormat="0" applyAlignment="0" applyProtection="0"/>
    <xf numFmtId="0" fontId="72" fillId="46" borderId="0" applyNumberFormat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15" applyNumberFormat="0" applyFill="0" applyAlignment="0" applyProtection="0"/>
    <xf numFmtId="0" fontId="74" fillId="47" borderId="0" applyNumberFormat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>
      <alignment/>
      <protection/>
    </xf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75" fillId="42" borderId="16" applyNumberFormat="0" applyAlignment="0" applyProtection="0"/>
    <xf numFmtId="0" fontId="0" fillId="54" borderId="17" applyNumberFormat="0" applyFont="0" applyAlignment="0" applyProtection="0"/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0" applyNumberFormat="0" applyFill="0" applyBorder="0" applyAlignment="0" applyProtection="0"/>
  </cellStyleXfs>
  <cellXfs count="322">
    <xf numFmtId="0" fontId="0" fillId="0" borderId="0" xfId="0" applyFont="1" applyAlignment="1">
      <alignment/>
    </xf>
    <xf numFmtId="0" fontId="4" fillId="0" borderId="0" xfId="127" applyFont="1">
      <alignment/>
      <protection/>
    </xf>
    <xf numFmtId="0" fontId="4" fillId="0" borderId="0" xfId="127" applyFont="1" applyAlignment="1">
      <alignment horizontal="center" vertical="center" wrapText="1"/>
      <protection/>
    </xf>
    <xf numFmtId="0" fontId="4" fillId="0" borderId="0" xfId="127" applyFont="1" applyAlignment="1">
      <alignment horizontal="center"/>
      <protection/>
    </xf>
    <xf numFmtId="199" fontId="4" fillId="0" borderId="0" xfId="93" applyNumberFormat="1" applyFont="1" applyAlignment="1">
      <alignment/>
    </xf>
    <xf numFmtId="0" fontId="3" fillId="0" borderId="21" xfId="157" applyFont="1" applyBorder="1" applyAlignment="1">
      <alignment horizontal="center"/>
      <protection/>
    </xf>
    <xf numFmtId="0" fontId="3" fillId="0" borderId="22" xfId="157" applyFont="1" applyBorder="1" applyAlignment="1">
      <alignment horizontal="center"/>
      <protection/>
    </xf>
    <xf numFmtId="0" fontId="3" fillId="0" borderId="0" xfId="127" applyFont="1">
      <alignment/>
      <protection/>
    </xf>
    <xf numFmtId="49" fontId="3" fillId="0" borderId="23" xfId="157" applyNumberFormat="1" applyFont="1" applyBorder="1" applyAlignment="1">
      <alignment horizontal="center"/>
      <protection/>
    </xf>
    <xf numFmtId="0" fontId="3" fillId="0" borderId="23" xfId="157" applyFont="1" applyBorder="1" applyAlignment="1">
      <alignment horizontal="center"/>
      <protection/>
    </xf>
    <xf numFmtId="0" fontId="6" fillId="0" borderId="24" xfId="127" applyFont="1" applyFill="1" applyBorder="1" applyAlignment="1">
      <alignment vertical="top"/>
      <protection/>
    </xf>
    <xf numFmtId="199" fontId="4" fillId="0" borderId="24" xfId="93" applyNumberFormat="1" applyFont="1" applyFill="1" applyBorder="1" applyAlignment="1">
      <alignment vertical="top"/>
    </xf>
    <xf numFmtId="0" fontId="4" fillId="0" borderId="24" xfId="127" applyFont="1" applyFill="1" applyBorder="1" applyAlignment="1">
      <alignment vertical="top"/>
      <protection/>
    </xf>
    <xf numFmtId="0" fontId="4" fillId="55" borderId="24" xfId="127" applyFont="1" applyFill="1" applyBorder="1">
      <alignment/>
      <protection/>
    </xf>
    <xf numFmtId="0" fontId="4" fillId="0" borderId="24" xfId="127" applyFont="1" applyFill="1" applyBorder="1">
      <alignment/>
      <protection/>
    </xf>
    <xf numFmtId="199" fontId="4" fillId="0" borderId="0" xfId="93" applyNumberFormat="1" applyFont="1" applyFill="1" applyAlignment="1">
      <alignment/>
    </xf>
    <xf numFmtId="0" fontId="3" fillId="0" borderId="0" xfId="127" applyFont="1" applyAlignment="1">
      <alignment/>
      <protection/>
    </xf>
    <xf numFmtId="43" fontId="3" fillId="0" borderId="25" xfId="93" applyNumberFormat="1" applyFont="1" applyFill="1" applyBorder="1" applyAlignment="1">
      <alignment/>
    </xf>
    <xf numFmtId="43" fontId="3" fillId="0" borderId="0" xfId="93" applyNumberFormat="1" applyFont="1" applyAlignment="1">
      <alignment horizontal="center"/>
    </xf>
    <xf numFmtId="43" fontId="3" fillId="0" borderId="0" xfId="93" applyNumberFormat="1" applyFont="1" applyAlignment="1">
      <alignment/>
    </xf>
    <xf numFmtId="0" fontId="3" fillId="0" borderId="0" xfId="127" applyFont="1" applyBorder="1" applyAlignment="1">
      <alignment/>
      <protection/>
    </xf>
    <xf numFmtId="0" fontId="4" fillId="0" borderId="0" xfId="127" applyFont="1" applyBorder="1" applyAlignment="1">
      <alignment/>
      <protection/>
    </xf>
    <xf numFmtId="43" fontId="3" fillId="0" borderId="0" xfId="127" applyNumberFormat="1" applyFont="1" applyBorder="1" applyAlignment="1">
      <alignment/>
      <protection/>
    </xf>
    <xf numFmtId="0" fontId="4" fillId="0" borderId="0" xfId="127" applyFont="1" applyBorder="1" applyAlignment="1">
      <alignment horizontal="right"/>
      <protection/>
    </xf>
    <xf numFmtId="0" fontId="4" fillId="0" borderId="0" xfId="127" applyFont="1" applyBorder="1">
      <alignment/>
      <protection/>
    </xf>
    <xf numFmtId="43" fontId="4" fillId="0" borderId="0" xfId="62" applyFont="1" applyBorder="1" applyAlignment="1">
      <alignment/>
    </xf>
    <xf numFmtId="43" fontId="4" fillId="0" borderId="0" xfId="62" applyFont="1" applyAlignment="1">
      <alignment horizontal="center"/>
    </xf>
    <xf numFmtId="43" fontId="4" fillId="0" borderId="0" xfId="62" applyFont="1" applyAlignment="1">
      <alignment/>
    </xf>
    <xf numFmtId="43" fontId="3" fillId="0" borderId="21" xfId="62" applyFont="1" applyBorder="1" applyAlignment="1">
      <alignment horizontal="center"/>
    </xf>
    <xf numFmtId="43" fontId="3" fillId="0" borderId="26" xfId="62" applyFont="1" applyBorder="1" applyAlignment="1">
      <alignment horizontal="center"/>
    </xf>
    <xf numFmtId="43" fontId="3" fillId="0" borderId="22" xfId="62" applyFont="1" applyBorder="1" applyAlignment="1">
      <alignment horizontal="center"/>
    </xf>
    <xf numFmtId="43" fontId="3" fillId="0" borderId="23" xfId="62" applyFont="1" applyBorder="1" applyAlignment="1">
      <alignment horizontal="center"/>
    </xf>
    <xf numFmtId="43" fontId="3" fillId="0" borderId="27" xfId="62" applyFont="1" applyBorder="1" applyAlignment="1">
      <alignment horizontal="center"/>
    </xf>
    <xf numFmtId="43" fontId="3" fillId="0" borderId="28" xfId="62" applyFont="1" applyBorder="1" applyAlignment="1">
      <alignment horizontal="center"/>
    </xf>
    <xf numFmtId="43" fontId="4" fillId="55" borderId="29" xfId="62" applyFont="1" applyFill="1" applyBorder="1" applyAlignment="1">
      <alignment/>
    </xf>
    <xf numFmtId="43" fontId="4" fillId="0" borderId="0" xfId="62" applyFont="1" applyFill="1" applyAlignment="1">
      <alignment/>
    </xf>
    <xf numFmtId="43" fontId="4" fillId="0" borderId="25" xfId="62" applyFont="1" applyFill="1" applyBorder="1" applyAlignment="1">
      <alignment/>
    </xf>
    <xf numFmtId="43" fontId="3" fillId="0" borderId="30" xfId="62" applyFont="1" applyBorder="1" applyAlignment="1">
      <alignment horizontal="center"/>
    </xf>
    <xf numFmtId="43" fontId="3" fillId="0" borderId="0" xfId="62" applyFont="1" applyBorder="1" applyAlignment="1">
      <alignment horizontal="center"/>
    </xf>
    <xf numFmtId="43" fontId="3" fillId="0" borderId="31" xfId="62" applyFont="1" applyBorder="1" applyAlignment="1">
      <alignment horizontal="center"/>
    </xf>
    <xf numFmtId="0" fontId="3" fillId="0" borderId="30" xfId="157" applyFont="1" applyBorder="1" applyAlignment="1">
      <alignment horizontal="center"/>
      <protection/>
    </xf>
    <xf numFmtId="0" fontId="3" fillId="0" borderId="31" xfId="157" applyFont="1" applyBorder="1" applyAlignment="1">
      <alignment horizontal="center"/>
      <protection/>
    </xf>
    <xf numFmtId="43" fontId="3" fillId="0" borderId="32" xfId="62" applyFont="1" applyBorder="1" applyAlignment="1">
      <alignment horizontal="center"/>
    </xf>
    <xf numFmtId="43" fontId="4" fillId="0" borderId="0" xfId="62" applyFont="1" applyBorder="1" applyAlignment="1">
      <alignment/>
    </xf>
    <xf numFmtId="0" fontId="4" fillId="0" borderId="0" xfId="127" applyFont="1" applyBorder="1" applyAlignment="1">
      <alignment horizontal="center"/>
      <protection/>
    </xf>
    <xf numFmtId="199" fontId="4" fillId="0" borderId="0" xfId="93" applyNumberFormat="1" applyFont="1" applyAlignment="1">
      <alignment horizontal="center"/>
    </xf>
    <xf numFmtId="2" fontId="4" fillId="55" borderId="29" xfId="157" applyNumberFormat="1" applyFont="1" applyFill="1" applyBorder="1" applyAlignment="1">
      <alignment horizontal="center"/>
      <protection/>
    </xf>
    <xf numFmtId="2" fontId="4" fillId="0" borderId="29" xfId="157" applyNumberFormat="1" applyFont="1" applyFill="1" applyBorder="1" applyAlignment="1">
      <alignment horizontal="center"/>
      <protection/>
    </xf>
    <xf numFmtId="43" fontId="4" fillId="10" borderId="0" xfId="62" applyFont="1" applyFill="1" applyAlignment="1">
      <alignment/>
    </xf>
    <xf numFmtId="0" fontId="4" fillId="0" borderId="33" xfId="127" applyFont="1" applyFill="1" applyBorder="1">
      <alignment/>
      <protection/>
    </xf>
    <xf numFmtId="0" fontId="3" fillId="0" borderId="24" xfId="127" applyFont="1" applyFill="1" applyBorder="1">
      <alignment/>
      <protection/>
    </xf>
    <xf numFmtId="2" fontId="4" fillId="0" borderId="25" xfId="157" applyNumberFormat="1" applyFont="1" applyFill="1" applyBorder="1" applyAlignment="1">
      <alignment horizontal="center"/>
      <protection/>
    </xf>
    <xf numFmtId="0" fontId="4" fillId="0" borderId="0" xfId="127" applyFont="1" applyFill="1">
      <alignment/>
      <protection/>
    </xf>
    <xf numFmtId="0" fontId="4" fillId="55" borderId="0" xfId="127" applyFont="1" applyFill="1">
      <alignment/>
      <protection/>
    </xf>
    <xf numFmtId="43" fontId="4" fillId="55" borderId="29" xfId="157" applyNumberFormat="1" applyFont="1" applyFill="1" applyBorder="1">
      <alignment/>
      <protection/>
    </xf>
    <xf numFmtId="43" fontId="4" fillId="0" borderId="29" xfId="157" applyNumberFormat="1" applyFont="1" applyFill="1" applyBorder="1">
      <alignment/>
      <protection/>
    </xf>
    <xf numFmtId="43" fontId="4" fillId="0" borderId="0" xfId="127" applyNumberFormat="1" applyFont="1" applyFill="1">
      <alignment/>
      <protection/>
    </xf>
    <xf numFmtId="43" fontId="4" fillId="0" borderId="25" xfId="93" applyNumberFormat="1" applyFont="1" applyFill="1" applyBorder="1" applyAlignment="1">
      <alignment/>
    </xf>
    <xf numFmtId="43" fontId="4" fillId="0" borderId="0" xfId="62" applyFont="1" applyFill="1" applyBorder="1" applyAlignment="1">
      <alignment/>
    </xf>
    <xf numFmtId="43" fontId="5" fillId="0" borderId="21" xfId="62" applyFont="1" applyFill="1" applyBorder="1" applyAlignment="1">
      <alignment horizontal="center"/>
    </xf>
    <xf numFmtId="43" fontId="5" fillId="0" borderId="30" xfId="62" applyFont="1" applyFill="1" applyBorder="1" applyAlignment="1">
      <alignment horizontal="center"/>
    </xf>
    <xf numFmtId="43" fontId="3" fillId="0" borderId="23" xfId="62" applyFont="1" applyFill="1" applyBorder="1" applyAlignment="1">
      <alignment horizontal="center"/>
    </xf>
    <xf numFmtId="0" fontId="3" fillId="0" borderId="33" xfId="127" applyFont="1" applyFill="1" applyBorder="1">
      <alignment/>
      <protection/>
    </xf>
    <xf numFmtId="0" fontId="3" fillId="0" borderId="0" xfId="127" applyFont="1" applyFill="1">
      <alignment/>
      <protection/>
    </xf>
    <xf numFmtId="43" fontId="4" fillId="0" borderId="0" xfId="62" applyFont="1" applyFill="1" applyBorder="1" applyAlignment="1">
      <alignment/>
    </xf>
    <xf numFmtId="0" fontId="4" fillId="0" borderId="24" xfId="127" applyFont="1" applyFill="1" applyBorder="1" applyAlignment="1">
      <alignment horizontal="left" vertical="top"/>
      <protection/>
    </xf>
    <xf numFmtId="0" fontId="4" fillId="0" borderId="25" xfId="157" applyFont="1" applyFill="1" applyBorder="1" applyAlignment="1">
      <alignment horizontal="center"/>
      <protection/>
    </xf>
    <xf numFmtId="43" fontId="4" fillId="55" borderId="0" xfId="127" applyNumberFormat="1" applyFont="1" applyFill="1">
      <alignment/>
      <protection/>
    </xf>
    <xf numFmtId="43" fontId="79" fillId="0" borderId="0" xfId="127" applyNumberFormat="1" applyFont="1" applyFill="1">
      <alignment/>
      <protection/>
    </xf>
    <xf numFmtId="43" fontId="3" fillId="0" borderId="32" xfId="62" applyFont="1" applyFill="1" applyBorder="1" applyAlignment="1">
      <alignment horizontal="center"/>
    </xf>
    <xf numFmtId="43" fontId="4" fillId="55" borderId="25" xfId="62" applyFont="1" applyFill="1" applyBorder="1" applyAlignment="1">
      <alignment/>
    </xf>
    <xf numFmtId="0" fontId="3" fillId="55" borderId="33" xfId="127" applyFont="1" applyFill="1" applyBorder="1">
      <alignment/>
      <protection/>
    </xf>
    <xf numFmtId="43" fontId="3" fillId="55" borderId="25" xfId="93" applyNumberFormat="1" applyFont="1" applyFill="1" applyBorder="1" applyAlignment="1">
      <alignment/>
    </xf>
    <xf numFmtId="2" fontId="4" fillId="55" borderId="25" xfId="157" applyNumberFormat="1" applyFont="1" applyFill="1" applyBorder="1" applyAlignment="1">
      <alignment horizontal="center"/>
      <protection/>
    </xf>
    <xf numFmtId="43" fontId="4" fillId="55" borderId="25" xfId="157" applyNumberFormat="1" applyFont="1" applyFill="1" applyBorder="1">
      <alignment/>
      <protection/>
    </xf>
    <xf numFmtId="0" fontId="3" fillId="55" borderId="34" xfId="127" applyFont="1" applyFill="1" applyBorder="1">
      <alignment/>
      <protection/>
    </xf>
    <xf numFmtId="0" fontId="4" fillId="55" borderId="35" xfId="127" applyFont="1" applyFill="1" applyBorder="1">
      <alignment/>
      <protection/>
    </xf>
    <xf numFmtId="43" fontId="3" fillId="55" borderId="29" xfId="93" applyNumberFormat="1" applyFont="1" applyFill="1" applyBorder="1" applyAlignment="1">
      <alignment/>
    </xf>
    <xf numFmtId="0" fontId="79" fillId="0" borderId="0" xfId="127" applyFont="1">
      <alignment/>
      <protection/>
    </xf>
    <xf numFmtId="0" fontId="79" fillId="0" borderId="0" xfId="127" applyFont="1" applyBorder="1">
      <alignment/>
      <protection/>
    </xf>
    <xf numFmtId="0" fontId="79" fillId="0" borderId="0" xfId="127" applyFont="1" applyAlignment="1">
      <alignment horizontal="center" vertical="center" wrapText="1"/>
      <protection/>
    </xf>
    <xf numFmtId="0" fontId="80" fillId="0" borderId="0" xfId="127" applyFont="1">
      <alignment/>
      <protection/>
    </xf>
    <xf numFmtId="43" fontId="79" fillId="55" borderId="0" xfId="127" applyNumberFormat="1" applyFont="1" applyFill="1">
      <alignment/>
      <protection/>
    </xf>
    <xf numFmtId="43" fontId="81" fillId="45" borderId="32" xfId="127" applyNumberFormat="1" applyFont="1" applyFill="1" applyBorder="1" applyAlignment="1">
      <alignment horizontal="center" vertical="center"/>
      <protection/>
    </xf>
    <xf numFmtId="0" fontId="81" fillId="45" borderId="0" xfId="127" applyFont="1" applyFill="1">
      <alignment/>
      <protection/>
    </xf>
    <xf numFmtId="2" fontId="4" fillId="56" borderId="29" xfId="157" applyNumberFormat="1" applyFont="1" applyFill="1" applyBorder="1" applyAlignment="1">
      <alignment horizontal="center"/>
      <protection/>
    </xf>
    <xf numFmtId="43" fontId="4" fillId="56" borderId="29" xfId="157" applyNumberFormat="1" applyFont="1" applyFill="1" applyBorder="1">
      <alignment/>
      <protection/>
    </xf>
    <xf numFmtId="43" fontId="79" fillId="56" borderId="0" xfId="127" applyNumberFormat="1" applyFont="1" applyFill="1">
      <alignment/>
      <protection/>
    </xf>
    <xf numFmtId="0" fontId="4" fillId="56" borderId="0" xfId="127" applyFont="1" applyFill="1">
      <alignment/>
      <protection/>
    </xf>
    <xf numFmtId="43" fontId="3" fillId="0" borderId="25" xfId="127" applyNumberFormat="1" applyFont="1" applyFill="1" applyBorder="1" applyAlignment="1">
      <alignment horizontal="center" vertical="center"/>
      <protection/>
    </xf>
    <xf numFmtId="43" fontId="3" fillId="55" borderId="25" xfId="127" applyNumberFormat="1" applyFont="1" applyFill="1" applyBorder="1" applyAlignment="1">
      <alignment horizontal="center" vertical="center"/>
      <protection/>
    </xf>
    <xf numFmtId="0" fontId="4" fillId="56" borderId="24" xfId="127" applyFont="1" applyFill="1" applyBorder="1">
      <alignment/>
      <protection/>
    </xf>
    <xf numFmtId="43" fontId="3" fillId="56" borderId="25" xfId="93" applyNumberFormat="1" applyFont="1" applyFill="1" applyBorder="1" applyAlignment="1">
      <alignment/>
    </xf>
    <xf numFmtId="43" fontId="3" fillId="56" borderId="25" xfId="127" applyNumberFormat="1" applyFont="1" applyFill="1" applyBorder="1" applyAlignment="1">
      <alignment horizontal="center" vertical="center"/>
      <protection/>
    </xf>
    <xf numFmtId="2" fontId="4" fillId="56" borderId="25" xfId="157" applyNumberFormat="1" applyFont="1" applyFill="1" applyBorder="1" applyAlignment="1">
      <alignment horizontal="center"/>
      <protection/>
    </xf>
    <xf numFmtId="43" fontId="4" fillId="56" borderId="25" xfId="62" applyFont="1" applyFill="1" applyBorder="1" applyAlignment="1">
      <alignment/>
    </xf>
    <xf numFmtId="0" fontId="3" fillId="20" borderId="24" xfId="127" applyFont="1" applyFill="1" applyBorder="1">
      <alignment/>
      <protection/>
    </xf>
    <xf numFmtId="43" fontId="3" fillId="20" borderId="25" xfId="93" applyNumberFormat="1" applyFont="1" applyFill="1" applyBorder="1" applyAlignment="1">
      <alignment/>
    </xf>
    <xf numFmtId="43" fontId="3" fillId="20" borderId="25" xfId="127" applyNumberFormat="1" applyFont="1" applyFill="1" applyBorder="1" applyAlignment="1">
      <alignment horizontal="center" vertical="center"/>
      <protection/>
    </xf>
    <xf numFmtId="2" fontId="4" fillId="20" borderId="29" xfId="157" applyNumberFormat="1" applyFont="1" applyFill="1" applyBorder="1" applyAlignment="1">
      <alignment horizontal="center"/>
      <protection/>
    </xf>
    <xf numFmtId="43" fontId="4" fillId="20" borderId="29" xfId="157" applyNumberFormat="1" applyFont="1" applyFill="1" applyBorder="1">
      <alignment/>
      <protection/>
    </xf>
    <xf numFmtId="2" fontId="4" fillId="20" borderId="25" xfId="157" applyNumberFormat="1" applyFont="1" applyFill="1" applyBorder="1" applyAlignment="1">
      <alignment horizontal="center"/>
      <protection/>
    </xf>
    <xf numFmtId="43" fontId="4" fillId="20" borderId="25" xfId="62" applyFont="1" applyFill="1" applyBorder="1" applyAlignment="1">
      <alignment/>
    </xf>
    <xf numFmtId="43" fontId="79" fillId="20" borderId="0" xfId="127" applyNumberFormat="1" applyFont="1" applyFill="1">
      <alignment/>
      <protection/>
    </xf>
    <xf numFmtId="0" fontId="4" fillId="20" borderId="33" xfId="127" applyFont="1" applyFill="1" applyBorder="1">
      <alignment/>
      <protection/>
    </xf>
    <xf numFmtId="0" fontId="4" fillId="20" borderId="24" xfId="127" applyFont="1" applyFill="1" applyBorder="1">
      <alignment/>
      <protection/>
    </xf>
    <xf numFmtId="0" fontId="4" fillId="20" borderId="0" xfId="127" applyFont="1" applyFill="1">
      <alignment/>
      <protection/>
    </xf>
    <xf numFmtId="0" fontId="4" fillId="57" borderId="33" xfId="127" applyFont="1" applyFill="1" applyBorder="1">
      <alignment/>
      <protection/>
    </xf>
    <xf numFmtId="0" fontId="4" fillId="57" borderId="24" xfId="127" applyFont="1" applyFill="1" applyBorder="1">
      <alignment/>
      <protection/>
    </xf>
    <xf numFmtId="0" fontId="3" fillId="57" borderId="24" xfId="127" applyFont="1" applyFill="1" applyBorder="1">
      <alignment/>
      <protection/>
    </xf>
    <xf numFmtId="43" fontId="3" fillId="57" borderId="25" xfId="93" applyNumberFormat="1" applyFont="1" applyFill="1" applyBorder="1" applyAlignment="1">
      <alignment/>
    </xf>
    <xf numFmtId="43" fontId="3" fillId="57" borderId="25" xfId="127" applyNumberFormat="1" applyFont="1" applyFill="1" applyBorder="1" applyAlignment="1">
      <alignment horizontal="center" vertical="center"/>
      <protection/>
    </xf>
    <xf numFmtId="2" fontId="4" fillId="57" borderId="29" xfId="157" applyNumberFormat="1" applyFont="1" applyFill="1" applyBorder="1" applyAlignment="1">
      <alignment horizontal="center"/>
      <protection/>
    </xf>
    <xf numFmtId="43" fontId="4" fillId="57" borderId="29" xfId="157" applyNumberFormat="1" applyFont="1" applyFill="1" applyBorder="1">
      <alignment/>
      <protection/>
    </xf>
    <xf numFmtId="2" fontId="4" fillId="57" borderId="25" xfId="157" applyNumberFormat="1" applyFont="1" applyFill="1" applyBorder="1" applyAlignment="1">
      <alignment horizontal="center"/>
      <protection/>
    </xf>
    <xf numFmtId="43" fontId="4" fillId="57" borderId="25" xfId="62" applyFont="1" applyFill="1" applyBorder="1" applyAlignment="1">
      <alignment/>
    </xf>
    <xf numFmtId="43" fontId="79" fillId="57" borderId="0" xfId="127" applyNumberFormat="1" applyFont="1" applyFill="1">
      <alignment/>
      <protection/>
    </xf>
    <xf numFmtId="0" fontId="4" fillId="57" borderId="0" xfId="127" applyFont="1" applyFill="1">
      <alignment/>
      <protection/>
    </xf>
    <xf numFmtId="0" fontId="4" fillId="30" borderId="33" xfId="127" applyFont="1" applyFill="1" applyBorder="1">
      <alignment/>
      <protection/>
    </xf>
    <xf numFmtId="0" fontId="4" fillId="30" borderId="24" xfId="127" applyFont="1" applyFill="1" applyBorder="1">
      <alignment/>
      <protection/>
    </xf>
    <xf numFmtId="0" fontId="3" fillId="30" borderId="24" xfId="127" applyFont="1" applyFill="1" applyBorder="1">
      <alignment/>
      <protection/>
    </xf>
    <xf numFmtId="43" fontId="3" fillId="30" borderId="25" xfId="93" applyNumberFormat="1" applyFont="1" applyFill="1" applyBorder="1" applyAlignment="1">
      <alignment/>
    </xf>
    <xf numFmtId="43" fontId="3" fillId="30" borderId="25" xfId="127" applyNumberFormat="1" applyFont="1" applyFill="1" applyBorder="1" applyAlignment="1">
      <alignment horizontal="center" vertical="center"/>
      <protection/>
    </xf>
    <xf numFmtId="2" fontId="4" fillId="30" borderId="29" xfId="157" applyNumberFormat="1" applyFont="1" applyFill="1" applyBorder="1" applyAlignment="1">
      <alignment horizontal="center"/>
      <protection/>
    </xf>
    <xf numFmtId="43" fontId="4" fillId="30" borderId="29" xfId="157" applyNumberFormat="1" applyFont="1" applyFill="1" applyBorder="1">
      <alignment/>
      <protection/>
    </xf>
    <xf numFmtId="2" fontId="4" fillId="30" borderId="25" xfId="157" applyNumberFormat="1" applyFont="1" applyFill="1" applyBorder="1" applyAlignment="1">
      <alignment horizontal="center"/>
      <protection/>
    </xf>
    <xf numFmtId="43" fontId="4" fillId="30" borderId="25" xfId="62" applyFont="1" applyFill="1" applyBorder="1" applyAlignment="1">
      <alignment/>
    </xf>
    <xf numFmtId="43" fontId="79" fillId="30" borderId="0" xfId="127" applyNumberFormat="1" applyFont="1" applyFill="1">
      <alignment/>
      <protection/>
    </xf>
    <xf numFmtId="0" fontId="4" fillId="30" borderId="0" xfId="127" applyFont="1" applyFill="1">
      <alignment/>
      <protection/>
    </xf>
    <xf numFmtId="0" fontId="3" fillId="30" borderId="33" xfId="127" applyFont="1" applyFill="1" applyBorder="1">
      <alignment/>
      <protection/>
    </xf>
    <xf numFmtId="43" fontId="4" fillId="30" borderId="0" xfId="127" applyNumberFormat="1" applyFont="1" applyFill="1">
      <alignment/>
      <protection/>
    </xf>
    <xf numFmtId="0" fontId="3" fillId="30" borderId="0" xfId="127" applyFont="1" applyFill="1">
      <alignment/>
      <protection/>
    </xf>
    <xf numFmtId="0" fontId="3" fillId="56" borderId="33" xfId="127" applyFont="1" applyFill="1" applyBorder="1">
      <alignment/>
      <protection/>
    </xf>
    <xf numFmtId="43" fontId="4" fillId="56" borderId="25" xfId="157" applyNumberFormat="1" applyFont="1" applyFill="1" applyBorder="1">
      <alignment/>
      <protection/>
    </xf>
    <xf numFmtId="43" fontId="4" fillId="56" borderId="0" xfId="127" applyNumberFormat="1" applyFont="1" applyFill="1">
      <alignment/>
      <protection/>
    </xf>
    <xf numFmtId="0" fontId="3" fillId="56" borderId="34" xfId="127" applyFont="1" applyFill="1" applyBorder="1">
      <alignment/>
      <protection/>
    </xf>
    <xf numFmtId="0" fontId="4" fillId="56" borderId="35" xfId="127" applyFont="1" applyFill="1" applyBorder="1">
      <alignment/>
      <protection/>
    </xf>
    <xf numFmtId="43" fontId="3" fillId="56" borderId="29" xfId="93" applyNumberFormat="1" applyFont="1" applyFill="1" applyBorder="1" applyAlignment="1">
      <alignment/>
    </xf>
    <xf numFmtId="43" fontId="3" fillId="56" borderId="36" xfId="127" applyNumberFormat="1" applyFont="1" applyFill="1" applyBorder="1" applyAlignment="1">
      <alignment horizontal="center" vertical="center"/>
      <protection/>
    </xf>
    <xf numFmtId="43" fontId="4" fillId="56" borderId="29" xfId="62" applyFont="1" applyFill="1" applyBorder="1" applyAlignment="1">
      <alignment/>
    </xf>
    <xf numFmtId="0" fontId="82" fillId="0" borderId="33" xfId="127" applyFont="1" applyFill="1" applyBorder="1">
      <alignment/>
      <protection/>
    </xf>
    <xf numFmtId="0" fontId="82" fillId="0" borderId="24" xfId="127" applyFont="1" applyFill="1" applyBorder="1">
      <alignment/>
      <protection/>
    </xf>
    <xf numFmtId="43" fontId="82" fillId="0" borderId="25" xfId="93" applyNumberFormat="1" applyFont="1" applyFill="1" applyBorder="1" applyAlignment="1">
      <alignment/>
    </xf>
    <xf numFmtId="43" fontId="82" fillId="0" borderId="25" xfId="127" applyNumberFormat="1" applyFont="1" applyFill="1" applyBorder="1" applyAlignment="1">
      <alignment horizontal="center" vertical="center"/>
      <protection/>
    </xf>
    <xf numFmtId="2" fontId="83" fillId="0" borderId="29" xfId="157" applyNumberFormat="1" applyFont="1" applyFill="1" applyBorder="1" applyAlignment="1">
      <alignment horizontal="center"/>
      <protection/>
    </xf>
    <xf numFmtId="43" fontId="83" fillId="0" borderId="29" xfId="157" applyNumberFormat="1" applyFont="1" applyFill="1" applyBorder="1">
      <alignment/>
      <protection/>
    </xf>
    <xf numFmtId="2" fontId="83" fillId="0" borderId="25" xfId="157" applyNumberFormat="1" applyFont="1" applyFill="1" applyBorder="1" applyAlignment="1">
      <alignment horizontal="center"/>
      <protection/>
    </xf>
    <xf numFmtId="43" fontId="83" fillId="0" borderId="25" xfId="62" applyFont="1" applyFill="1" applyBorder="1" applyAlignment="1">
      <alignment/>
    </xf>
    <xf numFmtId="43" fontId="83" fillId="0" borderId="0" xfId="127" applyNumberFormat="1" applyFont="1" applyFill="1">
      <alignment/>
      <protection/>
    </xf>
    <xf numFmtId="0" fontId="82" fillId="0" borderId="0" xfId="127" applyFont="1" applyFill="1">
      <alignment/>
      <protection/>
    </xf>
    <xf numFmtId="0" fontId="84" fillId="0" borderId="33" xfId="127" applyFont="1" applyFill="1" applyBorder="1">
      <alignment/>
      <protection/>
    </xf>
    <xf numFmtId="0" fontId="84" fillId="0" borderId="24" xfId="127" applyFont="1" applyFill="1" applyBorder="1">
      <alignment/>
      <protection/>
    </xf>
    <xf numFmtId="43" fontId="84" fillId="0" borderId="25" xfId="93" applyNumberFormat="1" applyFont="1" applyFill="1" applyBorder="1" applyAlignment="1">
      <alignment/>
    </xf>
    <xf numFmtId="43" fontId="84" fillId="0" borderId="25" xfId="127" applyNumberFormat="1" applyFont="1" applyFill="1" applyBorder="1" applyAlignment="1">
      <alignment horizontal="center" vertical="center"/>
      <protection/>
    </xf>
    <xf numFmtId="2" fontId="85" fillId="0" borderId="29" xfId="157" applyNumberFormat="1" applyFont="1" applyFill="1" applyBorder="1" applyAlignment="1">
      <alignment horizontal="center"/>
      <protection/>
    </xf>
    <xf numFmtId="43" fontId="85" fillId="0" borderId="29" xfId="157" applyNumberFormat="1" applyFont="1" applyFill="1" applyBorder="1">
      <alignment/>
      <protection/>
    </xf>
    <xf numFmtId="2" fontId="85" fillId="0" borderId="25" xfId="157" applyNumberFormat="1" applyFont="1" applyFill="1" applyBorder="1" applyAlignment="1">
      <alignment horizontal="center"/>
      <protection/>
    </xf>
    <xf numFmtId="43" fontId="85" fillId="0" borderId="25" xfId="62" applyFont="1" applyFill="1" applyBorder="1" applyAlignment="1">
      <alignment/>
    </xf>
    <xf numFmtId="43" fontId="85" fillId="0" borderId="0" xfId="127" applyNumberFormat="1" applyFont="1" applyFill="1">
      <alignment/>
      <protection/>
    </xf>
    <xf numFmtId="0" fontId="84" fillId="0" borderId="0" xfId="127" applyFont="1" applyFill="1">
      <alignment/>
      <protection/>
    </xf>
    <xf numFmtId="0" fontId="85" fillId="0" borderId="33" xfId="127" applyFont="1" applyFill="1" applyBorder="1">
      <alignment/>
      <protection/>
    </xf>
    <xf numFmtId="0" fontId="85" fillId="0" borderId="24" xfId="127" applyFont="1" applyFill="1" applyBorder="1">
      <alignment/>
      <protection/>
    </xf>
    <xf numFmtId="0" fontId="85" fillId="0" borderId="0" xfId="127" applyFont="1" applyFill="1">
      <alignment/>
      <protection/>
    </xf>
    <xf numFmtId="0" fontId="83" fillId="0" borderId="33" xfId="127" applyFont="1" applyFill="1" applyBorder="1">
      <alignment/>
      <protection/>
    </xf>
    <xf numFmtId="0" fontId="83" fillId="0" borderId="24" xfId="127" applyFont="1" applyFill="1" applyBorder="1">
      <alignment/>
      <protection/>
    </xf>
    <xf numFmtId="0" fontId="83" fillId="0" borderId="0" xfId="127" applyFont="1" applyFill="1">
      <alignment/>
      <protection/>
    </xf>
    <xf numFmtId="0" fontId="83" fillId="0" borderId="25" xfId="157" applyFont="1" applyFill="1" applyBorder="1" applyAlignment="1">
      <alignment horizontal="center"/>
      <protection/>
    </xf>
    <xf numFmtId="0" fontId="85" fillId="0" borderId="25" xfId="157" applyFont="1" applyFill="1" applyBorder="1" applyAlignment="1">
      <alignment horizontal="center"/>
      <protection/>
    </xf>
    <xf numFmtId="43" fontId="81" fillId="23" borderId="32" xfId="127" applyNumberFormat="1" applyFont="1" applyFill="1" applyBorder="1" applyAlignment="1">
      <alignment horizontal="center" vertical="center"/>
      <protection/>
    </xf>
    <xf numFmtId="43" fontId="86" fillId="23" borderId="0" xfId="127" applyNumberFormat="1" applyFont="1" applyFill="1">
      <alignment/>
      <protection/>
    </xf>
    <xf numFmtId="0" fontId="81" fillId="23" borderId="0" xfId="127" applyFont="1" applyFill="1">
      <alignment/>
      <protection/>
    </xf>
    <xf numFmtId="43" fontId="81" fillId="23" borderId="25" xfId="93" applyNumberFormat="1" applyFont="1" applyFill="1" applyBorder="1" applyAlignment="1">
      <alignment/>
    </xf>
    <xf numFmtId="43" fontId="86" fillId="23" borderId="29" xfId="157" applyNumberFormat="1" applyFont="1" applyFill="1" applyBorder="1">
      <alignment/>
      <protection/>
    </xf>
    <xf numFmtId="2" fontId="86" fillId="23" borderId="29" xfId="157" applyNumberFormat="1" applyFont="1" applyFill="1" applyBorder="1" applyAlignment="1">
      <alignment horizontal="center"/>
      <protection/>
    </xf>
    <xf numFmtId="43" fontId="3" fillId="56" borderId="29" xfId="127" applyNumberFormat="1" applyFont="1" applyFill="1" applyBorder="1" applyAlignment="1">
      <alignment horizontal="center" vertical="center"/>
      <protection/>
    </xf>
    <xf numFmtId="43" fontId="81" fillId="23" borderId="32" xfId="93" applyNumberFormat="1" applyFont="1" applyFill="1" applyBorder="1" applyAlignment="1">
      <alignment/>
    </xf>
    <xf numFmtId="43" fontId="86" fillId="23" borderId="32" xfId="157" applyNumberFormat="1" applyFont="1" applyFill="1" applyBorder="1">
      <alignment/>
      <protection/>
    </xf>
    <xf numFmtId="2" fontId="86" fillId="23" borderId="32" xfId="157" applyNumberFormat="1" applyFont="1" applyFill="1" applyBorder="1" applyAlignment="1">
      <alignment horizontal="center"/>
      <protection/>
    </xf>
    <xf numFmtId="0" fontId="3" fillId="57" borderId="33" xfId="127" applyFont="1" applyFill="1" applyBorder="1">
      <alignment/>
      <protection/>
    </xf>
    <xf numFmtId="0" fontId="3" fillId="57" borderId="0" xfId="127" applyFont="1" applyFill="1">
      <alignment/>
      <protection/>
    </xf>
    <xf numFmtId="0" fontId="87" fillId="0" borderId="33" xfId="127" applyFont="1" applyFill="1" applyBorder="1">
      <alignment/>
      <protection/>
    </xf>
    <xf numFmtId="0" fontId="87" fillId="0" borderId="24" xfId="127" applyFont="1" applyFill="1" applyBorder="1">
      <alignment/>
      <protection/>
    </xf>
    <xf numFmtId="0" fontId="88" fillId="0" borderId="24" xfId="127" applyFont="1" applyFill="1" applyBorder="1">
      <alignment/>
      <protection/>
    </xf>
    <xf numFmtId="43" fontId="88" fillId="0" borderId="25" xfId="93" applyNumberFormat="1" applyFont="1" applyFill="1" applyBorder="1" applyAlignment="1">
      <alignment/>
    </xf>
    <xf numFmtId="43" fontId="88" fillId="0" borderId="25" xfId="127" applyNumberFormat="1" applyFont="1" applyFill="1" applyBorder="1" applyAlignment="1">
      <alignment horizontal="center" vertical="center"/>
      <protection/>
    </xf>
    <xf numFmtId="2" fontId="87" fillId="0" borderId="29" xfId="157" applyNumberFormat="1" applyFont="1" applyFill="1" applyBorder="1" applyAlignment="1">
      <alignment horizontal="center"/>
      <protection/>
    </xf>
    <xf numFmtId="43" fontId="87" fillId="0" borderId="29" xfId="157" applyNumberFormat="1" applyFont="1" applyFill="1" applyBorder="1">
      <alignment/>
      <protection/>
    </xf>
    <xf numFmtId="2" fontId="87" fillId="0" borderId="25" xfId="157" applyNumberFormat="1" applyFont="1" applyFill="1" applyBorder="1" applyAlignment="1">
      <alignment horizontal="center"/>
      <protection/>
    </xf>
    <xf numFmtId="43" fontId="87" fillId="0" borderId="25" xfId="62" applyFont="1" applyFill="1" applyBorder="1" applyAlignment="1">
      <alignment/>
    </xf>
    <xf numFmtId="43" fontId="87" fillId="0" borderId="0" xfId="127" applyNumberFormat="1" applyFont="1" applyFill="1">
      <alignment/>
      <protection/>
    </xf>
    <xf numFmtId="0" fontId="87" fillId="0" borderId="0" xfId="127" applyFont="1" applyFill="1">
      <alignment/>
      <protection/>
    </xf>
    <xf numFmtId="2" fontId="3" fillId="0" borderId="29" xfId="157" applyNumberFormat="1" applyFont="1" applyFill="1" applyBorder="1" applyAlignment="1">
      <alignment horizontal="center"/>
      <protection/>
    </xf>
    <xf numFmtId="43" fontId="3" fillId="0" borderId="29" xfId="157" applyNumberFormat="1" applyFont="1" applyFill="1" applyBorder="1">
      <alignment/>
      <protection/>
    </xf>
    <xf numFmtId="2" fontId="3" fillId="0" borderId="25" xfId="157" applyNumberFormat="1" applyFont="1" applyFill="1" applyBorder="1" applyAlignment="1">
      <alignment horizontal="center"/>
      <protection/>
    </xf>
    <xf numFmtId="43" fontId="3" fillId="0" borderId="25" xfId="62" applyFont="1" applyFill="1" applyBorder="1" applyAlignment="1">
      <alignment/>
    </xf>
    <xf numFmtId="43" fontId="80" fillId="0" borderId="0" xfId="127" applyNumberFormat="1" applyFont="1" applyFill="1">
      <alignment/>
      <protection/>
    </xf>
    <xf numFmtId="0" fontId="3" fillId="56" borderId="35" xfId="127" applyFont="1" applyFill="1" applyBorder="1">
      <alignment/>
      <protection/>
    </xf>
    <xf numFmtId="2" fontId="3" fillId="56" borderId="29" xfId="157" applyNumberFormat="1" applyFont="1" applyFill="1" applyBorder="1" applyAlignment="1">
      <alignment horizontal="center"/>
      <protection/>
    </xf>
    <xf numFmtId="43" fontId="3" fillId="56" borderId="29" xfId="157" applyNumberFormat="1" applyFont="1" applyFill="1" applyBorder="1">
      <alignment/>
      <protection/>
    </xf>
    <xf numFmtId="43" fontId="3" fillId="56" borderId="29" xfId="62" applyFont="1" applyFill="1" applyBorder="1" applyAlignment="1">
      <alignment/>
    </xf>
    <xf numFmtId="2" fontId="3" fillId="56" borderId="25" xfId="157" applyNumberFormat="1" applyFont="1" applyFill="1" applyBorder="1" applyAlignment="1">
      <alignment horizontal="center"/>
      <protection/>
    </xf>
    <xf numFmtId="43" fontId="80" fillId="56" borderId="0" xfId="127" applyNumberFormat="1" applyFont="1" applyFill="1">
      <alignment/>
      <protection/>
    </xf>
    <xf numFmtId="0" fontId="3" fillId="56" borderId="0" xfId="127" applyFont="1" applyFill="1">
      <alignment/>
      <protection/>
    </xf>
    <xf numFmtId="0" fontId="3" fillId="55" borderId="35" xfId="127" applyFont="1" applyFill="1" applyBorder="1">
      <alignment/>
      <protection/>
    </xf>
    <xf numFmtId="2" fontId="3" fillId="55" borderId="29" xfId="157" applyNumberFormat="1" applyFont="1" applyFill="1" applyBorder="1" applyAlignment="1">
      <alignment horizontal="center"/>
      <protection/>
    </xf>
    <xf numFmtId="43" fontId="3" fillId="55" borderId="29" xfId="157" applyNumberFormat="1" applyFont="1" applyFill="1" applyBorder="1">
      <alignment/>
      <protection/>
    </xf>
    <xf numFmtId="43" fontId="3" fillId="55" borderId="29" xfId="62" applyFont="1" applyFill="1" applyBorder="1" applyAlignment="1">
      <alignment/>
    </xf>
    <xf numFmtId="43" fontId="80" fillId="55" borderId="0" xfId="127" applyNumberFormat="1" applyFont="1" applyFill="1">
      <alignment/>
      <protection/>
    </xf>
    <xf numFmtId="0" fontId="3" fillId="55" borderId="0" xfId="127" applyFont="1" applyFill="1">
      <alignment/>
      <protection/>
    </xf>
    <xf numFmtId="2" fontId="3" fillId="57" borderId="29" xfId="157" applyNumberFormat="1" applyFont="1" applyFill="1" applyBorder="1" applyAlignment="1">
      <alignment horizontal="center"/>
      <protection/>
    </xf>
    <xf numFmtId="43" fontId="3" fillId="57" borderId="29" xfId="157" applyNumberFormat="1" applyFont="1" applyFill="1" applyBorder="1">
      <alignment/>
      <protection/>
    </xf>
    <xf numFmtId="2" fontId="3" fillId="57" borderId="25" xfId="157" applyNumberFormat="1" applyFont="1" applyFill="1" applyBorder="1" applyAlignment="1">
      <alignment horizontal="center"/>
      <protection/>
    </xf>
    <xf numFmtId="43" fontId="3" fillId="57" borderId="25" xfId="62" applyFont="1" applyFill="1" applyBorder="1" applyAlignment="1">
      <alignment/>
    </xf>
    <xf numFmtId="43" fontId="80" fillId="57" borderId="0" xfId="127" applyNumberFormat="1" applyFont="1" applyFill="1">
      <alignment/>
      <protection/>
    </xf>
    <xf numFmtId="2" fontId="3" fillId="30" borderId="29" xfId="157" applyNumberFormat="1" applyFont="1" applyFill="1" applyBorder="1" applyAlignment="1">
      <alignment horizontal="center"/>
      <protection/>
    </xf>
    <xf numFmtId="43" fontId="3" fillId="30" borderId="29" xfId="157" applyNumberFormat="1" applyFont="1" applyFill="1" applyBorder="1">
      <alignment/>
      <protection/>
    </xf>
    <xf numFmtId="2" fontId="3" fillId="30" borderId="25" xfId="157" applyNumberFormat="1" applyFont="1" applyFill="1" applyBorder="1" applyAlignment="1">
      <alignment horizontal="center"/>
      <protection/>
    </xf>
    <xf numFmtId="43" fontId="3" fillId="30" borderId="25" xfId="62" applyFont="1" applyFill="1" applyBorder="1" applyAlignment="1">
      <alignment/>
    </xf>
    <xf numFmtId="43" fontId="3" fillId="30" borderId="0" xfId="127" applyNumberFormat="1" applyFont="1" applyFill="1">
      <alignment/>
      <protection/>
    </xf>
    <xf numFmtId="2" fontId="82" fillId="0" borderId="29" xfId="157" applyNumberFormat="1" applyFont="1" applyFill="1" applyBorder="1" applyAlignment="1">
      <alignment horizontal="center"/>
      <protection/>
    </xf>
    <xf numFmtId="43" fontId="82" fillId="0" borderId="29" xfId="157" applyNumberFormat="1" applyFont="1" applyFill="1" applyBorder="1">
      <alignment/>
      <protection/>
    </xf>
    <xf numFmtId="2" fontId="82" fillId="0" borderId="25" xfId="157" applyNumberFormat="1" applyFont="1" applyFill="1" applyBorder="1" applyAlignment="1">
      <alignment horizontal="center"/>
      <protection/>
    </xf>
    <xf numFmtId="43" fontId="82" fillId="0" borderId="25" xfId="62" applyFont="1" applyFill="1" applyBorder="1" applyAlignment="1">
      <alignment/>
    </xf>
    <xf numFmtId="43" fontId="82" fillId="0" borderId="0" xfId="127" applyNumberFormat="1" applyFont="1" applyFill="1">
      <alignment/>
      <protection/>
    </xf>
    <xf numFmtId="2" fontId="84" fillId="0" borderId="29" xfId="157" applyNumberFormat="1" applyFont="1" applyFill="1" applyBorder="1" applyAlignment="1">
      <alignment horizontal="center"/>
      <protection/>
    </xf>
    <xf numFmtId="43" fontId="84" fillId="0" borderId="29" xfId="157" applyNumberFormat="1" applyFont="1" applyFill="1" applyBorder="1">
      <alignment/>
      <protection/>
    </xf>
    <xf numFmtId="2" fontId="84" fillId="0" borderId="25" xfId="157" applyNumberFormat="1" applyFont="1" applyFill="1" applyBorder="1" applyAlignment="1">
      <alignment horizontal="center"/>
      <protection/>
    </xf>
    <xf numFmtId="43" fontId="84" fillId="0" borderId="25" xfId="62" applyFont="1" applyFill="1" applyBorder="1" applyAlignment="1">
      <alignment/>
    </xf>
    <xf numFmtId="43" fontId="84" fillId="0" borderId="0" xfId="127" applyNumberFormat="1" applyFont="1" applyFill="1">
      <alignment/>
      <protection/>
    </xf>
    <xf numFmtId="43" fontId="3" fillId="0" borderId="0" xfId="127" applyNumberFormat="1" applyFont="1" applyFill="1">
      <alignment/>
      <protection/>
    </xf>
    <xf numFmtId="0" fontId="3" fillId="20" borderId="33" xfId="127" applyFont="1" applyFill="1" applyBorder="1">
      <alignment/>
      <protection/>
    </xf>
    <xf numFmtId="2" fontId="3" fillId="20" borderId="25" xfId="157" applyNumberFormat="1" applyFont="1" applyFill="1" applyBorder="1" applyAlignment="1">
      <alignment horizontal="center"/>
      <protection/>
    </xf>
    <xf numFmtId="43" fontId="3" fillId="20" borderId="25" xfId="62" applyFont="1" applyFill="1" applyBorder="1" applyAlignment="1">
      <alignment/>
    </xf>
    <xf numFmtId="0" fontId="3" fillId="56" borderId="24" xfId="127" applyFont="1" applyFill="1" applyBorder="1">
      <alignment/>
      <protection/>
    </xf>
    <xf numFmtId="43" fontId="3" fillId="56" borderId="25" xfId="157" applyNumberFormat="1" applyFont="1" applyFill="1" applyBorder="1">
      <alignment/>
      <protection/>
    </xf>
    <xf numFmtId="43" fontId="3" fillId="56" borderId="25" xfId="62" applyFont="1" applyFill="1" applyBorder="1" applyAlignment="1">
      <alignment/>
    </xf>
    <xf numFmtId="43" fontId="3" fillId="56" borderId="0" xfId="127" applyNumberFormat="1" applyFont="1" applyFill="1">
      <alignment/>
      <protection/>
    </xf>
    <xf numFmtId="0" fontId="3" fillId="55" borderId="24" xfId="127" applyFont="1" applyFill="1" applyBorder="1">
      <alignment/>
      <protection/>
    </xf>
    <xf numFmtId="2" fontId="3" fillId="55" borderId="25" xfId="157" applyNumberFormat="1" applyFont="1" applyFill="1" applyBorder="1" applyAlignment="1">
      <alignment horizontal="center"/>
      <protection/>
    </xf>
    <xf numFmtId="43" fontId="3" fillId="55" borderId="25" xfId="157" applyNumberFormat="1" applyFont="1" applyFill="1" applyBorder="1">
      <alignment/>
      <protection/>
    </xf>
    <xf numFmtId="43" fontId="3" fillId="55" borderId="25" xfId="62" applyFont="1" applyFill="1" applyBorder="1" applyAlignment="1">
      <alignment/>
    </xf>
    <xf numFmtId="43" fontId="3" fillId="55" borderId="0" xfId="127" applyNumberFormat="1" applyFont="1" applyFill="1">
      <alignment/>
      <protection/>
    </xf>
    <xf numFmtId="43" fontId="80" fillId="30" borderId="0" xfId="127" applyNumberFormat="1" applyFont="1" applyFill="1">
      <alignment/>
      <protection/>
    </xf>
    <xf numFmtId="2" fontId="3" fillId="20" borderId="29" xfId="157" applyNumberFormat="1" applyFont="1" applyFill="1" applyBorder="1" applyAlignment="1">
      <alignment horizontal="center"/>
      <protection/>
    </xf>
    <xf numFmtId="43" fontId="3" fillId="20" borderId="29" xfId="157" applyNumberFormat="1" applyFont="1" applyFill="1" applyBorder="1">
      <alignment/>
      <protection/>
    </xf>
    <xf numFmtId="43" fontId="80" fillId="20" borderId="0" xfId="127" applyNumberFormat="1" applyFont="1" applyFill="1">
      <alignment/>
      <protection/>
    </xf>
    <xf numFmtId="0" fontId="3" fillId="20" borderId="0" xfId="127" applyFont="1" applyFill="1">
      <alignment/>
      <protection/>
    </xf>
    <xf numFmtId="0" fontId="89" fillId="0" borderId="0" xfId="127" applyFont="1">
      <alignment/>
      <protection/>
    </xf>
    <xf numFmtId="0" fontId="89" fillId="0" borderId="0" xfId="127" applyFont="1" applyBorder="1">
      <alignment/>
      <protection/>
    </xf>
    <xf numFmtId="0" fontId="89" fillId="0" borderId="0" xfId="127" applyFont="1" applyAlignment="1">
      <alignment horizontal="center" vertical="center" wrapText="1"/>
      <protection/>
    </xf>
    <xf numFmtId="0" fontId="90" fillId="0" borderId="0" xfId="127" applyFont="1">
      <alignment/>
      <protection/>
    </xf>
    <xf numFmtId="43" fontId="89" fillId="45" borderId="0" xfId="127" applyNumberFormat="1" applyFont="1" applyFill="1">
      <alignment/>
      <protection/>
    </xf>
    <xf numFmtId="43" fontId="89" fillId="23" borderId="0" xfId="127" applyNumberFormat="1" applyFont="1" applyFill="1">
      <alignment/>
      <protection/>
    </xf>
    <xf numFmtId="43" fontId="89" fillId="0" borderId="0" xfId="127" applyNumberFormat="1" applyFont="1" applyFill="1">
      <alignment/>
      <protection/>
    </xf>
    <xf numFmtId="43" fontId="90" fillId="45" borderId="0" xfId="127" applyNumberFormat="1" applyFont="1" applyFill="1">
      <alignment/>
      <protection/>
    </xf>
    <xf numFmtId="2" fontId="4" fillId="23" borderId="32" xfId="157" applyNumberFormat="1" applyFont="1" applyFill="1" applyBorder="1" applyAlignment="1">
      <alignment horizontal="center"/>
      <protection/>
    </xf>
    <xf numFmtId="2" fontId="86" fillId="45" borderId="32" xfId="157" applyNumberFormat="1" applyFont="1" applyFill="1" applyBorder="1" applyAlignment="1">
      <alignment horizontal="center"/>
      <protection/>
    </xf>
    <xf numFmtId="1" fontId="3" fillId="0" borderId="29" xfId="157" applyNumberFormat="1" applyFont="1" applyFill="1" applyBorder="1" applyAlignment="1">
      <alignment horizontal="center"/>
      <protection/>
    </xf>
    <xf numFmtId="1" fontId="4" fillId="0" borderId="29" xfId="157" applyNumberFormat="1" applyFont="1" applyFill="1" applyBorder="1" applyAlignment="1">
      <alignment horizontal="center"/>
      <protection/>
    </xf>
    <xf numFmtId="1" fontId="85" fillId="0" borderId="29" xfId="157" applyNumberFormat="1" applyFont="1" applyFill="1" applyBorder="1" applyAlignment="1">
      <alignment horizontal="center"/>
      <protection/>
    </xf>
    <xf numFmtId="1" fontId="3" fillId="30" borderId="29" xfId="157" applyNumberFormat="1" applyFont="1" applyFill="1" applyBorder="1" applyAlignment="1">
      <alignment horizontal="center"/>
      <protection/>
    </xf>
    <xf numFmtId="1" fontId="83" fillId="0" borderId="29" xfId="157" applyNumberFormat="1" applyFont="1" applyFill="1" applyBorder="1" applyAlignment="1">
      <alignment horizontal="center"/>
      <protection/>
    </xf>
    <xf numFmtId="1" fontId="4" fillId="56" borderId="29" xfId="157" applyNumberFormat="1" applyFont="1" applyFill="1" applyBorder="1" applyAlignment="1">
      <alignment horizontal="center"/>
      <protection/>
    </xf>
    <xf numFmtId="1" fontId="4" fillId="57" borderId="29" xfId="157" applyNumberFormat="1" applyFont="1" applyFill="1" applyBorder="1" applyAlignment="1">
      <alignment horizontal="center"/>
      <protection/>
    </xf>
    <xf numFmtId="1" fontId="4" fillId="30" borderId="29" xfId="157" applyNumberFormat="1" applyFont="1" applyFill="1" applyBorder="1" applyAlignment="1">
      <alignment horizontal="center"/>
      <protection/>
    </xf>
    <xf numFmtId="1" fontId="4" fillId="20" borderId="29" xfId="157" applyNumberFormat="1" applyFont="1" applyFill="1" applyBorder="1" applyAlignment="1">
      <alignment horizontal="center"/>
      <protection/>
    </xf>
    <xf numFmtId="199" fontId="81" fillId="45" borderId="32" xfId="127" applyNumberFormat="1" applyFont="1" applyFill="1" applyBorder="1" applyAlignment="1">
      <alignment horizontal="center" vertical="center"/>
      <protection/>
    </xf>
    <xf numFmtId="199" fontId="4" fillId="56" borderId="29" xfId="157" applyNumberFormat="1" applyFont="1" applyFill="1" applyBorder="1" applyAlignment="1">
      <alignment horizontal="center"/>
      <protection/>
    </xf>
    <xf numFmtId="199" fontId="4" fillId="57" borderId="25" xfId="157" applyNumberFormat="1" applyFont="1" applyFill="1" applyBorder="1" applyAlignment="1">
      <alignment horizontal="center"/>
      <protection/>
    </xf>
    <xf numFmtId="199" fontId="4" fillId="30" borderId="25" xfId="157" applyNumberFormat="1" applyFont="1" applyFill="1" applyBorder="1" applyAlignment="1">
      <alignment horizontal="center"/>
      <protection/>
    </xf>
    <xf numFmtId="199" fontId="83" fillId="0" borderId="25" xfId="157" applyNumberFormat="1" applyFont="1" applyFill="1" applyBorder="1" applyAlignment="1">
      <alignment horizontal="center"/>
      <protection/>
    </xf>
    <xf numFmtId="199" fontId="85" fillId="0" borderId="25" xfId="157" applyNumberFormat="1" applyFont="1" applyFill="1" applyBorder="1" applyAlignment="1">
      <alignment horizontal="center"/>
      <protection/>
    </xf>
    <xf numFmtId="199" fontId="4" fillId="0" borderId="25" xfId="157" applyNumberFormat="1" applyFont="1" applyFill="1" applyBorder="1" applyAlignment="1">
      <alignment horizontal="center"/>
      <protection/>
    </xf>
    <xf numFmtId="1" fontId="4" fillId="0" borderId="25" xfId="157" applyNumberFormat="1" applyFont="1" applyFill="1" applyBorder="1" applyAlignment="1">
      <alignment horizontal="center"/>
      <protection/>
    </xf>
    <xf numFmtId="1" fontId="4" fillId="56" borderId="25" xfId="157" applyNumberFormat="1" applyFont="1" applyFill="1" applyBorder="1" applyAlignment="1">
      <alignment horizontal="center"/>
      <protection/>
    </xf>
    <xf numFmtId="1" fontId="4" fillId="55" borderId="29" xfId="157" applyNumberFormat="1" applyFont="1" applyFill="1" applyBorder="1" applyAlignment="1">
      <alignment horizontal="center"/>
      <protection/>
    </xf>
    <xf numFmtId="1" fontId="4" fillId="57" borderId="25" xfId="157" applyNumberFormat="1" applyFont="1" applyFill="1" applyBorder="1" applyAlignment="1">
      <alignment horizontal="center"/>
      <protection/>
    </xf>
    <xf numFmtId="1" fontId="4" fillId="30" borderId="25" xfId="157" applyNumberFormat="1" applyFont="1" applyFill="1" applyBorder="1" applyAlignment="1">
      <alignment horizontal="center"/>
      <protection/>
    </xf>
    <xf numFmtId="1" fontId="83" fillId="0" borderId="25" xfId="157" applyNumberFormat="1" applyFont="1" applyFill="1" applyBorder="1" applyAlignment="1">
      <alignment horizontal="center"/>
      <protection/>
    </xf>
    <xf numFmtId="1" fontId="85" fillId="0" borderId="25" xfId="157" applyNumberFormat="1" applyFont="1" applyFill="1" applyBorder="1" applyAlignment="1">
      <alignment horizontal="center"/>
      <protection/>
    </xf>
    <xf numFmtId="1" fontId="3" fillId="0" borderId="25" xfId="157" applyNumberFormat="1" applyFont="1" applyFill="1" applyBorder="1" applyAlignment="1">
      <alignment horizontal="center"/>
      <protection/>
    </xf>
    <xf numFmtId="1" fontId="3" fillId="55" borderId="29" xfId="157" applyNumberFormat="1" applyFont="1" applyFill="1" applyBorder="1" applyAlignment="1">
      <alignment horizontal="center"/>
      <protection/>
    </xf>
    <xf numFmtId="199" fontId="81" fillId="23" borderId="32" xfId="127" applyNumberFormat="1" applyFont="1" applyFill="1" applyBorder="1" applyAlignment="1">
      <alignment horizontal="center" vertical="center"/>
      <protection/>
    </xf>
    <xf numFmtId="1" fontId="3" fillId="20" borderId="29" xfId="157" applyNumberFormat="1" applyFont="1" applyFill="1" applyBorder="1" applyAlignment="1">
      <alignment horizontal="center"/>
      <protection/>
    </xf>
    <xf numFmtId="1" fontId="82" fillId="0" borderId="29" xfId="157" applyNumberFormat="1" applyFont="1" applyFill="1" applyBorder="1" applyAlignment="1">
      <alignment horizontal="center"/>
      <protection/>
    </xf>
    <xf numFmtId="1" fontId="84" fillId="0" borderId="29" xfId="157" applyNumberFormat="1" applyFont="1" applyFill="1" applyBorder="1" applyAlignment="1">
      <alignment horizontal="center"/>
      <protection/>
    </xf>
    <xf numFmtId="17" fontId="3" fillId="0" borderId="37" xfId="157" applyNumberFormat="1" applyFont="1" applyBorder="1" applyAlignment="1">
      <alignment horizontal="center"/>
      <protection/>
    </xf>
    <xf numFmtId="0" fontId="3" fillId="0" borderId="4" xfId="157" applyFont="1" applyBorder="1" applyAlignment="1">
      <alignment horizontal="center"/>
      <protection/>
    </xf>
    <xf numFmtId="0" fontId="3" fillId="0" borderId="38" xfId="157" applyFont="1" applyBorder="1" applyAlignment="1">
      <alignment horizontal="center"/>
      <protection/>
    </xf>
    <xf numFmtId="0" fontId="3" fillId="0" borderId="21" xfId="157" applyFont="1" applyBorder="1" applyAlignment="1">
      <alignment horizontal="center" vertical="center"/>
      <protection/>
    </xf>
    <xf numFmtId="0" fontId="3" fillId="0" borderId="30" xfId="157" applyFont="1" applyBorder="1" applyAlignment="1">
      <alignment horizontal="center" vertical="center"/>
      <protection/>
    </xf>
    <xf numFmtId="43" fontId="3" fillId="0" borderId="39" xfId="62" applyFont="1" applyBorder="1" applyAlignment="1">
      <alignment horizontal="center" vertical="center"/>
    </xf>
    <xf numFmtId="43" fontId="3" fillId="0" borderId="22" xfId="62" applyFont="1" applyBorder="1" applyAlignment="1">
      <alignment horizontal="center" vertical="center"/>
    </xf>
    <xf numFmtId="43" fontId="3" fillId="0" borderId="40" xfId="62" applyFont="1" applyBorder="1" applyAlignment="1">
      <alignment horizontal="center" vertical="center"/>
    </xf>
    <xf numFmtId="43" fontId="3" fillId="0" borderId="28" xfId="62" applyFont="1" applyBorder="1" applyAlignment="1">
      <alignment horizontal="center" vertical="center"/>
    </xf>
    <xf numFmtId="0" fontId="81" fillId="45" borderId="32" xfId="127" applyFont="1" applyFill="1" applyBorder="1" applyAlignment="1">
      <alignment horizontal="center" vertical="center"/>
      <protection/>
    </xf>
    <xf numFmtId="0" fontId="3" fillId="0" borderId="0" xfId="127" applyFont="1" applyAlignment="1">
      <alignment horizontal="center"/>
      <protection/>
    </xf>
    <xf numFmtId="0" fontId="3" fillId="0" borderId="39" xfId="127" applyFont="1" applyBorder="1" applyAlignment="1">
      <alignment horizontal="center" vertical="center" wrapText="1"/>
      <protection/>
    </xf>
    <xf numFmtId="0" fontId="3" fillId="0" borderId="26" xfId="127" applyFont="1" applyBorder="1" applyAlignment="1">
      <alignment horizontal="center" vertical="center"/>
      <protection/>
    </xf>
    <xf numFmtId="0" fontId="3" fillId="0" borderId="41" xfId="127" applyFont="1" applyBorder="1" applyAlignment="1">
      <alignment horizontal="center" vertical="center"/>
      <protection/>
    </xf>
    <xf numFmtId="0" fontId="3" fillId="0" borderId="0" xfId="127" applyFont="1" applyBorder="1" applyAlignment="1">
      <alignment horizontal="center" vertical="center"/>
      <protection/>
    </xf>
    <xf numFmtId="0" fontId="3" fillId="0" borderId="40" xfId="127" applyFont="1" applyBorder="1" applyAlignment="1">
      <alignment horizontal="center" vertical="center"/>
      <protection/>
    </xf>
    <xf numFmtId="0" fontId="3" fillId="0" borderId="27" xfId="127" applyFont="1" applyBorder="1" applyAlignment="1">
      <alignment horizontal="center" vertical="center"/>
      <protection/>
    </xf>
    <xf numFmtId="43" fontId="3" fillId="0" borderId="21" xfId="127" applyNumberFormat="1" applyFont="1" applyBorder="1" applyAlignment="1">
      <alignment horizontal="center" vertical="center" wrapText="1"/>
      <protection/>
    </xf>
    <xf numFmtId="43" fontId="3" fillId="0" borderId="30" xfId="127" applyNumberFormat="1" applyFont="1" applyBorder="1" applyAlignment="1">
      <alignment horizontal="center" vertical="center"/>
      <protection/>
    </xf>
    <xf numFmtId="43" fontId="3" fillId="0" borderId="23" xfId="127" applyNumberFormat="1" applyFont="1" applyBorder="1" applyAlignment="1">
      <alignment horizontal="center" vertical="center"/>
      <protection/>
    </xf>
    <xf numFmtId="17" fontId="3" fillId="0" borderId="4" xfId="157" applyNumberFormat="1" applyFont="1" applyBorder="1" applyAlignment="1">
      <alignment horizontal="center"/>
      <protection/>
    </xf>
    <xf numFmtId="0" fontId="81" fillId="23" borderId="32" xfId="127" applyFont="1" applyFill="1" applyBorder="1" applyAlignment="1">
      <alignment horizontal="center" vertical="center"/>
      <protection/>
    </xf>
    <xf numFmtId="203" fontId="4" fillId="0" borderId="25" xfId="157" applyNumberFormat="1" applyFont="1" applyFill="1" applyBorder="1" applyAlignment="1">
      <alignment horizontal="center"/>
      <protection/>
    </xf>
    <xf numFmtId="1" fontId="4" fillId="55" borderId="25" xfId="157" applyNumberFormat="1" applyFont="1" applyFill="1" applyBorder="1" applyAlignment="1">
      <alignment horizontal="center"/>
      <protection/>
    </xf>
    <xf numFmtId="1" fontId="4" fillId="23" borderId="32" xfId="157" applyNumberFormat="1" applyFont="1" applyFill="1" applyBorder="1" applyAlignment="1">
      <alignment horizontal="center"/>
      <protection/>
    </xf>
    <xf numFmtId="1" fontId="86" fillId="23" borderId="32" xfId="157" applyNumberFormat="1" applyFont="1" applyFill="1" applyBorder="1" applyAlignment="1">
      <alignment horizontal="center"/>
      <protection/>
    </xf>
    <xf numFmtId="1" fontId="3" fillId="56" borderId="29" xfId="157" applyNumberFormat="1" applyFont="1" applyFill="1" applyBorder="1" applyAlignment="1">
      <alignment horizontal="center"/>
      <protection/>
    </xf>
    <xf numFmtId="1" fontId="3" fillId="57" borderId="29" xfId="157" applyNumberFormat="1" applyFont="1" applyFill="1" applyBorder="1" applyAlignment="1">
      <alignment horizontal="center"/>
      <protection/>
    </xf>
    <xf numFmtId="1" fontId="87" fillId="0" borderId="29" xfId="157" applyNumberFormat="1" applyFont="1" applyFill="1" applyBorder="1" applyAlignment="1">
      <alignment horizontal="center"/>
      <protection/>
    </xf>
    <xf numFmtId="199" fontId="3" fillId="56" borderId="25" xfId="157" applyNumberFormat="1" applyFont="1" applyFill="1" applyBorder="1" applyAlignment="1">
      <alignment horizontal="center"/>
      <protection/>
    </xf>
    <xf numFmtId="199" fontId="4" fillId="55" borderId="29" xfId="157" applyNumberFormat="1" applyFont="1" applyFill="1" applyBorder="1" applyAlignment="1">
      <alignment horizontal="center"/>
      <protection/>
    </xf>
    <xf numFmtId="199" fontId="4" fillId="57" borderId="29" xfId="157" applyNumberFormat="1" applyFont="1" applyFill="1" applyBorder="1" applyAlignment="1">
      <alignment horizontal="center"/>
      <protection/>
    </xf>
    <xf numFmtId="199" fontId="4" fillId="30" borderId="29" xfId="157" applyNumberFormat="1" applyFont="1" applyFill="1" applyBorder="1" applyAlignment="1">
      <alignment horizontal="center"/>
      <protection/>
    </xf>
    <xf numFmtId="199" fontId="83" fillId="0" borderId="29" xfId="157" applyNumberFormat="1" applyFont="1" applyFill="1" applyBorder="1" applyAlignment="1">
      <alignment horizontal="center"/>
      <protection/>
    </xf>
    <xf numFmtId="199" fontId="85" fillId="0" borderId="29" xfId="157" applyNumberFormat="1" applyFont="1" applyFill="1" applyBorder="1" applyAlignment="1">
      <alignment horizontal="center"/>
      <protection/>
    </xf>
    <xf numFmtId="199" fontId="4" fillId="0" borderId="29" xfId="157" applyNumberFormat="1" applyFont="1" applyFill="1" applyBorder="1" applyAlignment="1">
      <alignment horizontal="center"/>
      <protection/>
    </xf>
  </cellXfs>
  <cellStyles count="167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ezimal_CSI Price Comparison" xfId="66"/>
    <cellStyle name="Explanatory Text" xfId="67"/>
    <cellStyle name="Followed Hyperlink" xfId="68"/>
    <cellStyle name="Good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Hyperlink 3" xfId="78"/>
    <cellStyle name="Input" xfId="79"/>
    <cellStyle name="Linked Cell" xfId="80"/>
    <cellStyle name="Neutral" xfId="81"/>
    <cellStyle name="no dec" xfId="82"/>
    <cellStyle name="Normal 2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การคำนวณ" xfId="90"/>
    <cellStyle name="ข้อความเตือน" xfId="91"/>
    <cellStyle name="ข้อความอธิบาย" xfId="92"/>
    <cellStyle name="เครื่องหมายจุลภาค 2" xfId="93"/>
    <cellStyle name="เครื่องหมายจุลภาค 2 2" xfId="94"/>
    <cellStyle name="เครื่องหมายจุลภาค 2 3" xfId="95"/>
    <cellStyle name="เครื่องหมายจุลภาค 2 4" xfId="96"/>
    <cellStyle name="เครื่องหมายจุลภาค 2 5" xfId="97"/>
    <cellStyle name="เครื่องหมายจุลภาค 2 6" xfId="98"/>
    <cellStyle name="เครื่องหมายจุลภาค 2 7" xfId="99"/>
    <cellStyle name="เครื่องหมายจุลภาค 2 8" xfId="100"/>
    <cellStyle name="เครื่องหมายจุลภาค 3" xfId="101"/>
    <cellStyle name="เครื่องหมายจุลภาค 3 2" xfId="102"/>
    <cellStyle name="เครื่องหมายจุลภาค 3 3" xfId="103"/>
    <cellStyle name="เครื่องหมายจุลภาค 3 4" xfId="104"/>
    <cellStyle name="เครื่องหมายจุลภาค 3 5" xfId="105"/>
    <cellStyle name="เครื่องหมายจุลภาค 3 6" xfId="106"/>
    <cellStyle name="เครื่องหมายจุลภาค 4" xfId="107"/>
    <cellStyle name="เครื่องหมายจุลภาค 4 2" xfId="108"/>
    <cellStyle name="เครื่องหมายจุลภาค 4 3" xfId="109"/>
    <cellStyle name="เครื่องหมายจุลภาค 4 4" xfId="110"/>
    <cellStyle name="เครื่องหมายจุลภาค 4 5" xfId="111"/>
    <cellStyle name="เครื่องหมายจุลภาค 5" xfId="112"/>
    <cellStyle name="เครื่องหมายจุลภาค 6" xfId="113"/>
    <cellStyle name="เครื่องหมายจุลภาค 6 2" xfId="114"/>
    <cellStyle name="เครื่องหมายจุลภาค 6 2 2" xfId="115"/>
    <cellStyle name="เครื่องหมายจุลภาค 7" xfId="116"/>
    <cellStyle name="เครื่องหมายจุลภาค 8" xfId="117"/>
    <cellStyle name="เครื่องหมายจุลภาค 9" xfId="118"/>
    <cellStyle name="ชื่อเรื่อง" xfId="119"/>
    <cellStyle name="เชื่อมโยงหลายมิติ_แบบฟอร์มคำขอรายได้ประจำปี 2552 (ลงเว็บ)" xfId="120"/>
    <cellStyle name="เซลล์ตรวจสอบ" xfId="121"/>
    <cellStyle name="เซลล์ที่มีการเชื่อมโยง" xfId="122"/>
    <cellStyle name="ดี" xfId="123"/>
    <cellStyle name="ตัวยก" xfId="124"/>
    <cellStyle name="น้บะภฒ_95" xfId="125"/>
    <cellStyle name="ปกติ 10" xfId="126"/>
    <cellStyle name="ปกติ 2" xfId="127"/>
    <cellStyle name="ปกติ 2 2" xfId="128"/>
    <cellStyle name="ปกติ 2 2 2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3" xfId="136"/>
    <cellStyle name="ปกติ 3 2" xfId="137"/>
    <cellStyle name="ปกติ 3 3" xfId="138"/>
    <cellStyle name="ปกติ 3 4" xfId="139"/>
    <cellStyle name="ปกติ 3 5" xfId="140"/>
    <cellStyle name="ปกติ 3 6" xfId="141"/>
    <cellStyle name="ปกติ 3_3. 3.4 สำนัก สรุปแยก ต่อเนื่อง ขั้นต่ำ  มีเงินนอกnew1" xfId="142"/>
    <cellStyle name="ปกติ 4" xfId="143"/>
    <cellStyle name="ปกติ 4 2" xfId="144"/>
    <cellStyle name="ปกติ 4 3" xfId="145"/>
    <cellStyle name="ปกติ 4 4" xfId="146"/>
    <cellStyle name="ปกติ 4 5" xfId="147"/>
    <cellStyle name="ปกติ 5" xfId="148"/>
    <cellStyle name="ปกติ 6" xfId="149"/>
    <cellStyle name="ปกติ 7" xfId="150"/>
    <cellStyle name="ปกติ 7 2" xfId="151"/>
    <cellStyle name="ปกติ 8" xfId="152"/>
    <cellStyle name="ปกติ 8 2" xfId="153"/>
    <cellStyle name="ปกติ 8_3. 3.4 สำนัก สรุปแยก ต่อเนื่อง ขั้นต่ำ  มีเงินนอกnew1" xfId="154"/>
    <cellStyle name="ปกติ 9" xfId="155"/>
    <cellStyle name="ปกติ_ฟอร์มแผนจัดซื้อจัดจ้างงบลงทุน51 เงินรายได้" xfId="156"/>
    <cellStyle name="ปกติ_สรุปงบจำแนกตามแผน" xfId="157"/>
    <cellStyle name="ป้อนค่า" xfId="158"/>
    <cellStyle name="ปานกลาง" xfId="159"/>
    <cellStyle name="เปอร์เซ็นต์ 2" xfId="160"/>
    <cellStyle name="เปอร์เซ็นต์ 3" xfId="161"/>
    <cellStyle name="ผลรวม" xfId="162"/>
    <cellStyle name="แย่" xfId="163"/>
    <cellStyle name="ฤธถ [0]_95" xfId="164"/>
    <cellStyle name="ฤธถ_95" xfId="165"/>
    <cellStyle name="ล๋ศญ [0]_95" xfId="166"/>
    <cellStyle name="ล๋ศญ_95" xfId="167"/>
    <cellStyle name="วฅมุ_4ฟ๙ฝวภ๛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L102"/>
  <sheetViews>
    <sheetView tabSelected="1" view="pageBreakPreview" zoomScale="110" zoomScaleNormal="75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3.57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1.851562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3" width="11.140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421875" style="27" customWidth="1"/>
    <col min="36" max="36" width="7.421875" style="1" customWidth="1"/>
    <col min="37" max="37" width="12.7109375" style="27" customWidth="1"/>
    <col min="38" max="38" width="12.421875" style="27" customWidth="1"/>
    <col min="39" max="39" width="7.421875" style="1" customWidth="1"/>
    <col min="40" max="40" width="12.00390625" style="27" customWidth="1"/>
    <col min="41" max="41" width="11.421875" style="27" customWidth="1"/>
    <col min="42" max="42" width="7.421875" style="1" customWidth="1"/>
    <col min="43" max="43" width="12.421875" style="27" customWidth="1"/>
    <col min="44" max="44" width="12.7109375" style="27" customWidth="1"/>
    <col min="45" max="45" width="7.421875" style="1" customWidth="1"/>
    <col min="46" max="46" width="11.57421875" style="27" customWidth="1"/>
    <col min="47" max="47" width="11.140625" style="27" customWidth="1"/>
    <col min="48" max="48" width="7.421875" style="1" customWidth="1"/>
    <col min="49" max="49" width="13.28125" style="27" customWidth="1"/>
    <col min="50" max="50" width="12.8515625" style="27" customWidth="1"/>
    <col min="51" max="51" width="7.421875" style="1" customWidth="1"/>
    <col min="52" max="52" width="12.8515625" style="27" customWidth="1"/>
    <col min="53" max="53" width="12.00390625" style="27" customWidth="1"/>
    <col min="54" max="54" width="7.421875" style="1" customWidth="1"/>
    <col min="55" max="55" width="13.421875" style="27" customWidth="1"/>
    <col min="56" max="56" width="12.140625" style="27" customWidth="1"/>
    <col min="57" max="57" width="7.421875" style="1" customWidth="1"/>
    <col min="58" max="58" width="13.421875" style="27" customWidth="1"/>
    <col min="59" max="59" width="12.57421875" style="27" customWidth="1"/>
    <col min="60" max="60" width="7.421875" style="1" customWidth="1"/>
    <col min="61" max="61" width="13.421875" style="27" customWidth="1"/>
    <col min="62" max="62" width="13.140625" style="27" customWidth="1"/>
    <col min="63" max="63" width="7.421875" style="1" customWidth="1"/>
    <col min="64" max="64" width="13.421875" style="247" customWidth="1"/>
    <col min="65" max="16384" width="9.00390625" style="1" customWidth="1"/>
  </cols>
  <sheetData>
    <row r="1" spans="1:32" ht="22.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16"/>
      <c r="AF1" s="35"/>
    </row>
    <row r="2" spans="1:32" ht="22.5">
      <c r="A2" s="296" t="s">
        <v>52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16"/>
      <c r="AF2" s="35"/>
    </row>
    <row r="3" spans="1:64" s="24" customFormat="1" ht="22.5" customHeight="1">
      <c r="A3" s="20" t="s">
        <v>47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48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48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48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297" t="s">
        <v>55</v>
      </c>
      <c r="B7" s="298"/>
      <c r="C7" s="298"/>
      <c r="D7" s="298"/>
      <c r="E7" s="298"/>
      <c r="F7" s="298"/>
      <c r="G7" s="298"/>
      <c r="H7" s="303" t="s">
        <v>56</v>
      </c>
      <c r="I7" s="286" t="s">
        <v>57</v>
      </c>
      <c r="J7" s="306"/>
      <c r="K7" s="306"/>
      <c r="L7" s="287"/>
      <c r="M7" s="287"/>
      <c r="N7" s="287"/>
      <c r="O7" s="288"/>
      <c r="P7" s="286">
        <v>240970</v>
      </c>
      <c r="Q7" s="287"/>
      <c r="R7" s="288"/>
      <c r="S7" s="286">
        <v>21855</v>
      </c>
      <c r="T7" s="287"/>
      <c r="U7" s="288"/>
      <c r="V7" s="286">
        <v>21885</v>
      </c>
      <c r="W7" s="287"/>
      <c r="X7" s="288"/>
      <c r="Y7" s="286" t="s">
        <v>2</v>
      </c>
      <c r="Z7" s="287"/>
      <c r="AA7" s="288"/>
      <c r="AB7" s="286">
        <v>241062</v>
      </c>
      <c r="AC7" s="287"/>
      <c r="AD7" s="288"/>
      <c r="AE7" s="286">
        <v>241093</v>
      </c>
      <c r="AF7" s="287"/>
      <c r="AG7" s="288"/>
      <c r="AH7" s="286">
        <v>241122</v>
      </c>
      <c r="AI7" s="287"/>
      <c r="AJ7" s="288"/>
      <c r="AK7" s="286" t="s">
        <v>3</v>
      </c>
      <c r="AL7" s="287"/>
      <c r="AM7" s="288"/>
      <c r="AN7" s="286">
        <v>241153</v>
      </c>
      <c r="AO7" s="287"/>
      <c r="AP7" s="288"/>
      <c r="AQ7" s="286">
        <v>241183</v>
      </c>
      <c r="AR7" s="287"/>
      <c r="AS7" s="288"/>
      <c r="AT7" s="286">
        <v>241214</v>
      </c>
      <c r="AU7" s="287"/>
      <c r="AV7" s="288"/>
      <c r="AW7" s="286" t="s">
        <v>4</v>
      </c>
      <c r="AX7" s="287"/>
      <c r="AY7" s="288"/>
      <c r="AZ7" s="286">
        <v>241244</v>
      </c>
      <c r="BA7" s="287"/>
      <c r="BB7" s="288"/>
      <c r="BC7" s="286">
        <v>241275</v>
      </c>
      <c r="BD7" s="287"/>
      <c r="BE7" s="288"/>
      <c r="BF7" s="286">
        <v>241306</v>
      </c>
      <c r="BG7" s="287"/>
      <c r="BH7" s="288"/>
      <c r="BI7" s="286" t="s">
        <v>5</v>
      </c>
      <c r="BJ7" s="287"/>
      <c r="BK7" s="288"/>
      <c r="BL7" s="249"/>
    </row>
    <row r="8" spans="1:64" s="7" customFormat="1" ht="24.75" customHeight="1">
      <c r="A8" s="299"/>
      <c r="B8" s="300"/>
      <c r="C8" s="300"/>
      <c r="D8" s="300"/>
      <c r="E8" s="300"/>
      <c r="F8" s="300"/>
      <c r="G8" s="300"/>
      <c r="H8" s="304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291" t="s">
        <v>10</v>
      </c>
      <c r="Q8" s="292"/>
      <c r="R8" s="289" t="s">
        <v>8</v>
      </c>
      <c r="S8" s="291" t="s">
        <v>10</v>
      </c>
      <c r="T8" s="292"/>
      <c r="U8" s="289" t="s">
        <v>8</v>
      </c>
      <c r="V8" s="291" t="s">
        <v>10</v>
      </c>
      <c r="W8" s="292"/>
      <c r="X8" s="289" t="s">
        <v>8</v>
      </c>
      <c r="Y8" s="291" t="s">
        <v>10</v>
      </c>
      <c r="Z8" s="292"/>
      <c r="AA8" s="289" t="s">
        <v>8</v>
      </c>
      <c r="AB8" s="291" t="s">
        <v>10</v>
      </c>
      <c r="AC8" s="292"/>
      <c r="AD8" s="289" t="s">
        <v>8</v>
      </c>
      <c r="AE8" s="291" t="s">
        <v>10</v>
      </c>
      <c r="AF8" s="292"/>
      <c r="AG8" s="289" t="s">
        <v>8</v>
      </c>
      <c r="AH8" s="291" t="s">
        <v>10</v>
      </c>
      <c r="AI8" s="292"/>
      <c r="AJ8" s="289" t="s">
        <v>8</v>
      </c>
      <c r="AK8" s="291" t="s">
        <v>10</v>
      </c>
      <c r="AL8" s="292"/>
      <c r="AM8" s="289" t="s">
        <v>8</v>
      </c>
      <c r="AN8" s="291" t="s">
        <v>10</v>
      </c>
      <c r="AO8" s="292"/>
      <c r="AP8" s="289" t="s">
        <v>8</v>
      </c>
      <c r="AQ8" s="291" t="s">
        <v>10</v>
      </c>
      <c r="AR8" s="292"/>
      <c r="AS8" s="289" t="s">
        <v>8</v>
      </c>
      <c r="AT8" s="291" t="s">
        <v>10</v>
      </c>
      <c r="AU8" s="292"/>
      <c r="AV8" s="289" t="s">
        <v>8</v>
      </c>
      <c r="AW8" s="291" t="s">
        <v>10</v>
      </c>
      <c r="AX8" s="292"/>
      <c r="AY8" s="289" t="s">
        <v>8</v>
      </c>
      <c r="AZ8" s="291" t="s">
        <v>10</v>
      </c>
      <c r="BA8" s="292"/>
      <c r="BB8" s="289" t="s">
        <v>8</v>
      </c>
      <c r="BC8" s="291" t="s">
        <v>10</v>
      </c>
      <c r="BD8" s="292"/>
      <c r="BE8" s="289" t="s">
        <v>8</v>
      </c>
      <c r="BF8" s="291" t="s">
        <v>10</v>
      </c>
      <c r="BG8" s="292"/>
      <c r="BH8" s="289" t="s">
        <v>8</v>
      </c>
      <c r="BI8" s="291" t="s">
        <v>10</v>
      </c>
      <c r="BJ8" s="292"/>
      <c r="BK8" s="289" t="s">
        <v>8</v>
      </c>
      <c r="BL8" s="250"/>
    </row>
    <row r="9" spans="1:64" s="7" customFormat="1" ht="24.75" customHeight="1">
      <c r="A9" s="299"/>
      <c r="B9" s="300"/>
      <c r="C9" s="300"/>
      <c r="D9" s="300"/>
      <c r="E9" s="300"/>
      <c r="F9" s="300"/>
      <c r="G9" s="300"/>
      <c r="H9" s="304"/>
      <c r="I9" s="37"/>
      <c r="J9" s="38" t="s">
        <v>51</v>
      </c>
      <c r="K9" s="60" t="s">
        <v>49</v>
      </c>
      <c r="L9" s="39"/>
      <c r="M9" s="40"/>
      <c r="N9" s="41"/>
      <c r="O9" s="40"/>
      <c r="P9" s="293"/>
      <c r="Q9" s="294"/>
      <c r="R9" s="290"/>
      <c r="S9" s="293"/>
      <c r="T9" s="294"/>
      <c r="U9" s="290"/>
      <c r="V9" s="293"/>
      <c r="W9" s="294"/>
      <c r="X9" s="290"/>
      <c r="Y9" s="293"/>
      <c r="Z9" s="294"/>
      <c r="AA9" s="290"/>
      <c r="AB9" s="293"/>
      <c r="AC9" s="294"/>
      <c r="AD9" s="290"/>
      <c r="AE9" s="293"/>
      <c r="AF9" s="294"/>
      <c r="AG9" s="290"/>
      <c r="AH9" s="293"/>
      <c r="AI9" s="294"/>
      <c r="AJ9" s="290"/>
      <c r="AK9" s="293"/>
      <c r="AL9" s="294"/>
      <c r="AM9" s="290"/>
      <c r="AN9" s="293"/>
      <c r="AO9" s="294"/>
      <c r="AP9" s="290"/>
      <c r="AQ9" s="293"/>
      <c r="AR9" s="294"/>
      <c r="AS9" s="290"/>
      <c r="AT9" s="293"/>
      <c r="AU9" s="294"/>
      <c r="AV9" s="290"/>
      <c r="AW9" s="293"/>
      <c r="AX9" s="294"/>
      <c r="AY9" s="290"/>
      <c r="AZ9" s="293"/>
      <c r="BA9" s="294"/>
      <c r="BB9" s="290"/>
      <c r="BC9" s="293"/>
      <c r="BD9" s="294"/>
      <c r="BE9" s="290"/>
      <c r="BF9" s="293"/>
      <c r="BG9" s="294"/>
      <c r="BH9" s="290"/>
      <c r="BI9" s="293"/>
      <c r="BJ9" s="294"/>
      <c r="BK9" s="290"/>
      <c r="BL9" s="250"/>
    </row>
    <row r="10" spans="1:64" s="7" customFormat="1" ht="24.75" customHeight="1">
      <c r="A10" s="301"/>
      <c r="B10" s="302"/>
      <c r="C10" s="302"/>
      <c r="D10" s="302"/>
      <c r="E10" s="302"/>
      <c r="F10" s="302"/>
      <c r="G10" s="302"/>
      <c r="H10" s="305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50"/>
    </row>
    <row r="11" spans="1:64" s="84" customFormat="1" ht="26.25" customHeight="1">
      <c r="A11" s="295" t="s">
        <v>21</v>
      </c>
      <c r="B11" s="295"/>
      <c r="C11" s="295"/>
      <c r="D11" s="295"/>
      <c r="E11" s="295"/>
      <c r="F11" s="295"/>
      <c r="G11" s="295"/>
      <c r="H11" s="83">
        <f>SUM(H12,H24,H83,H96)</f>
        <v>1750561.6800000002</v>
      </c>
      <c r="I11" s="83">
        <f>SUM(I12,I24,I83,I96)</f>
        <v>1843500</v>
      </c>
      <c r="J11" s="83">
        <f>SUM(J12,J24,J83,J96)</f>
        <v>7105280</v>
      </c>
      <c r="K11" s="83">
        <f>SUM(I11+J11)</f>
        <v>8948780</v>
      </c>
      <c r="L11" s="83">
        <f>SUM(L12,L24,L83,L96)</f>
        <v>142740.81</v>
      </c>
      <c r="M11" s="83">
        <f aca="true" t="shared" si="0" ref="M11:M44">SUM(L11*100/K11)</f>
        <v>1.5950868163034515</v>
      </c>
      <c r="N11" s="83">
        <f>SUM(N12,N24,N83,N96)</f>
        <v>8806039.19</v>
      </c>
      <c r="O11" s="256">
        <f aca="true" t="shared" si="1" ref="O11:O44">SUM(N11*100/K11)</f>
        <v>98.40491318369655</v>
      </c>
      <c r="P11" s="83">
        <f>SUM(P12,P24,P83,P96)</f>
        <v>31500</v>
      </c>
      <c r="Q11" s="83">
        <f>SUM(Q12,Q24,Q83,Q96)</f>
        <v>31500</v>
      </c>
      <c r="R11" s="266">
        <f>SUM(Q11*100/P11)</f>
        <v>100</v>
      </c>
      <c r="S11" s="83">
        <f>SUM(S12,S24,S83,S96)</f>
        <v>111901</v>
      </c>
      <c r="T11" s="83">
        <f>SUM(T12,T24,T83,T96)</f>
        <v>111240.81</v>
      </c>
      <c r="U11" s="83">
        <f>SUM(T11*100/S11)</f>
        <v>99.41002314545894</v>
      </c>
      <c r="V11" s="83">
        <f>SUM(V12,V24,V83,V96)</f>
        <v>119588</v>
      </c>
      <c r="W11" s="83">
        <f>SUM(W12,W24,W83,W96)</f>
        <v>0</v>
      </c>
      <c r="X11" s="83">
        <f>SUM(W11*100/V11)</f>
        <v>0</v>
      </c>
      <c r="Y11" s="83">
        <f>SUM(P11,S11,V11)</f>
        <v>262989</v>
      </c>
      <c r="Z11" s="83">
        <f>SUM(Z12,Z24,Z83)</f>
        <v>142740.81</v>
      </c>
      <c r="AA11" s="83">
        <f>SUM(Z11*100/Y11)</f>
        <v>54.27634235652442</v>
      </c>
      <c r="AB11" s="83">
        <f>SUM(AB12,AB24,AB83,AB96)</f>
        <v>553251</v>
      </c>
      <c r="AC11" s="83">
        <f>SUM(AC12,AC24,AC83,AC96)</f>
        <v>0</v>
      </c>
      <c r="AD11" s="83">
        <f>SUM(AC11*100/AB11)</f>
        <v>0</v>
      </c>
      <c r="AE11" s="83">
        <f>SUM(AE12,AE24,AE83,AE96)</f>
        <v>395474</v>
      </c>
      <c r="AF11" s="83">
        <f>SUM(AF12,AF24,AF83,AF96)</f>
        <v>0</v>
      </c>
      <c r="AG11" s="266">
        <f aca="true" t="shared" si="2" ref="AG11:AG29">SUM(AF11*100/AE11)</f>
        <v>0</v>
      </c>
      <c r="AH11" s="83">
        <f>SUM(AH12,AH24,AH83,AH96)</f>
        <v>313760</v>
      </c>
      <c r="AI11" s="83">
        <f>SUM(AI12,AI24,AI83,AI96)</f>
        <v>0</v>
      </c>
      <c r="AJ11" s="83">
        <f>SUM(AI11*100/AH11)</f>
        <v>0</v>
      </c>
      <c r="AK11" s="83">
        <f>SUM(AB11,AE11,AH11)</f>
        <v>1262485</v>
      </c>
      <c r="AL11" s="83">
        <f>SUM(AC11,AF11,AI11)</f>
        <v>0</v>
      </c>
      <c r="AM11" s="83">
        <f>SUM(AL11*100/AK11)</f>
        <v>0</v>
      </c>
      <c r="AN11" s="83">
        <f>SUM(AN12,AN24,AN83,AN96)</f>
        <v>125678</v>
      </c>
      <c r="AO11" s="83">
        <f>SUM(AO12,AO24,AO83,AO96)</f>
        <v>0</v>
      </c>
      <c r="AP11" s="83">
        <f>SUM(AO11*100/AN11)</f>
        <v>0</v>
      </c>
      <c r="AQ11" s="83">
        <f>SUM(AQ12,AQ24,AQ83,AQ96)</f>
        <v>1110659.5</v>
      </c>
      <c r="AR11" s="83">
        <f>SUM(AR12,AR24,AR83,AR96)</f>
        <v>0</v>
      </c>
      <c r="AS11" s="83">
        <f>SUM(AR11*100/AQ11)</f>
        <v>0</v>
      </c>
      <c r="AT11" s="83">
        <f>SUM(AT12,AT24,AT83,AT96)</f>
        <v>121401</v>
      </c>
      <c r="AU11" s="83">
        <f>SUM(AU12,AU24,AU83,AU96)</f>
        <v>0</v>
      </c>
      <c r="AV11" s="83">
        <f>SUM(AU11*100/AT11)</f>
        <v>0</v>
      </c>
      <c r="AW11" s="83">
        <f>SUM(AN11,AQ11,AT11)</f>
        <v>1357738.5</v>
      </c>
      <c r="AX11" s="83">
        <f>SUM(AO11,AR11,AU11)</f>
        <v>0</v>
      </c>
      <c r="AY11" s="83">
        <f>SUM(AX11*100/AW11)</f>
        <v>0</v>
      </c>
      <c r="AZ11" s="83">
        <f>SUM(AZ12,AZ24,AZ83,AZ96)</f>
        <v>545833</v>
      </c>
      <c r="BA11" s="83">
        <f>SUM(BA12,BA24,BA83,BA96)</f>
        <v>0</v>
      </c>
      <c r="BB11" s="83">
        <f>SUM(BA11*100/AZ11)</f>
        <v>0</v>
      </c>
      <c r="BC11" s="83">
        <f>SUM(BC12,BC24,BC83,BC96)</f>
        <v>2176343</v>
      </c>
      <c r="BD11" s="83">
        <f>SUM(BD12,BD24,BD83,BD96)</f>
        <v>0</v>
      </c>
      <c r="BE11" s="83">
        <f>SUM(BD11*100/BC11)</f>
        <v>0</v>
      </c>
      <c r="BF11" s="83">
        <f>SUM(BF12,BF24,BF83,BF96)</f>
        <v>3343391.5</v>
      </c>
      <c r="BG11" s="83">
        <f>SUM(BG12,BG24,BG83,BG96)</f>
        <v>0</v>
      </c>
      <c r="BH11" s="83">
        <f>SUM(BG11*100/BF11)</f>
        <v>0</v>
      </c>
      <c r="BI11" s="83">
        <f>SUM(AZ11,BC11,BF11)</f>
        <v>6065567.5</v>
      </c>
      <c r="BJ11" s="83">
        <f>SUM(BA11,BD11,BG11)</f>
        <v>0</v>
      </c>
      <c r="BK11" s="83">
        <f>SUM(BJ11*100/BI11)</f>
        <v>0</v>
      </c>
      <c r="BL11" s="251">
        <f>SUM(BL12,BL24,BL83,BL96)</f>
        <v>8948780</v>
      </c>
    </row>
    <row r="12" spans="1:64" s="88" customFormat="1" ht="22.5">
      <c r="A12" s="135" t="s">
        <v>58</v>
      </c>
      <c r="B12" s="136"/>
      <c r="C12" s="136"/>
      <c r="D12" s="136"/>
      <c r="E12" s="136"/>
      <c r="F12" s="136"/>
      <c r="G12" s="136"/>
      <c r="H12" s="137">
        <f aca="true" t="shared" si="3" ref="H12:J13">SUM(H13)</f>
        <v>808425</v>
      </c>
      <c r="I12" s="137">
        <f t="shared" si="3"/>
        <v>793200</v>
      </c>
      <c r="J12" s="137">
        <f t="shared" si="3"/>
        <v>5849</v>
      </c>
      <c r="K12" s="138">
        <f aca="true" t="shared" si="4" ref="K12:K79">SUM(I12+J12)</f>
        <v>799049</v>
      </c>
      <c r="L12" s="137">
        <f>SUM(L13)</f>
        <v>112000</v>
      </c>
      <c r="M12" s="85">
        <f t="shared" si="0"/>
        <v>14.016662307317825</v>
      </c>
      <c r="N12" s="86">
        <f aca="true" t="shared" si="5" ref="N12:N46">SUM(K12-L12)</f>
        <v>687049</v>
      </c>
      <c r="O12" s="85">
        <f t="shared" si="1"/>
        <v>85.98333769268217</v>
      </c>
      <c r="P12" s="137">
        <f>SUM(P13)</f>
        <v>31500</v>
      </c>
      <c r="Q12" s="137">
        <f>SUM(Q13)</f>
        <v>31500</v>
      </c>
      <c r="R12" s="267">
        <f aca="true" t="shared" si="6" ref="R12:R23">SUM(Q12*100/P12)</f>
        <v>100</v>
      </c>
      <c r="S12" s="137">
        <f>SUM(S13)</f>
        <v>80500</v>
      </c>
      <c r="T12" s="137">
        <f>SUM(T13)</f>
        <v>80500</v>
      </c>
      <c r="U12" s="262">
        <f aca="true" t="shared" si="7" ref="U12:U20">SUM(T12*100/S12)</f>
        <v>100</v>
      </c>
      <c r="V12" s="137">
        <f>SUM(V13)</f>
        <v>56000</v>
      </c>
      <c r="W12" s="137">
        <f>SUM(W13)</f>
        <v>0</v>
      </c>
      <c r="X12" s="85">
        <f aca="true" t="shared" si="8" ref="X12:X20">SUM(W12*100/V12)</f>
        <v>0</v>
      </c>
      <c r="Y12" s="139">
        <f aca="true" t="shared" si="9" ref="Y12:Z15">SUM(P12,S12,V12)</f>
        <v>168000</v>
      </c>
      <c r="Z12" s="139">
        <f t="shared" si="9"/>
        <v>112000</v>
      </c>
      <c r="AA12" s="85">
        <f aca="true" t="shared" si="10" ref="AA12:AA31">SUM(Z12*100/Y12)</f>
        <v>66.66666666666667</v>
      </c>
      <c r="AB12" s="137">
        <f>SUM(AB13)</f>
        <v>52790</v>
      </c>
      <c r="AC12" s="137">
        <f>SUM(AC13)</f>
        <v>0</v>
      </c>
      <c r="AD12" s="85">
        <f aca="true" t="shared" si="11" ref="AD12:AD29">SUM(AC12*100/AB12)</f>
        <v>0</v>
      </c>
      <c r="AE12" s="137">
        <f>SUM(AE13)</f>
        <v>75886</v>
      </c>
      <c r="AF12" s="137">
        <f>SUM(AF13)</f>
        <v>0</v>
      </c>
      <c r="AG12" s="85">
        <f t="shared" si="2"/>
        <v>0</v>
      </c>
      <c r="AH12" s="137">
        <f>SUM(AH13)</f>
        <v>64800</v>
      </c>
      <c r="AI12" s="137">
        <f>SUM(AI13)</f>
        <v>0</v>
      </c>
      <c r="AJ12" s="85">
        <f aca="true" t="shared" si="12" ref="AJ12:AJ30">SUM(AI12*100/AH12)</f>
        <v>0</v>
      </c>
      <c r="AK12" s="139">
        <f aca="true" t="shared" si="13" ref="AK12:AL15">SUM(AB12,AE12,AH12)</f>
        <v>193476</v>
      </c>
      <c r="AL12" s="139">
        <f t="shared" si="13"/>
        <v>0</v>
      </c>
      <c r="AM12" s="85">
        <f aca="true" t="shared" si="14" ref="AM12:AM33">SUM(AL12*100/AK12)</f>
        <v>0</v>
      </c>
      <c r="AN12" s="137">
        <f>SUM(AN13)</f>
        <v>64800</v>
      </c>
      <c r="AO12" s="137">
        <f>SUM(AO13)</f>
        <v>0</v>
      </c>
      <c r="AP12" s="85">
        <f aca="true" t="shared" si="15" ref="AP12:AP29">SUM(AO12*100/AN12)</f>
        <v>0</v>
      </c>
      <c r="AQ12" s="137">
        <f>SUM(AQ13)</f>
        <v>64800</v>
      </c>
      <c r="AR12" s="137">
        <f>SUM(AR13)</f>
        <v>0</v>
      </c>
      <c r="AS12" s="85">
        <f aca="true" t="shared" si="16" ref="AS12:AS29">SUM(AR12*100/AQ12)</f>
        <v>0</v>
      </c>
      <c r="AT12" s="137">
        <f>SUM(AT13)</f>
        <v>64800</v>
      </c>
      <c r="AU12" s="137">
        <f>SUM(AU13)</f>
        <v>0</v>
      </c>
      <c r="AV12" s="85">
        <f aca="true" t="shared" si="17" ref="AV12:AV29">SUM(AU12*100/AT12)</f>
        <v>0</v>
      </c>
      <c r="AW12" s="139">
        <f aca="true" t="shared" si="18" ref="AW12:AX15">SUM(AN12,AQ12,AT12)</f>
        <v>194400</v>
      </c>
      <c r="AX12" s="139">
        <f t="shared" si="18"/>
        <v>0</v>
      </c>
      <c r="AY12" s="85">
        <f aca="true" t="shared" si="19" ref="AY12:AY29">SUM(AX12*100/AW12)</f>
        <v>0</v>
      </c>
      <c r="AZ12" s="137">
        <f>SUM(AZ13)</f>
        <v>59741</v>
      </c>
      <c r="BA12" s="137">
        <f>SUM(BA13)</f>
        <v>0</v>
      </c>
      <c r="BB12" s="85">
        <f aca="true" t="shared" si="20" ref="BB12:BB30">SUM(BA12*100/AZ12)</f>
        <v>0</v>
      </c>
      <c r="BC12" s="137">
        <f>SUM(BC13)</f>
        <v>101832</v>
      </c>
      <c r="BD12" s="137">
        <f>SUM(BD13)</f>
        <v>0</v>
      </c>
      <c r="BE12" s="85">
        <f aca="true" t="shared" si="21" ref="BE12:BE29">SUM(BD12*100/BC12)</f>
        <v>0</v>
      </c>
      <c r="BF12" s="137">
        <f>SUM(BF13)</f>
        <v>81600</v>
      </c>
      <c r="BG12" s="137">
        <f>SUM(BG13)</f>
        <v>0</v>
      </c>
      <c r="BH12" s="85">
        <f aca="true" t="shared" si="22" ref="BH12:BH30">SUM(BG12*100/BF12)</f>
        <v>0</v>
      </c>
      <c r="BI12" s="139">
        <f aca="true" t="shared" si="23" ref="BI12:BI56">SUM(AZ12,BC12,BF12)</f>
        <v>243173</v>
      </c>
      <c r="BJ12" s="139">
        <f>SUM(BG12,BA12,BD12)</f>
        <v>0</v>
      </c>
      <c r="BK12" s="85">
        <f aca="true" t="shared" si="24" ref="BK12:BK33">SUM(BJ12*100/BI12)</f>
        <v>0</v>
      </c>
      <c r="BL12" s="251">
        <f aca="true" t="shared" si="25" ref="BL12:BL77">SUM(Y12,AK12,AW12,BI12)</f>
        <v>799049</v>
      </c>
    </row>
    <row r="13" spans="1:64" s="117" customFormat="1" ht="22.5">
      <c r="A13" s="107"/>
      <c r="B13" s="109" t="s">
        <v>59</v>
      </c>
      <c r="C13" s="108"/>
      <c r="D13" s="108"/>
      <c r="E13" s="108"/>
      <c r="F13" s="108"/>
      <c r="G13" s="108"/>
      <c r="H13" s="110">
        <f t="shared" si="3"/>
        <v>808425</v>
      </c>
      <c r="I13" s="110">
        <f t="shared" si="3"/>
        <v>793200</v>
      </c>
      <c r="J13" s="110">
        <f t="shared" si="3"/>
        <v>5849</v>
      </c>
      <c r="K13" s="111">
        <f t="shared" si="4"/>
        <v>799049</v>
      </c>
      <c r="L13" s="110">
        <f>SUM(L14)</f>
        <v>112000</v>
      </c>
      <c r="M13" s="112">
        <f t="shared" si="0"/>
        <v>14.016662307317825</v>
      </c>
      <c r="N13" s="113">
        <f t="shared" si="5"/>
        <v>687049</v>
      </c>
      <c r="O13" s="112">
        <f t="shared" si="1"/>
        <v>85.98333769268217</v>
      </c>
      <c r="P13" s="110">
        <f>SUM(P14)</f>
        <v>31500</v>
      </c>
      <c r="Q13" s="110">
        <f>SUM(Q14)</f>
        <v>31500</v>
      </c>
      <c r="R13" s="268">
        <f t="shared" si="6"/>
        <v>100</v>
      </c>
      <c r="S13" s="110">
        <f>SUM(S14)</f>
        <v>80500</v>
      </c>
      <c r="T13" s="110">
        <f>SUM(T14)</f>
        <v>80500</v>
      </c>
      <c r="U13" s="263">
        <f t="shared" si="7"/>
        <v>100</v>
      </c>
      <c r="V13" s="110">
        <f>SUM(V14)</f>
        <v>56000</v>
      </c>
      <c r="W13" s="110">
        <f>SUM(W14)</f>
        <v>0</v>
      </c>
      <c r="X13" s="112">
        <f t="shared" si="8"/>
        <v>0</v>
      </c>
      <c r="Y13" s="115">
        <f t="shared" si="9"/>
        <v>168000</v>
      </c>
      <c r="Z13" s="115">
        <f t="shared" si="9"/>
        <v>112000</v>
      </c>
      <c r="AA13" s="112">
        <f t="shared" si="10"/>
        <v>66.66666666666667</v>
      </c>
      <c r="AB13" s="110">
        <f>SUM(AB14)</f>
        <v>52790</v>
      </c>
      <c r="AC13" s="110">
        <f>SUM(AC14)</f>
        <v>0</v>
      </c>
      <c r="AD13" s="114">
        <f t="shared" si="11"/>
        <v>0</v>
      </c>
      <c r="AE13" s="110">
        <f>SUM(AE14)</f>
        <v>75886</v>
      </c>
      <c r="AF13" s="110">
        <f>SUM(AF14)</f>
        <v>0</v>
      </c>
      <c r="AG13" s="114">
        <f t="shared" si="2"/>
        <v>0</v>
      </c>
      <c r="AH13" s="110">
        <f>SUM(AH14)</f>
        <v>64800</v>
      </c>
      <c r="AI13" s="110">
        <f>SUM(AI14)</f>
        <v>0</v>
      </c>
      <c r="AJ13" s="114">
        <f t="shared" si="12"/>
        <v>0</v>
      </c>
      <c r="AK13" s="115">
        <f t="shared" si="13"/>
        <v>193476</v>
      </c>
      <c r="AL13" s="115">
        <f t="shared" si="13"/>
        <v>0</v>
      </c>
      <c r="AM13" s="114">
        <f t="shared" si="14"/>
        <v>0</v>
      </c>
      <c r="AN13" s="110">
        <f>SUM(AN14)</f>
        <v>64800</v>
      </c>
      <c r="AO13" s="110">
        <f>SUM(AO14)</f>
        <v>0</v>
      </c>
      <c r="AP13" s="114">
        <f t="shared" si="15"/>
        <v>0</v>
      </c>
      <c r="AQ13" s="110">
        <f>SUM(AQ14)</f>
        <v>64800</v>
      </c>
      <c r="AR13" s="110">
        <f>SUM(AR14)</f>
        <v>0</v>
      </c>
      <c r="AS13" s="114">
        <f t="shared" si="16"/>
        <v>0</v>
      </c>
      <c r="AT13" s="110">
        <f>SUM(AT14)</f>
        <v>64800</v>
      </c>
      <c r="AU13" s="110">
        <f>SUM(AU14)</f>
        <v>0</v>
      </c>
      <c r="AV13" s="114">
        <f t="shared" si="17"/>
        <v>0</v>
      </c>
      <c r="AW13" s="115">
        <f t="shared" si="18"/>
        <v>194400</v>
      </c>
      <c r="AX13" s="115">
        <f t="shared" si="18"/>
        <v>0</v>
      </c>
      <c r="AY13" s="112">
        <f t="shared" si="19"/>
        <v>0</v>
      </c>
      <c r="AZ13" s="110">
        <f>SUM(AZ14)</f>
        <v>59741</v>
      </c>
      <c r="BA13" s="110">
        <f>SUM(BA14)</f>
        <v>0</v>
      </c>
      <c r="BB13" s="114">
        <f t="shared" si="20"/>
        <v>0</v>
      </c>
      <c r="BC13" s="110">
        <f>SUM(BC14)</f>
        <v>101832</v>
      </c>
      <c r="BD13" s="110">
        <f>SUM(BD14)</f>
        <v>0</v>
      </c>
      <c r="BE13" s="114">
        <f t="shared" si="21"/>
        <v>0</v>
      </c>
      <c r="BF13" s="110">
        <f>SUM(BF14)</f>
        <v>81600</v>
      </c>
      <c r="BG13" s="110">
        <f>SUM(BG14)</f>
        <v>0</v>
      </c>
      <c r="BH13" s="114">
        <f t="shared" si="22"/>
        <v>0</v>
      </c>
      <c r="BI13" s="115">
        <f t="shared" si="23"/>
        <v>243173</v>
      </c>
      <c r="BJ13" s="115">
        <f aca="true" t="shared" si="26" ref="BJ13:BJ23">SUM(BA13,BD13,BG13)</f>
        <v>0</v>
      </c>
      <c r="BK13" s="112">
        <f t="shared" si="24"/>
        <v>0</v>
      </c>
      <c r="BL13" s="251">
        <f t="shared" si="25"/>
        <v>799049</v>
      </c>
    </row>
    <row r="14" spans="1:64" s="131" customFormat="1" ht="22.5">
      <c r="A14" s="129"/>
      <c r="B14" s="120"/>
      <c r="C14" s="120" t="s">
        <v>60</v>
      </c>
      <c r="D14" s="120"/>
      <c r="E14" s="120"/>
      <c r="F14" s="120"/>
      <c r="G14" s="120"/>
      <c r="H14" s="121">
        <f>SUM(H15,H18)</f>
        <v>808425</v>
      </c>
      <c r="I14" s="121">
        <f>SUM(I15,I18)</f>
        <v>793200</v>
      </c>
      <c r="J14" s="121">
        <f>SUM(J15,J18)</f>
        <v>5849</v>
      </c>
      <c r="K14" s="122">
        <f t="shared" si="4"/>
        <v>799049</v>
      </c>
      <c r="L14" s="121">
        <f>SUM(L15,L18)</f>
        <v>112000</v>
      </c>
      <c r="M14" s="123">
        <f t="shared" si="0"/>
        <v>14.016662307317825</v>
      </c>
      <c r="N14" s="124">
        <f t="shared" si="5"/>
        <v>687049</v>
      </c>
      <c r="O14" s="123">
        <f t="shared" si="1"/>
        <v>85.98333769268217</v>
      </c>
      <c r="P14" s="121">
        <f>SUM(P15,P18)</f>
        <v>31500</v>
      </c>
      <c r="Q14" s="121">
        <f>SUM(Q15,Q18)</f>
        <v>31500</v>
      </c>
      <c r="R14" s="269">
        <f t="shared" si="6"/>
        <v>100</v>
      </c>
      <c r="S14" s="121">
        <f>SUM(S15,S18)</f>
        <v>80500</v>
      </c>
      <c r="T14" s="121">
        <f>SUM(T15,T18)</f>
        <v>80500</v>
      </c>
      <c r="U14" s="264">
        <f t="shared" si="7"/>
        <v>100</v>
      </c>
      <c r="V14" s="121">
        <f>SUM(V15,V18)</f>
        <v>56000</v>
      </c>
      <c r="W14" s="121">
        <f>SUM(W15,W18)</f>
        <v>0</v>
      </c>
      <c r="X14" s="123">
        <f t="shared" si="8"/>
        <v>0</v>
      </c>
      <c r="Y14" s="126">
        <f t="shared" si="9"/>
        <v>168000</v>
      </c>
      <c r="Z14" s="126">
        <f t="shared" si="9"/>
        <v>112000</v>
      </c>
      <c r="AA14" s="123">
        <f t="shared" si="10"/>
        <v>66.66666666666667</v>
      </c>
      <c r="AB14" s="121">
        <f>SUM(AB15,AB18)</f>
        <v>52790</v>
      </c>
      <c r="AC14" s="121">
        <f>SUM(AC15,AC18)</f>
        <v>0</v>
      </c>
      <c r="AD14" s="125">
        <f t="shared" si="11"/>
        <v>0</v>
      </c>
      <c r="AE14" s="121">
        <f>SUM(AE15,AE18)</f>
        <v>75886</v>
      </c>
      <c r="AF14" s="121">
        <f>SUM(AF15,AF18)</f>
        <v>0</v>
      </c>
      <c r="AG14" s="125">
        <f t="shared" si="2"/>
        <v>0</v>
      </c>
      <c r="AH14" s="121">
        <f>SUM(AH15,AH18)</f>
        <v>64800</v>
      </c>
      <c r="AI14" s="121">
        <f>SUM(AI15,AI18)</f>
        <v>0</v>
      </c>
      <c r="AJ14" s="125">
        <f t="shared" si="12"/>
        <v>0</v>
      </c>
      <c r="AK14" s="126">
        <f t="shared" si="13"/>
        <v>193476</v>
      </c>
      <c r="AL14" s="126">
        <f t="shared" si="13"/>
        <v>0</v>
      </c>
      <c r="AM14" s="125">
        <f t="shared" si="14"/>
        <v>0</v>
      </c>
      <c r="AN14" s="121">
        <f>SUM(AN15,AN18)</f>
        <v>64800</v>
      </c>
      <c r="AO14" s="121">
        <f>SUM(AO15,AO18)</f>
        <v>0</v>
      </c>
      <c r="AP14" s="125">
        <f t="shared" si="15"/>
        <v>0</v>
      </c>
      <c r="AQ14" s="121">
        <f>SUM(AQ15,AQ18)</f>
        <v>64800</v>
      </c>
      <c r="AR14" s="121">
        <f>SUM(AR15,AR18)</f>
        <v>0</v>
      </c>
      <c r="AS14" s="125">
        <f t="shared" si="16"/>
        <v>0</v>
      </c>
      <c r="AT14" s="121">
        <f>SUM(AT15,AT18)</f>
        <v>64800</v>
      </c>
      <c r="AU14" s="121">
        <f>SUM(AU15,AU18)</f>
        <v>0</v>
      </c>
      <c r="AV14" s="125">
        <f t="shared" si="17"/>
        <v>0</v>
      </c>
      <c r="AW14" s="126">
        <f t="shared" si="18"/>
        <v>194400</v>
      </c>
      <c r="AX14" s="126">
        <f t="shared" si="18"/>
        <v>0</v>
      </c>
      <c r="AY14" s="123">
        <f t="shared" si="19"/>
        <v>0</v>
      </c>
      <c r="AZ14" s="121">
        <f>SUM(AZ15,AZ18)</f>
        <v>59741</v>
      </c>
      <c r="BA14" s="121">
        <f>SUM(BA15,BA18)</f>
        <v>0</v>
      </c>
      <c r="BB14" s="125">
        <f t="shared" si="20"/>
        <v>0</v>
      </c>
      <c r="BC14" s="121">
        <f>SUM(BC15,BC18)</f>
        <v>101832</v>
      </c>
      <c r="BD14" s="121">
        <f>SUM(BD15,BD18)</f>
        <v>0</v>
      </c>
      <c r="BE14" s="125">
        <f t="shared" si="21"/>
        <v>0</v>
      </c>
      <c r="BF14" s="121">
        <f>SUM(BF15,BF18)</f>
        <v>81600</v>
      </c>
      <c r="BG14" s="121">
        <f>SUM(BG15,BG18)</f>
        <v>0</v>
      </c>
      <c r="BH14" s="125">
        <f t="shared" si="22"/>
        <v>0</v>
      </c>
      <c r="BI14" s="126">
        <f t="shared" si="23"/>
        <v>243173</v>
      </c>
      <c r="BJ14" s="126">
        <f t="shared" si="26"/>
        <v>0</v>
      </c>
      <c r="BK14" s="123">
        <f t="shared" si="24"/>
        <v>0</v>
      </c>
      <c r="BL14" s="251">
        <f t="shared" si="25"/>
        <v>799049</v>
      </c>
    </row>
    <row r="15" spans="1:64" s="149" customFormat="1" ht="22.5">
      <c r="A15" s="140"/>
      <c r="B15" s="141"/>
      <c r="C15" s="141"/>
      <c r="D15" s="141" t="s">
        <v>22</v>
      </c>
      <c r="E15" s="141"/>
      <c r="F15" s="141"/>
      <c r="G15" s="141"/>
      <c r="H15" s="142">
        <f aca="true" t="shared" si="27" ref="H15:J16">SUM(H16)</f>
        <v>374500</v>
      </c>
      <c r="I15" s="142">
        <f t="shared" si="27"/>
        <v>360000</v>
      </c>
      <c r="J15" s="142">
        <f t="shared" si="27"/>
        <v>0</v>
      </c>
      <c r="K15" s="143">
        <f t="shared" si="4"/>
        <v>360000</v>
      </c>
      <c r="L15" s="142">
        <f aca="true" t="shared" si="28" ref="L15:L46">SUM(Z15,AL15,AX15,BJ15)</f>
        <v>60000</v>
      </c>
      <c r="M15" s="144">
        <f t="shared" si="0"/>
        <v>16.666666666666668</v>
      </c>
      <c r="N15" s="145">
        <f t="shared" si="5"/>
        <v>300000</v>
      </c>
      <c r="O15" s="144">
        <f t="shared" si="1"/>
        <v>83.33333333333333</v>
      </c>
      <c r="P15" s="142">
        <f aca="true" t="shared" si="29" ref="P15:W16">SUM(P16)</f>
        <v>30000</v>
      </c>
      <c r="Q15" s="142">
        <f t="shared" si="29"/>
        <v>30000</v>
      </c>
      <c r="R15" s="270">
        <f t="shared" si="6"/>
        <v>100</v>
      </c>
      <c r="S15" s="142">
        <f t="shared" si="29"/>
        <v>30000</v>
      </c>
      <c r="T15" s="142">
        <f t="shared" si="29"/>
        <v>30000</v>
      </c>
      <c r="U15" s="261">
        <f t="shared" si="7"/>
        <v>100</v>
      </c>
      <c r="V15" s="142">
        <f t="shared" si="29"/>
        <v>30000</v>
      </c>
      <c r="W15" s="142">
        <f t="shared" si="29"/>
        <v>0</v>
      </c>
      <c r="X15" s="144">
        <f t="shared" si="8"/>
        <v>0</v>
      </c>
      <c r="Y15" s="147">
        <f t="shared" si="9"/>
        <v>90000</v>
      </c>
      <c r="Z15" s="147">
        <f t="shared" si="9"/>
        <v>60000</v>
      </c>
      <c r="AA15" s="144">
        <f t="shared" si="10"/>
        <v>66.66666666666667</v>
      </c>
      <c r="AB15" s="142">
        <f>SUM(AB16)</f>
        <v>30000</v>
      </c>
      <c r="AC15" s="142">
        <f>SUM(AC16)</f>
        <v>0</v>
      </c>
      <c r="AD15" s="146">
        <f t="shared" si="11"/>
        <v>0</v>
      </c>
      <c r="AE15" s="142">
        <f>SUM(AE16)</f>
        <v>30000</v>
      </c>
      <c r="AF15" s="142">
        <f>SUM(AF16)</f>
        <v>0</v>
      </c>
      <c r="AG15" s="146">
        <f t="shared" si="2"/>
        <v>0</v>
      </c>
      <c r="AH15" s="142">
        <f>SUM(AH16)</f>
        <v>30000</v>
      </c>
      <c r="AI15" s="142">
        <f>SUM(AI16)</f>
        <v>0</v>
      </c>
      <c r="AJ15" s="146">
        <f t="shared" si="12"/>
        <v>0</v>
      </c>
      <c r="AK15" s="147">
        <f t="shared" si="13"/>
        <v>90000</v>
      </c>
      <c r="AL15" s="147">
        <f t="shared" si="13"/>
        <v>0</v>
      </c>
      <c r="AM15" s="146">
        <f t="shared" si="14"/>
        <v>0</v>
      </c>
      <c r="AN15" s="142">
        <f>SUM(AN16)</f>
        <v>30000</v>
      </c>
      <c r="AO15" s="142">
        <f>SUM(AO16)</f>
        <v>0</v>
      </c>
      <c r="AP15" s="146">
        <f t="shared" si="15"/>
        <v>0</v>
      </c>
      <c r="AQ15" s="142">
        <f>SUM(AQ16)</f>
        <v>30000</v>
      </c>
      <c r="AR15" s="142">
        <f>SUM(AR16)</f>
        <v>0</v>
      </c>
      <c r="AS15" s="146">
        <f t="shared" si="16"/>
        <v>0</v>
      </c>
      <c r="AT15" s="142">
        <f>SUM(AT16)</f>
        <v>30000</v>
      </c>
      <c r="AU15" s="142">
        <f>SUM(AU16)</f>
        <v>0</v>
      </c>
      <c r="AV15" s="146">
        <f t="shared" si="17"/>
        <v>0</v>
      </c>
      <c r="AW15" s="147">
        <f t="shared" si="18"/>
        <v>90000</v>
      </c>
      <c r="AX15" s="147">
        <f t="shared" si="18"/>
        <v>0</v>
      </c>
      <c r="AY15" s="144">
        <f t="shared" si="19"/>
        <v>0</v>
      </c>
      <c r="AZ15" s="142">
        <f>SUM(AZ16)</f>
        <v>30000</v>
      </c>
      <c r="BA15" s="142">
        <f>SUM(BA16)</f>
        <v>0</v>
      </c>
      <c r="BB15" s="146">
        <f t="shared" si="20"/>
        <v>0</v>
      </c>
      <c r="BC15" s="142">
        <f>SUM(BC16)</f>
        <v>30000</v>
      </c>
      <c r="BD15" s="142">
        <f>SUM(BD16)</f>
        <v>0</v>
      </c>
      <c r="BE15" s="146">
        <f t="shared" si="21"/>
        <v>0</v>
      </c>
      <c r="BF15" s="142">
        <f>SUM(BF16)</f>
        <v>30000</v>
      </c>
      <c r="BG15" s="142">
        <f>SUM(BG16)</f>
        <v>0</v>
      </c>
      <c r="BH15" s="146">
        <f t="shared" si="22"/>
        <v>0</v>
      </c>
      <c r="BI15" s="147">
        <f t="shared" si="23"/>
        <v>90000</v>
      </c>
      <c r="BJ15" s="147">
        <f t="shared" si="26"/>
        <v>0</v>
      </c>
      <c r="BK15" s="144">
        <f t="shared" si="24"/>
        <v>0</v>
      </c>
      <c r="BL15" s="251">
        <f t="shared" si="25"/>
        <v>360000</v>
      </c>
    </row>
    <row r="16" spans="1:64" s="159" customFormat="1" ht="22.5">
      <c r="A16" s="150"/>
      <c r="B16" s="151"/>
      <c r="C16" s="151"/>
      <c r="D16" s="151"/>
      <c r="E16" s="151" t="s">
        <v>23</v>
      </c>
      <c r="F16" s="151"/>
      <c r="G16" s="151"/>
      <c r="H16" s="152">
        <f t="shared" si="27"/>
        <v>374500</v>
      </c>
      <c r="I16" s="152">
        <f t="shared" si="27"/>
        <v>360000</v>
      </c>
      <c r="J16" s="152">
        <f t="shared" si="27"/>
        <v>0</v>
      </c>
      <c r="K16" s="153">
        <f t="shared" si="4"/>
        <v>360000</v>
      </c>
      <c r="L16" s="152">
        <f t="shared" si="28"/>
        <v>60000</v>
      </c>
      <c r="M16" s="154">
        <f t="shared" si="0"/>
        <v>16.666666666666668</v>
      </c>
      <c r="N16" s="155">
        <f t="shared" si="5"/>
        <v>300000</v>
      </c>
      <c r="O16" s="154">
        <f t="shared" si="1"/>
        <v>83.33333333333333</v>
      </c>
      <c r="P16" s="152">
        <f t="shared" si="29"/>
        <v>30000</v>
      </c>
      <c r="Q16" s="152">
        <f t="shared" si="29"/>
        <v>30000</v>
      </c>
      <c r="R16" s="271">
        <f t="shared" si="6"/>
        <v>100</v>
      </c>
      <c r="S16" s="152">
        <f t="shared" si="29"/>
        <v>30000</v>
      </c>
      <c r="T16" s="152">
        <f t="shared" si="29"/>
        <v>30000</v>
      </c>
      <c r="U16" s="259">
        <f t="shared" si="7"/>
        <v>100</v>
      </c>
      <c r="V16" s="152">
        <f t="shared" si="29"/>
        <v>30000</v>
      </c>
      <c r="W16" s="152">
        <f t="shared" si="29"/>
        <v>0</v>
      </c>
      <c r="X16" s="154">
        <f t="shared" si="8"/>
        <v>0</v>
      </c>
      <c r="Y16" s="157">
        <f aca="true" t="shared" si="30" ref="Y16:Z24">SUM(P16,S16,V16)</f>
        <v>90000</v>
      </c>
      <c r="Z16" s="157">
        <f t="shared" si="30"/>
        <v>60000</v>
      </c>
      <c r="AA16" s="154">
        <f t="shared" si="10"/>
        <v>66.66666666666667</v>
      </c>
      <c r="AB16" s="152">
        <f>SUM(AB17)</f>
        <v>30000</v>
      </c>
      <c r="AC16" s="152">
        <f>SUM(AC17)</f>
        <v>0</v>
      </c>
      <c r="AD16" s="156">
        <f t="shared" si="11"/>
        <v>0</v>
      </c>
      <c r="AE16" s="152">
        <f>SUM(AE17)</f>
        <v>30000</v>
      </c>
      <c r="AF16" s="152">
        <f>SUM(AF17)</f>
        <v>0</v>
      </c>
      <c r="AG16" s="156">
        <f t="shared" si="2"/>
        <v>0</v>
      </c>
      <c r="AH16" s="152">
        <f>SUM(AH17)</f>
        <v>30000</v>
      </c>
      <c r="AI16" s="152">
        <f>SUM(AI17)</f>
        <v>0</v>
      </c>
      <c r="AJ16" s="156">
        <f t="shared" si="12"/>
        <v>0</v>
      </c>
      <c r="AK16" s="157">
        <f aca="true" t="shared" si="31" ref="AK16:AL24">SUM(AB16,AE16,AH16)</f>
        <v>90000</v>
      </c>
      <c r="AL16" s="157">
        <f t="shared" si="31"/>
        <v>0</v>
      </c>
      <c r="AM16" s="156">
        <f t="shared" si="14"/>
        <v>0</v>
      </c>
      <c r="AN16" s="152">
        <f>SUM(AN17)</f>
        <v>30000</v>
      </c>
      <c r="AO16" s="152">
        <f>SUM(AO17)</f>
        <v>0</v>
      </c>
      <c r="AP16" s="156">
        <f t="shared" si="15"/>
        <v>0</v>
      </c>
      <c r="AQ16" s="152">
        <f>SUM(AQ17)</f>
        <v>30000</v>
      </c>
      <c r="AR16" s="152">
        <f>SUM(AR17)</f>
        <v>0</v>
      </c>
      <c r="AS16" s="156">
        <f t="shared" si="16"/>
        <v>0</v>
      </c>
      <c r="AT16" s="152">
        <f>SUM(AT17)</f>
        <v>30000</v>
      </c>
      <c r="AU16" s="152">
        <f>SUM(AU17)</f>
        <v>0</v>
      </c>
      <c r="AV16" s="156">
        <f t="shared" si="17"/>
        <v>0</v>
      </c>
      <c r="AW16" s="157">
        <f aca="true" t="shared" si="32" ref="AW16:AX24">SUM(AN16,AQ16,AT16)</f>
        <v>90000</v>
      </c>
      <c r="AX16" s="157">
        <f t="shared" si="32"/>
        <v>0</v>
      </c>
      <c r="AY16" s="154">
        <f t="shared" si="19"/>
        <v>0</v>
      </c>
      <c r="AZ16" s="152">
        <f>SUM(AZ17)</f>
        <v>30000</v>
      </c>
      <c r="BA16" s="152">
        <f>SUM(BA17)</f>
        <v>0</v>
      </c>
      <c r="BB16" s="156">
        <f t="shared" si="20"/>
        <v>0</v>
      </c>
      <c r="BC16" s="152">
        <f>SUM(BC17)</f>
        <v>30000</v>
      </c>
      <c r="BD16" s="152">
        <f>SUM(BD17)</f>
        <v>0</v>
      </c>
      <c r="BE16" s="156">
        <f t="shared" si="21"/>
        <v>0</v>
      </c>
      <c r="BF16" s="152">
        <f>SUM(BF17)</f>
        <v>30000</v>
      </c>
      <c r="BG16" s="152">
        <f>SUM(BG17)</f>
        <v>0</v>
      </c>
      <c r="BH16" s="156">
        <f t="shared" si="22"/>
        <v>0</v>
      </c>
      <c r="BI16" s="157">
        <f t="shared" si="23"/>
        <v>90000</v>
      </c>
      <c r="BJ16" s="157">
        <f t="shared" si="26"/>
        <v>0</v>
      </c>
      <c r="BK16" s="154">
        <f t="shared" si="24"/>
        <v>0</v>
      </c>
      <c r="BL16" s="251">
        <f t="shared" si="25"/>
        <v>360000</v>
      </c>
    </row>
    <row r="17" spans="1:64" s="52" customFormat="1" ht="22.5">
      <c r="A17" s="49"/>
      <c r="B17" s="14"/>
      <c r="C17" s="14"/>
      <c r="D17" s="50"/>
      <c r="E17" s="50"/>
      <c r="F17" s="14" t="s">
        <v>23</v>
      </c>
      <c r="G17" s="14"/>
      <c r="H17" s="17">
        <v>374500</v>
      </c>
      <c r="I17" s="36">
        <v>360000</v>
      </c>
      <c r="J17" s="36">
        <v>0</v>
      </c>
      <c r="K17" s="89">
        <f t="shared" si="4"/>
        <v>360000</v>
      </c>
      <c r="L17" s="17">
        <f t="shared" si="28"/>
        <v>60000</v>
      </c>
      <c r="M17" s="47">
        <f t="shared" si="0"/>
        <v>16.666666666666668</v>
      </c>
      <c r="N17" s="55">
        <f t="shared" si="5"/>
        <v>300000</v>
      </c>
      <c r="O17" s="47">
        <f t="shared" si="1"/>
        <v>83.33333333333333</v>
      </c>
      <c r="P17" s="36">
        <v>30000</v>
      </c>
      <c r="Q17" s="36">
        <v>30000</v>
      </c>
      <c r="R17" s="272">
        <f t="shared" si="6"/>
        <v>100</v>
      </c>
      <c r="S17" s="36">
        <v>30000</v>
      </c>
      <c r="T17" s="36">
        <v>30000</v>
      </c>
      <c r="U17" s="258">
        <f t="shared" si="7"/>
        <v>100</v>
      </c>
      <c r="V17" s="36">
        <v>30000</v>
      </c>
      <c r="W17" s="36"/>
      <c r="X17" s="47">
        <f t="shared" si="8"/>
        <v>0</v>
      </c>
      <c r="Y17" s="36">
        <f t="shared" si="30"/>
        <v>90000</v>
      </c>
      <c r="Z17" s="36">
        <f t="shared" si="30"/>
        <v>60000</v>
      </c>
      <c r="AA17" s="47">
        <f t="shared" si="10"/>
        <v>66.66666666666667</v>
      </c>
      <c r="AB17" s="36">
        <v>30000</v>
      </c>
      <c r="AC17" s="36"/>
      <c r="AD17" s="51">
        <f t="shared" si="11"/>
        <v>0</v>
      </c>
      <c r="AE17" s="36">
        <v>30000</v>
      </c>
      <c r="AF17" s="36"/>
      <c r="AG17" s="51">
        <f t="shared" si="2"/>
        <v>0</v>
      </c>
      <c r="AH17" s="36">
        <v>30000</v>
      </c>
      <c r="AI17" s="36"/>
      <c r="AJ17" s="51">
        <f t="shared" si="12"/>
        <v>0</v>
      </c>
      <c r="AK17" s="36">
        <f t="shared" si="31"/>
        <v>90000</v>
      </c>
      <c r="AL17" s="36">
        <f t="shared" si="31"/>
        <v>0</v>
      </c>
      <c r="AM17" s="51">
        <f t="shared" si="14"/>
        <v>0</v>
      </c>
      <c r="AN17" s="36">
        <v>30000</v>
      </c>
      <c r="AO17" s="36"/>
      <c r="AP17" s="51">
        <f t="shared" si="15"/>
        <v>0</v>
      </c>
      <c r="AQ17" s="36">
        <v>30000</v>
      </c>
      <c r="AR17" s="36"/>
      <c r="AS17" s="51">
        <f t="shared" si="16"/>
        <v>0</v>
      </c>
      <c r="AT17" s="36">
        <v>30000</v>
      </c>
      <c r="AU17" s="36"/>
      <c r="AV17" s="51">
        <f t="shared" si="17"/>
        <v>0</v>
      </c>
      <c r="AW17" s="36">
        <f t="shared" si="32"/>
        <v>90000</v>
      </c>
      <c r="AX17" s="36">
        <f t="shared" si="32"/>
        <v>0</v>
      </c>
      <c r="AY17" s="47">
        <f t="shared" si="19"/>
        <v>0</v>
      </c>
      <c r="AZ17" s="36">
        <v>30000</v>
      </c>
      <c r="BA17" s="36"/>
      <c r="BB17" s="51">
        <f t="shared" si="20"/>
        <v>0</v>
      </c>
      <c r="BC17" s="36">
        <v>30000</v>
      </c>
      <c r="BD17" s="36"/>
      <c r="BE17" s="51">
        <f t="shared" si="21"/>
        <v>0</v>
      </c>
      <c r="BF17" s="36">
        <v>30000</v>
      </c>
      <c r="BG17" s="36"/>
      <c r="BH17" s="51">
        <f t="shared" si="22"/>
        <v>0</v>
      </c>
      <c r="BI17" s="36">
        <f t="shared" si="23"/>
        <v>90000</v>
      </c>
      <c r="BJ17" s="36">
        <f t="shared" si="26"/>
        <v>0</v>
      </c>
      <c r="BK17" s="47">
        <f t="shared" si="24"/>
        <v>0</v>
      </c>
      <c r="BL17" s="253">
        <f t="shared" si="25"/>
        <v>360000</v>
      </c>
    </row>
    <row r="18" spans="1:64" s="149" customFormat="1" ht="22.5">
      <c r="A18" s="140"/>
      <c r="B18" s="141"/>
      <c r="C18" s="141"/>
      <c r="D18" s="141" t="s">
        <v>24</v>
      </c>
      <c r="E18" s="141"/>
      <c r="F18" s="141"/>
      <c r="G18" s="141"/>
      <c r="H18" s="142">
        <f>SUM(H19)</f>
        <v>433925</v>
      </c>
      <c r="I18" s="142">
        <f>SUM(I19)</f>
        <v>433200</v>
      </c>
      <c r="J18" s="142">
        <f>SUM(J19)</f>
        <v>5849</v>
      </c>
      <c r="K18" s="143">
        <f t="shared" si="4"/>
        <v>439049</v>
      </c>
      <c r="L18" s="142">
        <f t="shared" si="28"/>
        <v>52000</v>
      </c>
      <c r="M18" s="144">
        <f t="shared" si="0"/>
        <v>11.843780534746692</v>
      </c>
      <c r="N18" s="145">
        <f t="shared" si="5"/>
        <v>387049</v>
      </c>
      <c r="O18" s="144">
        <f t="shared" si="1"/>
        <v>88.15621946525332</v>
      </c>
      <c r="P18" s="142">
        <f>SUM(P19)</f>
        <v>1500</v>
      </c>
      <c r="Q18" s="142">
        <f>SUM(Q19)</f>
        <v>1500</v>
      </c>
      <c r="R18" s="270">
        <f t="shared" si="6"/>
        <v>100</v>
      </c>
      <c r="S18" s="142">
        <f>SUM(S19)</f>
        <v>50500</v>
      </c>
      <c r="T18" s="142">
        <f>SUM(T19)</f>
        <v>50500</v>
      </c>
      <c r="U18" s="261">
        <f t="shared" si="7"/>
        <v>100</v>
      </c>
      <c r="V18" s="142">
        <f>SUM(V19)</f>
        <v>26000</v>
      </c>
      <c r="W18" s="142">
        <f>SUM(W19)</f>
        <v>0</v>
      </c>
      <c r="X18" s="144">
        <f t="shared" si="8"/>
        <v>0</v>
      </c>
      <c r="Y18" s="147">
        <f t="shared" si="30"/>
        <v>78000</v>
      </c>
      <c r="Z18" s="147">
        <f t="shared" si="30"/>
        <v>52000</v>
      </c>
      <c r="AA18" s="144">
        <f t="shared" si="10"/>
        <v>66.66666666666667</v>
      </c>
      <c r="AB18" s="142">
        <f>SUM(AB19)</f>
        <v>22790</v>
      </c>
      <c r="AC18" s="142">
        <f>SUM(AC19)</f>
        <v>0</v>
      </c>
      <c r="AD18" s="146">
        <f t="shared" si="11"/>
        <v>0</v>
      </c>
      <c r="AE18" s="142">
        <f>SUM(AE19)</f>
        <v>45886</v>
      </c>
      <c r="AF18" s="142">
        <f>SUM(AF19)</f>
        <v>0</v>
      </c>
      <c r="AG18" s="146">
        <f t="shared" si="2"/>
        <v>0</v>
      </c>
      <c r="AH18" s="142">
        <f>SUM(AH19)</f>
        <v>34800</v>
      </c>
      <c r="AI18" s="142">
        <f>SUM(AI19)</f>
        <v>0</v>
      </c>
      <c r="AJ18" s="146">
        <f t="shared" si="12"/>
        <v>0</v>
      </c>
      <c r="AK18" s="147">
        <f t="shared" si="31"/>
        <v>103476</v>
      </c>
      <c r="AL18" s="147">
        <f t="shared" si="31"/>
        <v>0</v>
      </c>
      <c r="AM18" s="146">
        <f t="shared" si="14"/>
        <v>0</v>
      </c>
      <c r="AN18" s="142">
        <f>SUM(AN19)</f>
        <v>34800</v>
      </c>
      <c r="AO18" s="142">
        <f>SUM(AO19)</f>
        <v>0</v>
      </c>
      <c r="AP18" s="146">
        <f t="shared" si="15"/>
        <v>0</v>
      </c>
      <c r="AQ18" s="142">
        <f>SUM(AQ19)</f>
        <v>34800</v>
      </c>
      <c r="AR18" s="142">
        <f>SUM(AR19)</f>
        <v>0</v>
      </c>
      <c r="AS18" s="146">
        <f t="shared" si="16"/>
        <v>0</v>
      </c>
      <c r="AT18" s="142">
        <f>SUM(AT19)</f>
        <v>34800</v>
      </c>
      <c r="AU18" s="142">
        <f>SUM(AU19)</f>
        <v>0</v>
      </c>
      <c r="AV18" s="146">
        <f t="shared" si="17"/>
        <v>0</v>
      </c>
      <c r="AW18" s="147">
        <f t="shared" si="32"/>
        <v>104400</v>
      </c>
      <c r="AX18" s="147">
        <f t="shared" si="32"/>
        <v>0</v>
      </c>
      <c r="AY18" s="144">
        <f t="shared" si="19"/>
        <v>0</v>
      </c>
      <c r="AZ18" s="142">
        <f>SUM(AZ19)</f>
        <v>29741</v>
      </c>
      <c r="BA18" s="142">
        <f>SUM(BA19)</f>
        <v>0</v>
      </c>
      <c r="BB18" s="146">
        <f t="shared" si="20"/>
        <v>0</v>
      </c>
      <c r="BC18" s="142">
        <f>SUM(BC19)</f>
        <v>71832</v>
      </c>
      <c r="BD18" s="142">
        <f>SUM(BD19)</f>
        <v>0</v>
      </c>
      <c r="BE18" s="146">
        <f t="shared" si="21"/>
        <v>0</v>
      </c>
      <c r="BF18" s="142">
        <f>SUM(BF19)</f>
        <v>51600</v>
      </c>
      <c r="BG18" s="142">
        <f>SUM(BG19)</f>
        <v>0</v>
      </c>
      <c r="BH18" s="146">
        <f t="shared" si="22"/>
        <v>0</v>
      </c>
      <c r="BI18" s="147">
        <f t="shared" si="23"/>
        <v>153173</v>
      </c>
      <c r="BJ18" s="147">
        <f t="shared" si="26"/>
        <v>0</v>
      </c>
      <c r="BK18" s="144">
        <f t="shared" si="24"/>
        <v>0</v>
      </c>
      <c r="BL18" s="251">
        <f t="shared" si="25"/>
        <v>439049</v>
      </c>
    </row>
    <row r="19" spans="1:64" s="159" customFormat="1" ht="22.5">
      <c r="A19" s="150"/>
      <c r="B19" s="151"/>
      <c r="C19" s="151"/>
      <c r="D19" s="151"/>
      <c r="E19" s="151" t="s">
        <v>25</v>
      </c>
      <c r="F19" s="151"/>
      <c r="G19" s="151"/>
      <c r="H19" s="152">
        <f>SUM(H20,H22)</f>
        <v>433925</v>
      </c>
      <c r="I19" s="152">
        <f>SUM(I20,I22)</f>
        <v>433200</v>
      </c>
      <c r="J19" s="152">
        <f>SUM(J20,J22)</f>
        <v>5849</v>
      </c>
      <c r="K19" s="153">
        <f t="shared" si="4"/>
        <v>439049</v>
      </c>
      <c r="L19" s="152">
        <f t="shared" si="28"/>
        <v>52000</v>
      </c>
      <c r="M19" s="154">
        <f t="shared" si="0"/>
        <v>11.843780534746692</v>
      </c>
      <c r="N19" s="155">
        <f t="shared" si="5"/>
        <v>387049</v>
      </c>
      <c r="O19" s="154">
        <f t="shared" si="1"/>
        <v>88.15621946525332</v>
      </c>
      <c r="P19" s="152">
        <f>SUM(P20,P22)</f>
        <v>1500</v>
      </c>
      <c r="Q19" s="152">
        <f>SUM(Q20,Q22)</f>
        <v>1500</v>
      </c>
      <c r="R19" s="271">
        <f t="shared" si="6"/>
        <v>100</v>
      </c>
      <c r="S19" s="152">
        <f>SUM(S20,S22)</f>
        <v>50500</v>
      </c>
      <c r="T19" s="152">
        <f>SUM(T20,T22)</f>
        <v>50500</v>
      </c>
      <c r="U19" s="259">
        <f t="shared" si="7"/>
        <v>100</v>
      </c>
      <c r="V19" s="152">
        <f>SUM(V20,V22)</f>
        <v>26000</v>
      </c>
      <c r="W19" s="152">
        <f>SUM(W20,W22)</f>
        <v>0</v>
      </c>
      <c r="X19" s="154">
        <f t="shared" si="8"/>
        <v>0</v>
      </c>
      <c r="Y19" s="157">
        <f t="shared" si="30"/>
        <v>78000</v>
      </c>
      <c r="Z19" s="157">
        <f t="shared" si="30"/>
        <v>52000</v>
      </c>
      <c r="AA19" s="154">
        <f t="shared" si="10"/>
        <v>66.66666666666667</v>
      </c>
      <c r="AB19" s="152">
        <f>SUM(AB20,AB22)</f>
        <v>22790</v>
      </c>
      <c r="AC19" s="152">
        <f>SUM(AC20,AC22)</f>
        <v>0</v>
      </c>
      <c r="AD19" s="156">
        <f t="shared" si="11"/>
        <v>0</v>
      </c>
      <c r="AE19" s="152">
        <f>SUM(AE20,AE22)</f>
        <v>45886</v>
      </c>
      <c r="AF19" s="152">
        <f>SUM(AF20,AF22)</f>
        <v>0</v>
      </c>
      <c r="AG19" s="156">
        <f t="shared" si="2"/>
        <v>0</v>
      </c>
      <c r="AH19" s="152">
        <f>SUM(AH20,AH22)</f>
        <v>34800</v>
      </c>
      <c r="AI19" s="152">
        <f>SUM(AI20,AI22)</f>
        <v>0</v>
      </c>
      <c r="AJ19" s="156">
        <f t="shared" si="12"/>
        <v>0</v>
      </c>
      <c r="AK19" s="157">
        <f t="shared" si="31"/>
        <v>103476</v>
      </c>
      <c r="AL19" s="157">
        <f t="shared" si="31"/>
        <v>0</v>
      </c>
      <c r="AM19" s="156">
        <f t="shared" si="14"/>
        <v>0</v>
      </c>
      <c r="AN19" s="152">
        <f>SUM(AN20,AN22)</f>
        <v>34800</v>
      </c>
      <c r="AO19" s="152">
        <f>SUM(AO20,AO22)</f>
        <v>0</v>
      </c>
      <c r="AP19" s="156">
        <f t="shared" si="15"/>
        <v>0</v>
      </c>
      <c r="AQ19" s="152">
        <f>SUM(AQ20,AQ22)</f>
        <v>34800</v>
      </c>
      <c r="AR19" s="152">
        <f>SUM(AR20,AR22)</f>
        <v>0</v>
      </c>
      <c r="AS19" s="156">
        <f t="shared" si="16"/>
        <v>0</v>
      </c>
      <c r="AT19" s="152">
        <f>SUM(AT20,AT22)</f>
        <v>34800</v>
      </c>
      <c r="AU19" s="152">
        <f>SUM(AU20,AU22)</f>
        <v>0</v>
      </c>
      <c r="AV19" s="156">
        <f t="shared" si="17"/>
        <v>0</v>
      </c>
      <c r="AW19" s="157">
        <f t="shared" si="32"/>
        <v>104400</v>
      </c>
      <c r="AX19" s="157">
        <f t="shared" si="32"/>
        <v>0</v>
      </c>
      <c r="AY19" s="154">
        <f t="shared" si="19"/>
        <v>0</v>
      </c>
      <c r="AZ19" s="152">
        <f>SUM(AZ20,AZ22)</f>
        <v>29741</v>
      </c>
      <c r="BA19" s="152">
        <f>SUM(BA20,BA22)</f>
        <v>0</v>
      </c>
      <c r="BB19" s="156">
        <f t="shared" si="20"/>
        <v>0</v>
      </c>
      <c r="BC19" s="152">
        <f>SUM(BC20,BC22)</f>
        <v>71832</v>
      </c>
      <c r="BD19" s="152">
        <f>SUM(BD20,BD22)</f>
        <v>0</v>
      </c>
      <c r="BE19" s="156">
        <f t="shared" si="21"/>
        <v>0</v>
      </c>
      <c r="BF19" s="152">
        <f>SUM(BF20,BF22)</f>
        <v>51600</v>
      </c>
      <c r="BG19" s="152">
        <f>SUM(BG20,BG22)</f>
        <v>0</v>
      </c>
      <c r="BH19" s="156">
        <f t="shared" si="22"/>
        <v>0</v>
      </c>
      <c r="BI19" s="157">
        <f t="shared" si="23"/>
        <v>153173</v>
      </c>
      <c r="BJ19" s="157">
        <f t="shared" si="26"/>
        <v>0</v>
      </c>
      <c r="BK19" s="154">
        <f t="shared" si="24"/>
        <v>0</v>
      </c>
      <c r="BL19" s="251">
        <f t="shared" si="25"/>
        <v>439049</v>
      </c>
    </row>
    <row r="20" spans="1:64" s="63" customFormat="1" ht="22.5">
      <c r="A20" s="62"/>
      <c r="B20" s="50"/>
      <c r="C20" s="50"/>
      <c r="D20" s="50"/>
      <c r="E20" s="50"/>
      <c r="F20" s="50" t="s">
        <v>26</v>
      </c>
      <c r="G20" s="50"/>
      <c r="H20" s="17">
        <f>SUM(H21)</f>
        <v>415200</v>
      </c>
      <c r="I20" s="17">
        <f>SUM(I21)</f>
        <v>415200</v>
      </c>
      <c r="J20" s="17">
        <f>SUM(J21)</f>
        <v>5849</v>
      </c>
      <c r="K20" s="89">
        <f t="shared" si="4"/>
        <v>421049</v>
      </c>
      <c r="L20" s="17">
        <f t="shared" si="28"/>
        <v>49000</v>
      </c>
      <c r="M20" s="47">
        <f t="shared" si="0"/>
        <v>11.63760037430323</v>
      </c>
      <c r="N20" s="55">
        <f t="shared" si="5"/>
        <v>372049</v>
      </c>
      <c r="O20" s="47">
        <f t="shared" si="1"/>
        <v>88.36239962569677</v>
      </c>
      <c r="P20" s="17">
        <f>SUM(P21)</f>
        <v>0</v>
      </c>
      <c r="Q20" s="17">
        <f>SUM(Q21)</f>
        <v>0</v>
      </c>
      <c r="R20" s="51">
        <v>0</v>
      </c>
      <c r="S20" s="17">
        <f>SUM(S21)</f>
        <v>49000</v>
      </c>
      <c r="T20" s="17">
        <f>SUM(T21)</f>
        <v>49000</v>
      </c>
      <c r="U20" s="258">
        <f t="shared" si="7"/>
        <v>100</v>
      </c>
      <c r="V20" s="17">
        <f>SUM(V21)</f>
        <v>24500</v>
      </c>
      <c r="W20" s="17">
        <f>SUM(W21)</f>
        <v>0</v>
      </c>
      <c r="X20" s="47">
        <f t="shared" si="8"/>
        <v>0</v>
      </c>
      <c r="Y20" s="36">
        <f t="shared" si="30"/>
        <v>73500</v>
      </c>
      <c r="Z20" s="36">
        <f t="shared" si="30"/>
        <v>49000</v>
      </c>
      <c r="AA20" s="47">
        <f t="shared" si="10"/>
        <v>66.66666666666667</v>
      </c>
      <c r="AB20" s="17">
        <f>SUM(AB21)</f>
        <v>21290</v>
      </c>
      <c r="AC20" s="17">
        <f>SUM(AC21)</f>
        <v>0</v>
      </c>
      <c r="AD20" s="51">
        <f t="shared" si="11"/>
        <v>0</v>
      </c>
      <c r="AE20" s="17">
        <f>SUM(AE21)</f>
        <v>44386</v>
      </c>
      <c r="AF20" s="17">
        <f>SUM(AF21)</f>
        <v>0</v>
      </c>
      <c r="AG20" s="51">
        <f t="shared" si="2"/>
        <v>0</v>
      </c>
      <c r="AH20" s="17">
        <f>SUM(AH21)</f>
        <v>33300</v>
      </c>
      <c r="AI20" s="17">
        <f>SUM(AI21)</f>
        <v>0</v>
      </c>
      <c r="AJ20" s="51">
        <f t="shared" si="12"/>
        <v>0</v>
      </c>
      <c r="AK20" s="36">
        <f t="shared" si="31"/>
        <v>98976</v>
      </c>
      <c r="AL20" s="36">
        <f t="shared" si="31"/>
        <v>0</v>
      </c>
      <c r="AM20" s="51">
        <f t="shared" si="14"/>
        <v>0</v>
      </c>
      <c r="AN20" s="17">
        <f>SUM(AN21)</f>
        <v>33300</v>
      </c>
      <c r="AO20" s="17">
        <f>SUM(AO21)</f>
        <v>0</v>
      </c>
      <c r="AP20" s="51">
        <f t="shared" si="15"/>
        <v>0</v>
      </c>
      <c r="AQ20" s="17">
        <f>SUM(AQ21)</f>
        <v>33300</v>
      </c>
      <c r="AR20" s="17">
        <f>SUM(AR21)</f>
        <v>0</v>
      </c>
      <c r="AS20" s="51">
        <f t="shared" si="16"/>
        <v>0</v>
      </c>
      <c r="AT20" s="17">
        <f>SUM(AT21)</f>
        <v>33300</v>
      </c>
      <c r="AU20" s="17">
        <f>SUM(AU21)</f>
        <v>0</v>
      </c>
      <c r="AV20" s="51">
        <f t="shared" si="17"/>
        <v>0</v>
      </c>
      <c r="AW20" s="36">
        <f t="shared" si="32"/>
        <v>99900</v>
      </c>
      <c r="AX20" s="36">
        <f t="shared" si="32"/>
        <v>0</v>
      </c>
      <c r="AY20" s="47">
        <f t="shared" si="19"/>
        <v>0</v>
      </c>
      <c r="AZ20" s="17">
        <f>SUM(AZ21)</f>
        <v>28241</v>
      </c>
      <c r="BA20" s="17">
        <f>SUM(BA21)</f>
        <v>0</v>
      </c>
      <c r="BB20" s="51">
        <f t="shared" si="20"/>
        <v>0</v>
      </c>
      <c r="BC20" s="17">
        <f>SUM(BC21)</f>
        <v>70332</v>
      </c>
      <c r="BD20" s="17">
        <f>SUM(BD21)</f>
        <v>0</v>
      </c>
      <c r="BE20" s="51">
        <f t="shared" si="21"/>
        <v>0</v>
      </c>
      <c r="BF20" s="17">
        <f>SUM(BF21)</f>
        <v>50100</v>
      </c>
      <c r="BG20" s="17">
        <f>SUM(BG21)</f>
        <v>0</v>
      </c>
      <c r="BH20" s="51">
        <f t="shared" si="22"/>
        <v>0</v>
      </c>
      <c r="BI20" s="36">
        <f t="shared" si="23"/>
        <v>148673</v>
      </c>
      <c r="BJ20" s="36">
        <f t="shared" si="26"/>
        <v>0</v>
      </c>
      <c r="BK20" s="47">
        <f t="shared" si="24"/>
        <v>0</v>
      </c>
      <c r="BL20" s="251">
        <f t="shared" si="25"/>
        <v>421049</v>
      </c>
    </row>
    <row r="21" spans="1:64" s="52" customFormat="1" ht="22.5">
      <c r="A21" s="49"/>
      <c r="B21" s="14"/>
      <c r="C21" s="14"/>
      <c r="D21" s="14"/>
      <c r="E21" s="14"/>
      <c r="F21" s="14"/>
      <c r="G21" s="14" t="s">
        <v>62</v>
      </c>
      <c r="H21" s="17">
        <v>415200</v>
      </c>
      <c r="I21" s="36">
        <v>415200</v>
      </c>
      <c r="J21" s="36">
        <f>5849</f>
        <v>5849</v>
      </c>
      <c r="K21" s="89">
        <f t="shared" si="4"/>
        <v>421049</v>
      </c>
      <c r="L21" s="57">
        <f t="shared" si="28"/>
        <v>49000</v>
      </c>
      <c r="M21" s="47">
        <f t="shared" si="0"/>
        <v>11.63760037430323</v>
      </c>
      <c r="N21" s="55">
        <f t="shared" si="5"/>
        <v>372049</v>
      </c>
      <c r="O21" s="47">
        <f t="shared" si="1"/>
        <v>88.36239962569677</v>
      </c>
      <c r="P21" s="36">
        <v>0</v>
      </c>
      <c r="Q21" s="36">
        <v>0</v>
      </c>
      <c r="R21" s="51">
        <v>0</v>
      </c>
      <c r="S21" s="36">
        <v>49000</v>
      </c>
      <c r="T21" s="36">
        <v>49000</v>
      </c>
      <c r="U21" s="258">
        <f>SUM(T21*100/S21)</f>
        <v>100</v>
      </c>
      <c r="V21" s="36">
        <v>24500</v>
      </c>
      <c r="W21" s="36"/>
      <c r="X21" s="47">
        <f aca="true" t="shared" si="33" ref="X21:X29">SUM(W21*100/V21)</f>
        <v>0</v>
      </c>
      <c r="Y21" s="36">
        <f t="shared" si="30"/>
        <v>73500</v>
      </c>
      <c r="Z21" s="36">
        <f t="shared" si="30"/>
        <v>49000</v>
      </c>
      <c r="AA21" s="47">
        <f t="shared" si="10"/>
        <v>66.66666666666667</v>
      </c>
      <c r="AB21" s="36">
        <v>21290</v>
      </c>
      <c r="AC21" s="36"/>
      <c r="AD21" s="51">
        <f t="shared" si="11"/>
        <v>0</v>
      </c>
      <c r="AE21" s="36">
        <v>44386</v>
      </c>
      <c r="AF21" s="36"/>
      <c r="AG21" s="51">
        <f t="shared" si="2"/>
        <v>0</v>
      </c>
      <c r="AH21" s="36">
        <v>33300</v>
      </c>
      <c r="AI21" s="36"/>
      <c r="AJ21" s="51">
        <f t="shared" si="12"/>
        <v>0</v>
      </c>
      <c r="AK21" s="36">
        <f t="shared" si="31"/>
        <v>98976</v>
      </c>
      <c r="AL21" s="36">
        <f t="shared" si="31"/>
        <v>0</v>
      </c>
      <c r="AM21" s="51">
        <f t="shared" si="14"/>
        <v>0</v>
      </c>
      <c r="AN21" s="36">
        <v>33300</v>
      </c>
      <c r="AO21" s="36"/>
      <c r="AP21" s="51">
        <f t="shared" si="15"/>
        <v>0</v>
      </c>
      <c r="AQ21" s="36">
        <v>33300</v>
      </c>
      <c r="AR21" s="36"/>
      <c r="AS21" s="51">
        <f t="shared" si="16"/>
        <v>0</v>
      </c>
      <c r="AT21" s="36">
        <v>33300</v>
      </c>
      <c r="AU21" s="36"/>
      <c r="AV21" s="51">
        <f t="shared" si="17"/>
        <v>0</v>
      </c>
      <c r="AW21" s="36">
        <f t="shared" si="32"/>
        <v>99900</v>
      </c>
      <c r="AX21" s="36">
        <f t="shared" si="32"/>
        <v>0</v>
      </c>
      <c r="AY21" s="47">
        <f t="shared" si="19"/>
        <v>0</v>
      </c>
      <c r="AZ21" s="36">
        <v>28241</v>
      </c>
      <c r="BA21" s="36"/>
      <c r="BB21" s="51">
        <f t="shared" si="20"/>
        <v>0</v>
      </c>
      <c r="BC21" s="36">
        <v>70332</v>
      </c>
      <c r="BD21" s="36"/>
      <c r="BE21" s="51">
        <f t="shared" si="21"/>
        <v>0</v>
      </c>
      <c r="BF21" s="36">
        <v>50100</v>
      </c>
      <c r="BG21" s="36"/>
      <c r="BH21" s="51">
        <f t="shared" si="22"/>
        <v>0</v>
      </c>
      <c r="BI21" s="36">
        <f t="shared" si="23"/>
        <v>148673</v>
      </c>
      <c r="BJ21" s="36">
        <f t="shared" si="26"/>
        <v>0</v>
      </c>
      <c r="BK21" s="47">
        <f t="shared" si="24"/>
        <v>0</v>
      </c>
      <c r="BL21" s="251">
        <f t="shared" si="25"/>
        <v>421049</v>
      </c>
    </row>
    <row r="22" spans="1:64" s="52" customFormat="1" ht="21.75" customHeight="1">
      <c r="A22" s="49"/>
      <c r="B22" s="14"/>
      <c r="C22" s="14"/>
      <c r="D22" s="50"/>
      <c r="E22" s="14"/>
      <c r="F22" s="50" t="s">
        <v>27</v>
      </c>
      <c r="G22" s="14"/>
      <c r="H22" s="17">
        <f>SUM(H23)</f>
        <v>18725</v>
      </c>
      <c r="I22" s="17">
        <f>SUM(I23)</f>
        <v>18000</v>
      </c>
      <c r="J22" s="17">
        <f>SUM(J23)</f>
        <v>0</v>
      </c>
      <c r="K22" s="89">
        <f t="shared" si="4"/>
        <v>18000</v>
      </c>
      <c r="L22" s="17">
        <f t="shared" si="28"/>
        <v>3000</v>
      </c>
      <c r="M22" s="47">
        <f t="shared" si="0"/>
        <v>16.666666666666668</v>
      </c>
      <c r="N22" s="55">
        <f t="shared" si="5"/>
        <v>15000</v>
      </c>
      <c r="O22" s="47">
        <f t="shared" si="1"/>
        <v>83.33333333333333</v>
      </c>
      <c r="P22" s="17">
        <f>SUM(P23)</f>
        <v>1500</v>
      </c>
      <c r="Q22" s="17">
        <f>SUM(Q23)</f>
        <v>1500</v>
      </c>
      <c r="R22" s="273">
        <f t="shared" si="6"/>
        <v>100</v>
      </c>
      <c r="S22" s="17">
        <f>SUM(S23)</f>
        <v>1500</v>
      </c>
      <c r="T22" s="17">
        <f>SUM(T23)</f>
        <v>1500</v>
      </c>
      <c r="U22" s="258">
        <f>SUM(T22*100/S22)</f>
        <v>100</v>
      </c>
      <c r="V22" s="17">
        <f>SUM(V23)</f>
        <v>1500</v>
      </c>
      <c r="W22" s="17">
        <f>SUM(W23)</f>
        <v>0</v>
      </c>
      <c r="X22" s="47">
        <f t="shared" si="33"/>
        <v>0</v>
      </c>
      <c r="Y22" s="36">
        <f t="shared" si="30"/>
        <v>4500</v>
      </c>
      <c r="Z22" s="36">
        <f t="shared" si="30"/>
        <v>3000</v>
      </c>
      <c r="AA22" s="47">
        <f t="shared" si="10"/>
        <v>66.66666666666667</v>
      </c>
      <c r="AB22" s="17">
        <f>SUM(AB23)</f>
        <v>1500</v>
      </c>
      <c r="AC22" s="17">
        <f>SUM(AC23)</f>
        <v>0</v>
      </c>
      <c r="AD22" s="51">
        <f t="shared" si="11"/>
        <v>0</v>
      </c>
      <c r="AE22" s="17">
        <f>SUM(AE23)</f>
        <v>1500</v>
      </c>
      <c r="AF22" s="17">
        <f>SUM(AF23)</f>
        <v>0</v>
      </c>
      <c r="AG22" s="51">
        <f t="shared" si="2"/>
        <v>0</v>
      </c>
      <c r="AH22" s="17">
        <f>SUM(AH23)</f>
        <v>1500</v>
      </c>
      <c r="AI22" s="17">
        <f>SUM(AI23)</f>
        <v>0</v>
      </c>
      <c r="AJ22" s="51">
        <f t="shared" si="12"/>
        <v>0</v>
      </c>
      <c r="AK22" s="36">
        <f t="shared" si="31"/>
        <v>4500</v>
      </c>
      <c r="AL22" s="36">
        <f t="shared" si="31"/>
        <v>0</v>
      </c>
      <c r="AM22" s="51">
        <f t="shared" si="14"/>
        <v>0</v>
      </c>
      <c r="AN22" s="17">
        <f>SUM(AN23)</f>
        <v>1500</v>
      </c>
      <c r="AO22" s="17">
        <f>SUM(AO23)</f>
        <v>0</v>
      </c>
      <c r="AP22" s="51">
        <f t="shared" si="15"/>
        <v>0</v>
      </c>
      <c r="AQ22" s="17">
        <f>SUM(AQ23)</f>
        <v>1500</v>
      </c>
      <c r="AR22" s="17">
        <f>SUM(AR23)</f>
        <v>0</v>
      </c>
      <c r="AS22" s="51">
        <f t="shared" si="16"/>
        <v>0</v>
      </c>
      <c r="AT22" s="17">
        <f>SUM(AT23)</f>
        <v>1500</v>
      </c>
      <c r="AU22" s="17">
        <f>SUM(AU23)</f>
        <v>0</v>
      </c>
      <c r="AV22" s="51">
        <f t="shared" si="17"/>
        <v>0</v>
      </c>
      <c r="AW22" s="36">
        <f t="shared" si="32"/>
        <v>4500</v>
      </c>
      <c r="AX22" s="36">
        <f t="shared" si="32"/>
        <v>0</v>
      </c>
      <c r="AY22" s="47">
        <f t="shared" si="19"/>
        <v>0</v>
      </c>
      <c r="AZ22" s="17">
        <f>SUM(AZ23)</f>
        <v>1500</v>
      </c>
      <c r="BA22" s="17">
        <f>SUM(BA23)</f>
        <v>0</v>
      </c>
      <c r="BB22" s="51">
        <f t="shared" si="20"/>
        <v>0</v>
      </c>
      <c r="BC22" s="17">
        <f>SUM(BC23)</f>
        <v>1500</v>
      </c>
      <c r="BD22" s="17">
        <f>SUM(BD23)</f>
        <v>0</v>
      </c>
      <c r="BE22" s="51">
        <f t="shared" si="21"/>
        <v>0</v>
      </c>
      <c r="BF22" s="17">
        <f>SUM(BF23)</f>
        <v>1500</v>
      </c>
      <c r="BG22" s="17">
        <f>SUM(BG23)</f>
        <v>0</v>
      </c>
      <c r="BH22" s="51">
        <f t="shared" si="22"/>
        <v>0</v>
      </c>
      <c r="BI22" s="36">
        <f t="shared" si="23"/>
        <v>4500</v>
      </c>
      <c r="BJ22" s="36">
        <f t="shared" si="26"/>
        <v>0</v>
      </c>
      <c r="BK22" s="47">
        <f t="shared" si="24"/>
        <v>0</v>
      </c>
      <c r="BL22" s="251">
        <f t="shared" si="25"/>
        <v>18000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63</v>
      </c>
      <c r="H23" s="17">
        <v>18725</v>
      </c>
      <c r="I23" s="36">
        <v>18000</v>
      </c>
      <c r="J23" s="36">
        <v>0</v>
      </c>
      <c r="K23" s="89">
        <f t="shared" si="4"/>
        <v>18000</v>
      </c>
      <c r="L23" s="57">
        <f t="shared" si="28"/>
        <v>3000</v>
      </c>
      <c r="M23" s="47">
        <f t="shared" si="0"/>
        <v>16.666666666666668</v>
      </c>
      <c r="N23" s="55">
        <f t="shared" si="5"/>
        <v>15000</v>
      </c>
      <c r="O23" s="47">
        <f t="shared" si="1"/>
        <v>83.33333333333333</v>
      </c>
      <c r="P23" s="36">
        <v>1500</v>
      </c>
      <c r="Q23" s="36">
        <v>1500</v>
      </c>
      <c r="R23" s="273">
        <f t="shared" si="6"/>
        <v>100</v>
      </c>
      <c r="S23" s="36">
        <v>1500</v>
      </c>
      <c r="T23" s="36">
        <v>1500</v>
      </c>
      <c r="U23" s="258">
        <f>SUM(T23*100/S23)</f>
        <v>100</v>
      </c>
      <c r="V23" s="36">
        <v>1500</v>
      </c>
      <c r="W23" s="36"/>
      <c r="X23" s="47">
        <f t="shared" si="33"/>
        <v>0</v>
      </c>
      <c r="Y23" s="36">
        <f t="shared" si="30"/>
        <v>4500</v>
      </c>
      <c r="Z23" s="36">
        <f t="shared" si="30"/>
        <v>3000</v>
      </c>
      <c r="AA23" s="47">
        <f t="shared" si="10"/>
        <v>66.66666666666667</v>
      </c>
      <c r="AB23" s="36">
        <v>1500</v>
      </c>
      <c r="AC23" s="36"/>
      <c r="AD23" s="51">
        <f t="shared" si="11"/>
        <v>0</v>
      </c>
      <c r="AE23" s="36">
        <v>1500</v>
      </c>
      <c r="AF23" s="36"/>
      <c r="AG23" s="51">
        <f t="shared" si="2"/>
        <v>0</v>
      </c>
      <c r="AH23" s="36">
        <v>1500</v>
      </c>
      <c r="AI23" s="36"/>
      <c r="AJ23" s="51">
        <f t="shared" si="12"/>
        <v>0</v>
      </c>
      <c r="AK23" s="36">
        <f t="shared" si="31"/>
        <v>4500</v>
      </c>
      <c r="AL23" s="36">
        <f t="shared" si="31"/>
        <v>0</v>
      </c>
      <c r="AM23" s="51">
        <f t="shared" si="14"/>
        <v>0</v>
      </c>
      <c r="AN23" s="36">
        <v>1500</v>
      </c>
      <c r="AO23" s="36"/>
      <c r="AP23" s="51">
        <f t="shared" si="15"/>
        <v>0</v>
      </c>
      <c r="AQ23" s="36">
        <v>1500</v>
      </c>
      <c r="AR23" s="36"/>
      <c r="AS23" s="51">
        <f t="shared" si="16"/>
        <v>0</v>
      </c>
      <c r="AT23" s="36">
        <v>1500</v>
      </c>
      <c r="AU23" s="36"/>
      <c r="AV23" s="51">
        <f t="shared" si="17"/>
        <v>0</v>
      </c>
      <c r="AW23" s="36">
        <f t="shared" si="32"/>
        <v>4500</v>
      </c>
      <c r="AX23" s="36">
        <f t="shared" si="32"/>
        <v>0</v>
      </c>
      <c r="AY23" s="258">
        <f t="shared" si="19"/>
        <v>0</v>
      </c>
      <c r="AZ23" s="36">
        <v>1500</v>
      </c>
      <c r="BA23" s="36"/>
      <c r="BB23" s="51">
        <f t="shared" si="20"/>
        <v>0</v>
      </c>
      <c r="BC23" s="36">
        <v>1500</v>
      </c>
      <c r="BD23" s="36"/>
      <c r="BE23" s="273">
        <f t="shared" si="21"/>
        <v>0</v>
      </c>
      <c r="BF23" s="36">
        <v>1500</v>
      </c>
      <c r="BG23" s="36"/>
      <c r="BH23" s="51">
        <f t="shared" si="22"/>
        <v>0</v>
      </c>
      <c r="BI23" s="36">
        <f t="shared" si="23"/>
        <v>4500</v>
      </c>
      <c r="BJ23" s="36">
        <f t="shared" si="26"/>
        <v>0</v>
      </c>
      <c r="BK23" s="47">
        <f t="shared" si="24"/>
        <v>0</v>
      </c>
      <c r="BL23" s="251">
        <f t="shared" si="25"/>
        <v>18000</v>
      </c>
    </row>
    <row r="24" spans="1:64" s="202" customFormat="1" ht="22.5">
      <c r="A24" s="132" t="s">
        <v>87</v>
      </c>
      <c r="B24" s="233"/>
      <c r="C24" s="233"/>
      <c r="D24" s="233"/>
      <c r="E24" s="233"/>
      <c r="F24" s="233"/>
      <c r="G24" s="233"/>
      <c r="H24" s="92">
        <f aca="true" t="shared" si="34" ref="H24:J25">SUM(H25)</f>
        <v>659121.85</v>
      </c>
      <c r="I24" s="92">
        <f t="shared" si="34"/>
        <v>750300</v>
      </c>
      <c r="J24" s="92">
        <f t="shared" si="34"/>
        <v>2137934</v>
      </c>
      <c r="K24" s="93">
        <f>SUM(I24+J24)</f>
        <v>2888234</v>
      </c>
      <c r="L24" s="92">
        <f t="shared" si="28"/>
        <v>27540.81</v>
      </c>
      <c r="M24" s="200">
        <f t="shared" si="0"/>
        <v>0.9535518936485063</v>
      </c>
      <c r="N24" s="234">
        <f t="shared" si="5"/>
        <v>2860693.19</v>
      </c>
      <c r="O24" s="200">
        <f t="shared" si="1"/>
        <v>99.04644810635149</v>
      </c>
      <c r="P24" s="92">
        <f>SUM(P26)</f>
        <v>0</v>
      </c>
      <c r="Q24" s="92">
        <f>SUM(Q26)</f>
        <v>0</v>
      </c>
      <c r="R24" s="200">
        <v>0</v>
      </c>
      <c r="S24" s="92">
        <f>SUM(S26)</f>
        <v>28201</v>
      </c>
      <c r="T24" s="92">
        <f>SUM(T26)</f>
        <v>27540.81</v>
      </c>
      <c r="U24" s="200">
        <f>SUM(T24*100/S24)</f>
        <v>97.65898372398142</v>
      </c>
      <c r="V24" s="92">
        <f>SUM(V26)</f>
        <v>63588</v>
      </c>
      <c r="W24" s="92">
        <f>SUM(W26)</f>
        <v>0</v>
      </c>
      <c r="X24" s="200">
        <f t="shared" si="33"/>
        <v>0</v>
      </c>
      <c r="Y24" s="235">
        <f t="shared" si="30"/>
        <v>91789</v>
      </c>
      <c r="Z24" s="235">
        <f t="shared" si="30"/>
        <v>27540.81</v>
      </c>
      <c r="AA24" s="200">
        <f>SUM(Z24*100/Y24)</f>
        <v>30.00447766072187</v>
      </c>
      <c r="AB24" s="92">
        <f>SUM(AB26)</f>
        <v>476861</v>
      </c>
      <c r="AC24" s="92">
        <f>SUM(AC26)</f>
        <v>0</v>
      </c>
      <c r="AD24" s="200">
        <f>SUM(AC24*100/AB24)</f>
        <v>0</v>
      </c>
      <c r="AE24" s="92">
        <f>SUM(AE26)</f>
        <v>130338</v>
      </c>
      <c r="AF24" s="92">
        <f>SUM(AF26)</f>
        <v>0</v>
      </c>
      <c r="AG24" s="200">
        <f>SUM(AF24*100/AE24)</f>
        <v>0</v>
      </c>
      <c r="AH24" s="92">
        <f>SUM(AH26)</f>
        <v>109370</v>
      </c>
      <c r="AI24" s="92">
        <f>SUM(AI26)</f>
        <v>0</v>
      </c>
      <c r="AJ24" s="200">
        <f>SUM(AI24*100/AH24)</f>
        <v>0</v>
      </c>
      <c r="AK24" s="235">
        <f t="shared" si="31"/>
        <v>716569</v>
      </c>
      <c r="AL24" s="235">
        <f t="shared" si="31"/>
        <v>0</v>
      </c>
      <c r="AM24" s="200">
        <f>SUM(AL24*100/AK24)</f>
        <v>0</v>
      </c>
      <c r="AN24" s="92">
        <f>SUM(AN26)</f>
        <v>59678</v>
      </c>
      <c r="AO24" s="92">
        <f>SUM(AO26)</f>
        <v>0</v>
      </c>
      <c r="AP24" s="200">
        <f>SUM(AO24*100/AN24)</f>
        <v>0</v>
      </c>
      <c r="AQ24" s="92">
        <f>SUM(AQ26)</f>
        <v>613804.5</v>
      </c>
      <c r="AR24" s="92">
        <f>SUM(AR26)</f>
        <v>0</v>
      </c>
      <c r="AS24" s="200">
        <f>SUM(AR24*100/AQ24)</f>
        <v>0</v>
      </c>
      <c r="AT24" s="92">
        <f>SUM(AT26)</f>
        <v>56601</v>
      </c>
      <c r="AU24" s="92">
        <f>SUM(AU26)</f>
        <v>0</v>
      </c>
      <c r="AV24" s="200">
        <f>SUM(AU24*100/AT24)</f>
        <v>0</v>
      </c>
      <c r="AW24" s="235">
        <f t="shared" si="32"/>
        <v>730083.5</v>
      </c>
      <c r="AX24" s="235">
        <f t="shared" si="32"/>
        <v>0</v>
      </c>
      <c r="AY24" s="200">
        <f>SUM(AX24*100/AW24)</f>
        <v>0</v>
      </c>
      <c r="AZ24" s="92">
        <f>SUM(AZ26)</f>
        <v>446092</v>
      </c>
      <c r="BA24" s="92">
        <f>SUM(BA26)</f>
        <v>0</v>
      </c>
      <c r="BB24" s="200">
        <f>SUM(BA24*100/AZ24)</f>
        <v>0</v>
      </c>
      <c r="BC24" s="92">
        <f>SUM(BC26)</f>
        <v>102061</v>
      </c>
      <c r="BD24" s="92">
        <f>SUM(BD26)</f>
        <v>0</v>
      </c>
      <c r="BE24" s="200">
        <f>SUM(BD24*100/BC24)</f>
        <v>0</v>
      </c>
      <c r="BF24" s="92">
        <f>SUM(BF26)</f>
        <v>801639.5</v>
      </c>
      <c r="BG24" s="92">
        <f>SUM(BG26)</f>
        <v>0</v>
      </c>
      <c r="BH24" s="200">
        <f>SUM(BG24*100/BF24)</f>
        <v>0</v>
      </c>
      <c r="BI24" s="235">
        <f t="shared" si="23"/>
        <v>1349792.5</v>
      </c>
      <c r="BJ24" s="235">
        <f>SUM(BG24,BA24,BD24)</f>
        <v>0</v>
      </c>
      <c r="BK24" s="200">
        <f>SUM(BJ24*100/BI24)</f>
        <v>0</v>
      </c>
      <c r="BL24" s="251">
        <f>SUM(BL25)</f>
        <v>2888234</v>
      </c>
    </row>
    <row r="25" spans="1:64" s="208" customFormat="1" ht="22.5">
      <c r="A25" s="75" t="s">
        <v>64</v>
      </c>
      <c r="B25" s="203"/>
      <c r="C25" s="203"/>
      <c r="D25" s="203"/>
      <c r="E25" s="203"/>
      <c r="F25" s="203"/>
      <c r="G25" s="203"/>
      <c r="H25" s="77">
        <f t="shared" si="34"/>
        <v>659121.85</v>
      </c>
      <c r="I25" s="77">
        <f t="shared" si="34"/>
        <v>750300</v>
      </c>
      <c r="J25" s="77">
        <f t="shared" si="34"/>
        <v>2137934</v>
      </c>
      <c r="K25" s="90">
        <f t="shared" si="4"/>
        <v>2888234</v>
      </c>
      <c r="L25" s="77">
        <f t="shared" si="28"/>
        <v>27540.81</v>
      </c>
      <c r="M25" s="204">
        <f t="shared" si="0"/>
        <v>0.9535518936485063</v>
      </c>
      <c r="N25" s="205">
        <f t="shared" si="5"/>
        <v>2860693.19</v>
      </c>
      <c r="O25" s="204">
        <f t="shared" si="1"/>
        <v>99.04644810635149</v>
      </c>
      <c r="P25" s="77">
        <f>SUM(P26)</f>
        <v>0</v>
      </c>
      <c r="Q25" s="77">
        <f>SUM(Q26)</f>
        <v>0</v>
      </c>
      <c r="R25" s="204">
        <v>0</v>
      </c>
      <c r="S25" s="77">
        <f>SUM(S26)</f>
        <v>28201</v>
      </c>
      <c r="T25" s="77">
        <f>SUM(T26)</f>
        <v>27540.81</v>
      </c>
      <c r="U25" s="204">
        <f aca="true" t="shared" si="35" ref="U25:U30">SUM(T25*100/S25)</f>
        <v>97.65898372398142</v>
      </c>
      <c r="V25" s="77">
        <f>SUM(V26)</f>
        <v>63588</v>
      </c>
      <c r="W25" s="77">
        <f>SUM(W26)</f>
        <v>0</v>
      </c>
      <c r="X25" s="204">
        <f t="shared" si="33"/>
        <v>0</v>
      </c>
      <c r="Y25" s="206">
        <f aca="true" t="shared" si="36" ref="Y25:Y30">SUM(P25,S25,V25)</f>
        <v>91789</v>
      </c>
      <c r="Z25" s="206">
        <f aca="true" t="shared" si="37" ref="Z25:Z30">SUM(Q25,T25,W25)</f>
        <v>27540.81</v>
      </c>
      <c r="AA25" s="204">
        <f t="shared" si="10"/>
        <v>30.00447766072187</v>
      </c>
      <c r="AB25" s="77">
        <f>SUM(AB26)</f>
        <v>476861</v>
      </c>
      <c r="AC25" s="77">
        <f>SUM(AC26)</f>
        <v>0</v>
      </c>
      <c r="AD25" s="204">
        <f t="shared" si="11"/>
        <v>0</v>
      </c>
      <c r="AE25" s="77">
        <f>SUM(AE26)</f>
        <v>130338</v>
      </c>
      <c r="AF25" s="77">
        <f>SUM(AF26)</f>
        <v>0</v>
      </c>
      <c r="AG25" s="204">
        <f t="shared" si="2"/>
        <v>0</v>
      </c>
      <c r="AH25" s="77">
        <f>SUM(AH26)</f>
        <v>109370</v>
      </c>
      <c r="AI25" s="77">
        <f>SUM(AI26)</f>
        <v>0</v>
      </c>
      <c r="AJ25" s="204">
        <f t="shared" si="12"/>
        <v>0</v>
      </c>
      <c r="AK25" s="206">
        <f aca="true" t="shared" si="38" ref="AK25:AK30">SUM(AB25,AE25,AH25)</f>
        <v>716569</v>
      </c>
      <c r="AL25" s="206">
        <f aca="true" t="shared" si="39" ref="AL25:AL30">SUM(AC25,AF25,AI25)</f>
        <v>0</v>
      </c>
      <c r="AM25" s="204">
        <f t="shared" si="14"/>
        <v>0</v>
      </c>
      <c r="AN25" s="77">
        <f>SUM(AN26)</f>
        <v>59678</v>
      </c>
      <c r="AO25" s="77">
        <f>SUM(AO26)</f>
        <v>0</v>
      </c>
      <c r="AP25" s="204">
        <f t="shared" si="15"/>
        <v>0</v>
      </c>
      <c r="AQ25" s="77">
        <f>SUM(AQ26)</f>
        <v>613804.5</v>
      </c>
      <c r="AR25" s="77">
        <f>SUM(AR26)</f>
        <v>0</v>
      </c>
      <c r="AS25" s="204">
        <f t="shared" si="16"/>
        <v>0</v>
      </c>
      <c r="AT25" s="77">
        <f>SUM(AT26)</f>
        <v>56601</v>
      </c>
      <c r="AU25" s="77">
        <f>SUM(AU26)</f>
        <v>0</v>
      </c>
      <c r="AV25" s="204">
        <f t="shared" si="17"/>
        <v>0</v>
      </c>
      <c r="AW25" s="206">
        <f aca="true" t="shared" si="40" ref="AW25:AW30">SUM(AN25,AQ25,AT25)</f>
        <v>730083.5</v>
      </c>
      <c r="AX25" s="206">
        <f aca="true" t="shared" si="41" ref="AX25:AX30">SUM(AO25,AR25,AU25)</f>
        <v>0</v>
      </c>
      <c r="AY25" s="204">
        <f t="shared" si="19"/>
        <v>0</v>
      </c>
      <c r="AZ25" s="77">
        <f>SUM(AZ26)</f>
        <v>446092</v>
      </c>
      <c r="BA25" s="77">
        <f>SUM(BA26)</f>
        <v>0</v>
      </c>
      <c r="BB25" s="204">
        <f t="shared" si="20"/>
        <v>0</v>
      </c>
      <c r="BC25" s="77">
        <f>SUM(BC26)</f>
        <v>102061</v>
      </c>
      <c r="BD25" s="77">
        <f>SUM(BD26)</f>
        <v>0</v>
      </c>
      <c r="BE25" s="204">
        <f t="shared" si="21"/>
        <v>0</v>
      </c>
      <c r="BF25" s="77">
        <f>SUM(BF26)</f>
        <v>801639.5</v>
      </c>
      <c r="BG25" s="77">
        <f>SUM(BG26)</f>
        <v>0</v>
      </c>
      <c r="BH25" s="204">
        <f t="shared" si="22"/>
        <v>0</v>
      </c>
      <c r="BI25" s="206">
        <f t="shared" si="23"/>
        <v>1349792.5</v>
      </c>
      <c r="BJ25" s="206">
        <f>SUM(BG25,BA25,BD25)</f>
        <v>0</v>
      </c>
      <c r="BK25" s="204">
        <f t="shared" si="24"/>
        <v>0</v>
      </c>
      <c r="BL25" s="251">
        <f>SUM(BL26)</f>
        <v>2888234</v>
      </c>
    </row>
    <row r="26" spans="1:64" s="179" customFormat="1" ht="22.5">
      <c r="A26" s="178"/>
      <c r="B26" s="109" t="s">
        <v>59</v>
      </c>
      <c r="C26" s="109"/>
      <c r="D26" s="109"/>
      <c r="E26" s="109"/>
      <c r="F26" s="109"/>
      <c r="G26" s="109"/>
      <c r="H26" s="110">
        <f>SUM(H27,H55,H72)</f>
        <v>659121.85</v>
      </c>
      <c r="I26" s="110">
        <f>SUM(I27,I55,I72)</f>
        <v>750300</v>
      </c>
      <c r="J26" s="110">
        <f>SUM(J27,J55,J72)</f>
        <v>2137934</v>
      </c>
      <c r="K26" s="111">
        <f t="shared" si="4"/>
        <v>2888234</v>
      </c>
      <c r="L26" s="110">
        <f>SUM(L27,L55,L72)</f>
        <v>27540.81</v>
      </c>
      <c r="M26" s="209">
        <f t="shared" si="0"/>
        <v>0.9535518936485063</v>
      </c>
      <c r="N26" s="210">
        <f t="shared" si="5"/>
        <v>2860693.19</v>
      </c>
      <c r="O26" s="209">
        <f t="shared" si="1"/>
        <v>99.04644810635149</v>
      </c>
      <c r="P26" s="110">
        <f>SUM(P27,P55,P72)</f>
        <v>0</v>
      </c>
      <c r="Q26" s="110">
        <f>SUM(Q27,Q55,Q72)</f>
        <v>0</v>
      </c>
      <c r="R26" s="211">
        <v>0</v>
      </c>
      <c r="S26" s="110">
        <f>SUM(S27,S55,S72)</f>
        <v>28201</v>
      </c>
      <c r="T26" s="110">
        <f>SUM(T27,T55,T72)</f>
        <v>27540.81</v>
      </c>
      <c r="U26" s="209">
        <f t="shared" si="35"/>
        <v>97.65898372398142</v>
      </c>
      <c r="V26" s="110">
        <f>SUM(V27,V55,V72)</f>
        <v>63588</v>
      </c>
      <c r="W26" s="110">
        <f>SUM(W27,W55,W72)</f>
        <v>0</v>
      </c>
      <c r="X26" s="209">
        <f t="shared" si="33"/>
        <v>0</v>
      </c>
      <c r="Y26" s="212">
        <f t="shared" si="36"/>
        <v>91789</v>
      </c>
      <c r="Z26" s="212">
        <f t="shared" si="37"/>
        <v>27540.81</v>
      </c>
      <c r="AA26" s="209">
        <f t="shared" si="10"/>
        <v>30.00447766072187</v>
      </c>
      <c r="AB26" s="110">
        <f>SUM(AB27,AB55,AB72)</f>
        <v>476861</v>
      </c>
      <c r="AC26" s="110">
        <f>SUM(AC27,AC55,AC72)</f>
        <v>0</v>
      </c>
      <c r="AD26" s="211">
        <f t="shared" si="11"/>
        <v>0</v>
      </c>
      <c r="AE26" s="110">
        <f>SUM(AE27,AE55,AE72)</f>
        <v>130338</v>
      </c>
      <c r="AF26" s="110">
        <f>SUM(AF27,AF55,AF72)</f>
        <v>0</v>
      </c>
      <c r="AG26" s="211">
        <f t="shared" si="2"/>
        <v>0</v>
      </c>
      <c r="AH26" s="110">
        <f>SUM(AH27,AH55,AH72)</f>
        <v>109370</v>
      </c>
      <c r="AI26" s="110">
        <f>SUM(AI27,AI55,AI72)</f>
        <v>0</v>
      </c>
      <c r="AJ26" s="211">
        <f t="shared" si="12"/>
        <v>0</v>
      </c>
      <c r="AK26" s="212">
        <f t="shared" si="38"/>
        <v>716569</v>
      </c>
      <c r="AL26" s="212">
        <f t="shared" si="39"/>
        <v>0</v>
      </c>
      <c r="AM26" s="211">
        <f t="shared" si="14"/>
        <v>0</v>
      </c>
      <c r="AN26" s="110">
        <f>SUM(AN27,AN55,AN72)</f>
        <v>59678</v>
      </c>
      <c r="AO26" s="110">
        <f>SUM(AO27,AO55,AO72)</f>
        <v>0</v>
      </c>
      <c r="AP26" s="211">
        <f t="shared" si="15"/>
        <v>0</v>
      </c>
      <c r="AQ26" s="110">
        <f>SUM(AQ27,AQ55,AQ72)</f>
        <v>613804.5</v>
      </c>
      <c r="AR26" s="110">
        <f>SUM(AR27,AR55,AR72)</f>
        <v>0</v>
      </c>
      <c r="AS26" s="211">
        <f t="shared" si="16"/>
        <v>0</v>
      </c>
      <c r="AT26" s="110">
        <f>SUM(AT27,AT55,AT72)</f>
        <v>56601</v>
      </c>
      <c r="AU26" s="110">
        <f>SUM(AU27,AU55,AU72)</f>
        <v>0</v>
      </c>
      <c r="AV26" s="211">
        <f t="shared" si="17"/>
        <v>0</v>
      </c>
      <c r="AW26" s="212">
        <f t="shared" si="40"/>
        <v>730083.5</v>
      </c>
      <c r="AX26" s="212">
        <f t="shared" si="41"/>
        <v>0</v>
      </c>
      <c r="AY26" s="209">
        <f t="shared" si="19"/>
        <v>0</v>
      </c>
      <c r="AZ26" s="110">
        <f>SUM(AZ27,AZ55,AZ72)</f>
        <v>446092</v>
      </c>
      <c r="BA26" s="110">
        <f>SUM(BA27,BA55,BA72)</f>
        <v>0</v>
      </c>
      <c r="BB26" s="211">
        <f t="shared" si="20"/>
        <v>0</v>
      </c>
      <c r="BC26" s="110">
        <f>SUM(BC27,BC55,BC72)</f>
        <v>102061</v>
      </c>
      <c r="BD26" s="110">
        <f>SUM(BD27,BD55,BD72)</f>
        <v>0</v>
      </c>
      <c r="BE26" s="211">
        <f t="shared" si="21"/>
        <v>0</v>
      </c>
      <c r="BF26" s="110">
        <f>SUM(BF27,BF55,BF72)</f>
        <v>801639.5</v>
      </c>
      <c r="BG26" s="110">
        <f>SUM(BG27,BG55,BG72)</f>
        <v>0</v>
      </c>
      <c r="BH26" s="211">
        <f t="shared" si="22"/>
        <v>0</v>
      </c>
      <c r="BI26" s="212">
        <f t="shared" si="23"/>
        <v>1349792.5</v>
      </c>
      <c r="BJ26" s="212">
        <f aca="true" t="shared" si="42" ref="BJ26:BJ56">SUM(BA26,BD26,BG26)</f>
        <v>0</v>
      </c>
      <c r="BK26" s="209">
        <f t="shared" si="24"/>
        <v>0</v>
      </c>
      <c r="BL26" s="251">
        <f>SUM(BL27,BL55,BL72)</f>
        <v>2888234</v>
      </c>
    </row>
    <row r="27" spans="1:64" s="131" customFormat="1" ht="22.5">
      <c r="A27" s="129"/>
      <c r="B27" s="120"/>
      <c r="C27" s="120" t="s">
        <v>60</v>
      </c>
      <c r="D27" s="120"/>
      <c r="E27" s="120"/>
      <c r="F27" s="120"/>
      <c r="G27" s="120"/>
      <c r="H27" s="121">
        <f>SUM(H28)</f>
        <v>490682.85</v>
      </c>
      <c r="I27" s="121">
        <f>SUM(I28)</f>
        <v>501550</v>
      </c>
      <c r="J27" s="121">
        <f>SUM(J28)</f>
        <v>138668</v>
      </c>
      <c r="K27" s="122">
        <f t="shared" si="4"/>
        <v>640218</v>
      </c>
      <c r="L27" s="121">
        <f>SUM(L28)</f>
        <v>27540.81</v>
      </c>
      <c r="M27" s="214">
        <f t="shared" si="0"/>
        <v>4.301786266552956</v>
      </c>
      <c r="N27" s="215">
        <f t="shared" si="5"/>
        <v>612677.19</v>
      </c>
      <c r="O27" s="214">
        <f t="shared" si="1"/>
        <v>95.69821373344703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28201</v>
      </c>
      <c r="T27" s="121">
        <f>SUM(T28)</f>
        <v>27540.81</v>
      </c>
      <c r="U27" s="214">
        <f t="shared" si="35"/>
        <v>97.65898372398142</v>
      </c>
      <c r="V27" s="121">
        <f>SUM(V28)</f>
        <v>58798</v>
      </c>
      <c r="W27" s="121">
        <f>SUM(W28)</f>
        <v>0</v>
      </c>
      <c r="X27" s="214">
        <f t="shared" si="33"/>
        <v>0</v>
      </c>
      <c r="Y27" s="217">
        <f t="shared" si="36"/>
        <v>86999</v>
      </c>
      <c r="Z27" s="217">
        <f t="shared" si="37"/>
        <v>27540.81</v>
      </c>
      <c r="AA27" s="214">
        <f t="shared" si="10"/>
        <v>31.656467315716274</v>
      </c>
      <c r="AB27" s="121">
        <f>SUM(AB28)</f>
        <v>49954</v>
      </c>
      <c r="AC27" s="121">
        <f>SUM(AC28)</f>
        <v>0</v>
      </c>
      <c r="AD27" s="216">
        <f t="shared" si="11"/>
        <v>0</v>
      </c>
      <c r="AE27" s="121">
        <f>SUM(AE28)</f>
        <v>52588</v>
      </c>
      <c r="AF27" s="121">
        <f>SUM(AF28)</f>
        <v>0</v>
      </c>
      <c r="AG27" s="216">
        <f t="shared" si="2"/>
        <v>0</v>
      </c>
      <c r="AH27" s="121">
        <f>SUM(AH28)</f>
        <v>55503</v>
      </c>
      <c r="AI27" s="121">
        <f>SUM(AI28)</f>
        <v>0</v>
      </c>
      <c r="AJ27" s="216">
        <f t="shared" si="12"/>
        <v>0</v>
      </c>
      <c r="AK27" s="217">
        <f t="shared" si="38"/>
        <v>158045</v>
      </c>
      <c r="AL27" s="217">
        <f t="shared" si="39"/>
        <v>0</v>
      </c>
      <c r="AM27" s="216">
        <f t="shared" si="14"/>
        <v>0</v>
      </c>
      <c r="AN27" s="121">
        <f>SUM(AN28)</f>
        <v>43678</v>
      </c>
      <c r="AO27" s="121">
        <f>SUM(AO28)</f>
        <v>0</v>
      </c>
      <c r="AP27" s="216">
        <f t="shared" si="15"/>
        <v>0</v>
      </c>
      <c r="AQ27" s="121">
        <f>SUM(AQ28)</f>
        <v>35344</v>
      </c>
      <c r="AR27" s="121">
        <f>SUM(AR28)</f>
        <v>0</v>
      </c>
      <c r="AS27" s="216">
        <f t="shared" si="16"/>
        <v>0</v>
      </c>
      <c r="AT27" s="121">
        <f>SUM(AT28)</f>
        <v>54801</v>
      </c>
      <c r="AU27" s="121">
        <f>SUM(AU28)</f>
        <v>0</v>
      </c>
      <c r="AV27" s="216">
        <f t="shared" si="17"/>
        <v>0</v>
      </c>
      <c r="AW27" s="217">
        <f t="shared" si="40"/>
        <v>133823</v>
      </c>
      <c r="AX27" s="217">
        <f t="shared" si="41"/>
        <v>0</v>
      </c>
      <c r="AY27" s="214">
        <f t="shared" si="19"/>
        <v>0</v>
      </c>
      <c r="AZ27" s="121">
        <f>SUM(AZ28)</f>
        <v>48355</v>
      </c>
      <c r="BA27" s="121">
        <f>SUM(BA28)</f>
        <v>0</v>
      </c>
      <c r="BB27" s="216">
        <f t="shared" si="20"/>
        <v>0</v>
      </c>
      <c r="BC27" s="121">
        <f>SUM(BC28)</f>
        <v>57351</v>
      </c>
      <c r="BD27" s="121">
        <f>SUM(BD28)</f>
        <v>0</v>
      </c>
      <c r="BE27" s="216">
        <f t="shared" si="21"/>
        <v>0</v>
      </c>
      <c r="BF27" s="121">
        <f>SUM(BF28)</f>
        <v>155645</v>
      </c>
      <c r="BG27" s="121">
        <f>SUM(BG28)</f>
        <v>0</v>
      </c>
      <c r="BH27" s="216">
        <f t="shared" si="22"/>
        <v>0</v>
      </c>
      <c r="BI27" s="217">
        <f t="shared" si="23"/>
        <v>261351</v>
      </c>
      <c r="BJ27" s="217">
        <f t="shared" si="42"/>
        <v>0</v>
      </c>
      <c r="BK27" s="214">
        <f t="shared" si="24"/>
        <v>0</v>
      </c>
      <c r="BL27" s="251">
        <f>SUM(BL28)</f>
        <v>640218</v>
      </c>
    </row>
    <row r="28" spans="1:64" s="149" customFormat="1" ht="22.5">
      <c r="A28" s="140"/>
      <c r="B28" s="141"/>
      <c r="C28" s="141"/>
      <c r="D28" s="141" t="s">
        <v>24</v>
      </c>
      <c r="E28" s="141"/>
      <c r="F28" s="141"/>
      <c r="G28" s="141"/>
      <c r="H28" s="142">
        <f>SUM(H29,H52)</f>
        <v>490682.85</v>
      </c>
      <c r="I28" s="142">
        <f>SUM(I29,I52)</f>
        <v>501550</v>
      </c>
      <c r="J28" s="142">
        <f>SUM(J29,J52)</f>
        <v>138668</v>
      </c>
      <c r="K28" s="143">
        <f t="shared" si="4"/>
        <v>640218</v>
      </c>
      <c r="L28" s="142">
        <f t="shared" si="28"/>
        <v>27540.81</v>
      </c>
      <c r="M28" s="219">
        <f t="shared" si="0"/>
        <v>4.301786266552956</v>
      </c>
      <c r="N28" s="220">
        <f t="shared" si="5"/>
        <v>612677.19</v>
      </c>
      <c r="O28" s="219">
        <f t="shared" si="1"/>
        <v>95.69821373344703</v>
      </c>
      <c r="P28" s="142">
        <f>SUM(P29,P52)</f>
        <v>0</v>
      </c>
      <c r="Q28" s="142">
        <f>SUM(Q29,Q52)</f>
        <v>0</v>
      </c>
      <c r="R28" s="221">
        <v>0</v>
      </c>
      <c r="S28" s="142">
        <f>SUM(S29,S52)</f>
        <v>28201</v>
      </c>
      <c r="T28" s="142">
        <f>SUM(T29,T52)</f>
        <v>27540.81</v>
      </c>
      <c r="U28" s="219">
        <f t="shared" si="35"/>
        <v>97.65898372398142</v>
      </c>
      <c r="V28" s="142">
        <f>SUM(V29,V52)</f>
        <v>58798</v>
      </c>
      <c r="W28" s="142">
        <f>SUM(W29,W52)</f>
        <v>0</v>
      </c>
      <c r="X28" s="219">
        <f t="shared" si="33"/>
        <v>0</v>
      </c>
      <c r="Y28" s="222">
        <f t="shared" si="36"/>
        <v>86999</v>
      </c>
      <c r="Z28" s="222">
        <f t="shared" si="37"/>
        <v>27540.81</v>
      </c>
      <c r="AA28" s="219">
        <f t="shared" si="10"/>
        <v>31.656467315716274</v>
      </c>
      <c r="AB28" s="142">
        <f>SUM(AB29,AB52)</f>
        <v>49954</v>
      </c>
      <c r="AC28" s="142">
        <f>SUM(AC29,AC52)</f>
        <v>0</v>
      </c>
      <c r="AD28" s="221">
        <f t="shared" si="11"/>
        <v>0</v>
      </c>
      <c r="AE28" s="142">
        <f>SUM(AE29,AE52)</f>
        <v>52588</v>
      </c>
      <c r="AF28" s="142">
        <f>SUM(AF29,AF52)</f>
        <v>0</v>
      </c>
      <c r="AG28" s="221">
        <f t="shared" si="2"/>
        <v>0</v>
      </c>
      <c r="AH28" s="142">
        <f>SUM(AH29,AH52)</f>
        <v>55503</v>
      </c>
      <c r="AI28" s="142">
        <f>SUM(AI29,AI52)</f>
        <v>0</v>
      </c>
      <c r="AJ28" s="221">
        <f t="shared" si="12"/>
        <v>0</v>
      </c>
      <c r="AK28" s="222">
        <f t="shared" si="38"/>
        <v>158045</v>
      </c>
      <c r="AL28" s="222">
        <f t="shared" si="39"/>
        <v>0</v>
      </c>
      <c r="AM28" s="221">
        <f t="shared" si="14"/>
        <v>0</v>
      </c>
      <c r="AN28" s="142">
        <f>SUM(AN29,AN52)</f>
        <v>43678</v>
      </c>
      <c r="AO28" s="142">
        <f>SUM(AO29,AO52)</f>
        <v>0</v>
      </c>
      <c r="AP28" s="221">
        <f t="shared" si="15"/>
        <v>0</v>
      </c>
      <c r="AQ28" s="142">
        <f>SUM(AQ29,AQ52)</f>
        <v>35344</v>
      </c>
      <c r="AR28" s="142">
        <f>SUM(AR29,AR52)</f>
        <v>0</v>
      </c>
      <c r="AS28" s="221">
        <f t="shared" si="16"/>
        <v>0</v>
      </c>
      <c r="AT28" s="142">
        <f>SUM(AT29,AT52)</f>
        <v>54801</v>
      </c>
      <c r="AU28" s="142">
        <f>SUM(AU29,AU52)</f>
        <v>0</v>
      </c>
      <c r="AV28" s="221">
        <f t="shared" si="17"/>
        <v>0</v>
      </c>
      <c r="AW28" s="222">
        <f t="shared" si="40"/>
        <v>133823</v>
      </c>
      <c r="AX28" s="222">
        <f t="shared" si="41"/>
        <v>0</v>
      </c>
      <c r="AY28" s="219">
        <f t="shared" si="19"/>
        <v>0</v>
      </c>
      <c r="AZ28" s="142">
        <f>SUM(AZ29,AZ52)</f>
        <v>48355</v>
      </c>
      <c r="BA28" s="142">
        <f>SUM(BA29,BA52)</f>
        <v>0</v>
      </c>
      <c r="BB28" s="221">
        <f t="shared" si="20"/>
        <v>0</v>
      </c>
      <c r="BC28" s="142">
        <f>SUM(BC29,BC52)</f>
        <v>57351</v>
      </c>
      <c r="BD28" s="142">
        <f>SUM(BD29,BD52)</f>
        <v>0</v>
      </c>
      <c r="BE28" s="221">
        <f t="shared" si="21"/>
        <v>0</v>
      </c>
      <c r="BF28" s="142">
        <f>SUM(BF29,BF52)</f>
        <v>155645</v>
      </c>
      <c r="BG28" s="142">
        <f>SUM(BG29,BG52)</f>
        <v>0</v>
      </c>
      <c r="BH28" s="221">
        <f t="shared" si="22"/>
        <v>0</v>
      </c>
      <c r="BI28" s="222">
        <f t="shared" si="23"/>
        <v>261351</v>
      </c>
      <c r="BJ28" s="222">
        <f t="shared" si="42"/>
        <v>0</v>
      </c>
      <c r="BK28" s="219">
        <f t="shared" si="24"/>
        <v>0</v>
      </c>
      <c r="BL28" s="251">
        <f>SUM(BL29,BL52)</f>
        <v>640218</v>
      </c>
    </row>
    <row r="29" spans="1:64" s="159" customFormat="1" ht="22.5">
      <c r="A29" s="150"/>
      <c r="B29" s="151"/>
      <c r="C29" s="151"/>
      <c r="D29" s="151"/>
      <c r="E29" s="151" t="s">
        <v>25</v>
      </c>
      <c r="F29" s="151"/>
      <c r="G29" s="151"/>
      <c r="H29" s="152">
        <f>SUM(H30,H33,H44)</f>
        <v>449515.37</v>
      </c>
      <c r="I29" s="152">
        <f>SUM(I30,I33,I44)</f>
        <v>459550</v>
      </c>
      <c r="J29" s="152">
        <f>SUM(J30,J33,J44)</f>
        <v>148168</v>
      </c>
      <c r="K29" s="153">
        <f t="shared" si="4"/>
        <v>607718</v>
      </c>
      <c r="L29" s="152">
        <f t="shared" si="28"/>
        <v>25151.95</v>
      </c>
      <c r="M29" s="224">
        <f t="shared" si="0"/>
        <v>4.138753500801359</v>
      </c>
      <c r="N29" s="225">
        <f t="shared" si="5"/>
        <v>582566.05</v>
      </c>
      <c r="O29" s="224">
        <f t="shared" si="1"/>
        <v>95.86124649919866</v>
      </c>
      <c r="P29" s="152">
        <f>SUM(P30,P33,P44)</f>
        <v>0</v>
      </c>
      <c r="Q29" s="152">
        <f>SUM(Q30,Q33,Q44)</f>
        <v>0</v>
      </c>
      <c r="R29" s="226">
        <v>0</v>
      </c>
      <c r="S29" s="152">
        <f>SUM(S30,S33,S44)</f>
        <v>25812</v>
      </c>
      <c r="T29" s="152">
        <f>SUM(T30,T33,T44)</f>
        <v>25151.95</v>
      </c>
      <c r="U29" s="224">
        <f t="shared" si="35"/>
        <v>97.44285603595227</v>
      </c>
      <c r="V29" s="152">
        <f>SUM(V30,V33,V44)</f>
        <v>55874</v>
      </c>
      <c r="W29" s="152">
        <f>SUM(W30,W33,W44)</f>
        <v>0</v>
      </c>
      <c r="X29" s="224">
        <f t="shared" si="33"/>
        <v>0</v>
      </c>
      <c r="Y29" s="227">
        <f t="shared" si="36"/>
        <v>81686</v>
      </c>
      <c r="Z29" s="227">
        <f t="shared" si="37"/>
        <v>25151.95</v>
      </c>
      <c r="AA29" s="224">
        <f t="shared" si="10"/>
        <v>30.7910168205078</v>
      </c>
      <c r="AB29" s="152">
        <f>SUM(AB30,AB33,AB44)</f>
        <v>47236</v>
      </c>
      <c r="AC29" s="152">
        <f>SUM(AC30,AC33,AC44)</f>
        <v>0</v>
      </c>
      <c r="AD29" s="226">
        <f t="shared" si="11"/>
        <v>0</v>
      </c>
      <c r="AE29" s="152">
        <f>SUM(AE30,AE33,AE44)</f>
        <v>50437</v>
      </c>
      <c r="AF29" s="152">
        <f>SUM(AF30,AF33,AF44)</f>
        <v>0</v>
      </c>
      <c r="AG29" s="226">
        <f t="shared" si="2"/>
        <v>0</v>
      </c>
      <c r="AH29" s="152">
        <f>SUM(AH30,AH33,AH44)</f>
        <v>53783</v>
      </c>
      <c r="AI29" s="152">
        <f>SUM(AI30,AI33,AI44)</f>
        <v>0</v>
      </c>
      <c r="AJ29" s="226">
        <f t="shared" si="12"/>
        <v>0</v>
      </c>
      <c r="AK29" s="227">
        <f t="shared" si="38"/>
        <v>151456</v>
      </c>
      <c r="AL29" s="227">
        <f t="shared" si="39"/>
        <v>0</v>
      </c>
      <c r="AM29" s="226">
        <f t="shared" si="14"/>
        <v>0</v>
      </c>
      <c r="AN29" s="152">
        <f>SUM(AN30,AN33,AN44)</f>
        <v>40678</v>
      </c>
      <c r="AO29" s="152">
        <f>SUM(AO30,AO33,AO44)</f>
        <v>0</v>
      </c>
      <c r="AP29" s="226">
        <f t="shared" si="15"/>
        <v>0</v>
      </c>
      <c r="AQ29" s="152">
        <f>SUM(AQ30,AQ33,AQ44)</f>
        <v>32787</v>
      </c>
      <c r="AR29" s="152">
        <f>SUM(AR30,AR33,AR44)</f>
        <v>0</v>
      </c>
      <c r="AS29" s="226">
        <f t="shared" si="16"/>
        <v>0</v>
      </c>
      <c r="AT29" s="152">
        <f>SUM(AT30,AT33,AT44)</f>
        <v>51815</v>
      </c>
      <c r="AU29" s="152">
        <f>SUM(AU30,AU33,AU44)</f>
        <v>0</v>
      </c>
      <c r="AV29" s="226">
        <f t="shared" si="17"/>
        <v>0</v>
      </c>
      <c r="AW29" s="227">
        <f t="shared" si="40"/>
        <v>125280</v>
      </c>
      <c r="AX29" s="227">
        <f t="shared" si="41"/>
        <v>0</v>
      </c>
      <c r="AY29" s="224">
        <f t="shared" si="19"/>
        <v>0</v>
      </c>
      <c r="AZ29" s="152">
        <f>SUM(AZ30,AZ33,AZ44)</f>
        <v>45369</v>
      </c>
      <c r="BA29" s="152">
        <f>SUM(BA30,BA33,BA44)</f>
        <v>0</v>
      </c>
      <c r="BB29" s="226">
        <f t="shared" si="20"/>
        <v>0</v>
      </c>
      <c r="BC29" s="152">
        <f>SUM(BC30,BC33,BC44)</f>
        <v>54365</v>
      </c>
      <c r="BD29" s="152">
        <f>SUM(BD30,BD33,BD44)</f>
        <v>0</v>
      </c>
      <c r="BE29" s="226">
        <f t="shared" si="21"/>
        <v>0</v>
      </c>
      <c r="BF29" s="152">
        <f>SUM(BF30,BF33,BF44)</f>
        <v>149562</v>
      </c>
      <c r="BG29" s="152">
        <f>SUM(BG30,BG33,BG44)</f>
        <v>0</v>
      </c>
      <c r="BH29" s="226">
        <f t="shared" si="22"/>
        <v>0</v>
      </c>
      <c r="BI29" s="227">
        <f t="shared" si="23"/>
        <v>249296</v>
      </c>
      <c r="BJ29" s="227">
        <f t="shared" si="42"/>
        <v>0</v>
      </c>
      <c r="BK29" s="224">
        <f t="shared" si="24"/>
        <v>0</v>
      </c>
      <c r="BL29" s="251">
        <f>SUM(BL30,BL33,BL44)</f>
        <v>607718</v>
      </c>
    </row>
    <row r="30" spans="1:64" s="63" customFormat="1" ht="22.5">
      <c r="A30" s="62"/>
      <c r="B30" s="50"/>
      <c r="C30" s="50"/>
      <c r="D30" s="50"/>
      <c r="E30" s="50"/>
      <c r="F30" s="50" t="s">
        <v>26</v>
      </c>
      <c r="G30" s="50"/>
      <c r="H30" s="17">
        <f>SUM(H31:H32)</f>
        <v>27610</v>
      </c>
      <c r="I30" s="17">
        <f>SUM(I31:I32)</f>
        <v>33850</v>
      </c>
      <c r="J30" s="17">
        <f>SUM(J31:J32)</f>
        <v>-11077</v>
      </c>
      <c r="K30" s="89">
        <f t="shared" si="4"/>
        <v>22773</v>
      </c>
      <c r="L30" s="17">
        <f t="shared" si="28"/>
        <v>2475</v>
      </c>
      <c r="M30" s="191">
        <f t="shared" si="0"/>
        <v>10.868133315768674</v>
      </c>
      <c r="N30" s="192">
        <f t="shared" si="5"/>
        <v>20298</v>
      </c>
      <c r="O30" s="191">
        <f t="shared" si="1"/>
        <v>89.13186668423133</v>
      </c>
      <c r="P30" s="17">
        <f>SUM(P31:P32)</f>
        <v>0</v>
      </c>
      <c r="Q30" s="17">
        <f>SUM(Q31:Q32)</f>
        <v>0</v>
      </c>
      <c r="R30" s="193">
        <v>0</v>
      </c>
      <c r="S30" s="17">
        <f>SUM(S31:S32)</f>
        <v>2475</v>
      </c>
      <c r="T30" s="17">
        <f>SUM(T31:T32)</f>
        <v>2475</v>
      </c>
      <c r="U30" s="257">
        <f t="shared" si="35"/>
        <v>100</v>
      </c>
      <c r="V30" s="17">
        <f>SUM(V31:V32)</f>
        <v>0</v>
      </c>
      <c r="W30" s="17">
        <f>SUM(W31:W32)</f>
        <v>0</v>
      </c>
      <c r="X30" s="191">
        <v>0</v>
      </c>
      <c r="Y30" s="194">
        <f t="shared" si="36"/>
        <v>2475</v>
      </c>
      <c r="Z30" s="194">
        <f t="shared" si="37"/>
        <v>2475</v>
      </c>
      <c r="AA30" s="257">
        <f t="shared" si="10"/>
        <v>100</v>
      </c>
      <c r="AB30" s="17">
        <f>SUM(AB31:AB32)</f>
        <v>0</v>
      </c>
      <c r="AC30" s="17">
        <f>SUM(AC31:AC32)</f>
        <v>0</v>
      </c>
      <c r="AD30" s="193">
        <v>0</v>
      </c>
      <c r="AE30" s="17">
        <f>SUM(AE31:AE32)</f>
        <v>0</v>
      </c>
      <c r="AF30" s="17">
        <f>SUM(AF31:AF32)</f>
        <v>0</v>
      </c>
      <c r="AG30" s="193">
        <v>0</v>
      </c>
      <c r="AH30" s="17">
        <f>SUM(AH31:AH32)</f>
        <v>2625</v>
      </c>
      <c r="AI30" s="17">
        <f>SUM(AI31:AI32)</f>
        <v>0</v>
      </c>
      <c r="AJ30" s="193">
        <f t="shared" si="12"/>
        <v>0</v>
      </c>
      <c r="AK30" s="194">
        <f t="shared" si="38"/>
        <v>2625</v>
      </c>
      <c r="AL30" s="194">
        <f t="shared" si="39"/>
        <v>0</v>
      </c>
      <c r="AM30" s="193">
        <f t="shared" si="14"/>
        <v>0</v>
      </c>
      <c r="AN30" s="17">
        <f>SUM(AN31:AN32)</f>
        <v>0</v>
      </c>
      <c r="AO30" s="17">
        <f>SUM(AO31:AO32)</f>
        <v>0</v>
      </c>
      <c r="AP30" s="193">
        <v>0</v>
      </c>
      <c r="AQ30" s="17">
        <f>SUM(AQ31:AQ32)</f>
        <v>0</v>
      </c>
      <c r="AR30" s="17">
        <f>SUM(AR31:AR32)</f>
        <v>0</v>
      </c>
      <c r="AS30" s="193">
        <v>0</v>
      </c>
      <c r="AT30" s="17">
        <f>SUM(AT31:AT32)</f>
        <v>0</v>
      </c>
      <c r="AU30" s="17">
        <f>SUM(AU31:AU32)</f>
        <v>0</v>
      </c>
      <c r="AV30" s="193">
        <v>0</v>
      </c>
      <c r="AW30" s="194">
        <f t="shared" si="40"/>
        <v>0</v>
      </c>
      <c r="AX30" s="194">
        <f t="shared" si="41"/>
        <v>0</v>
      </c>
      <c r="AY30" s="191">
        <v>0</v>
      </c>
      <c r="AZ30" s="17">
        <f>SUM(AZ31:AZ32)</f>
        <v>2025</v>
      </c>
      <c r="BA30" s="17">
        <f>SUM(BA31:BA32)</f>
        <v>0</v>
      </c>
      <c r="BB30" s="193">
        <f t="shared" si="20"/>
        <v>0</v>
      </c>
      <c r="BC30" s="17">
        <f>SUM(BC31:BC32)</f>
        <v>0</v>
      </c>
      <c r="BD30" s="17">
        <f>SUM(BD31:BD32)</f>
        <v>0</v>
      </c>
      <c r="BE30" s="193">
        <v>0</v>
      </c>
      <c r="BF30" s="17">
        <f>SUM(BF31:BF32)</f>
        <v>15648</v>
      </c>
      <c r="BG30" s="17">
        <f>SUM(BG31:BG32)</f>
        <v>0</v>
      </c>
      <c r="BH30" s="193">
        <f t="shared" si="22"/>
        <v>0</v>
      </c>
      <c r="BI30" s="194">
        <f t="shared" si="23"/>
        <v>17673</v>
      </c>
      <c r="BJ30" s="194">
        <f t="shared" si="42"/>
        <v>0</v>
      </c>
      <c r="BK30" s="191">
        <f t="shared" si="24"/>
        <v>0</v>
      </c>
      <c r="BL30" s="251">
        <f t="shared" si="25"/>
        <v>22773</v>
      </c>
    </row>
    <row r="31" spans="1:64" s="52" customFormat="1" ht="22.5">
      <c r="A31" s="49"/>
      <c r="B31" s="14"/>
      <c r="C31" s="14"/>
      <c r="D31" s="14"/>
      <c r="E31" s="14"/>
      <c r="F31" s="14"/>
      <c r="G31" s="14" t="s">
        <v>65</v>
      </c>
      <c r="H31" s="17">
        <v>15550</v>
      </c>
      <c r="I31" s="36">
        <v>23850</v>
      </c>
      <c r="J31" s="36">
        <f>-6077-5000</f>
        <v>-11077</v>
      </c>
      <c r="K31" s="89">
        <f t="shared" si="4"/>
        <v>12773</v>
      </c>
      <c r="L31" s="57">
        <f t="shared" si="28"/>
        <v>2475</v>
      </c>
      <c r="M31" s="47">
        <f t="shared" si="0"/>
        <v>19.376810459563142</v>
      </c>
      <c r="N31" s="55">
        <f t="shared" si="5"/>
        <v>10298</v>
      </c>
      <c r="O31" s="47">
        <f t="shared" si="1"/>
        <v>80.62318954043685</v>
      </c>
      <c r="P31" s="36">
        <v>0</v>
      </c>
      <c r="Q31" s="36">
        <v>0</v>
      </c>
      <c r="R31" s="51">
        <v>0</v>
      </c>
      <c r="S31" s="36">
        <v>2475</v>
      </c>
      <c r="T31" s="36">
        <v>2475</v>
      </c>
      <c r="U31" s="258">
        <f>SUM(T31*100/S31)</f>
        <v>100</v>
      </c>
      <c r="V31" s="36">
        <v>0</v>
      </c>
      <c r="W31" s="36"/>
      <c r="X31" s="47">
        <v>0</v>
      </c>
      <c r="Y31" s="36">
        <f aca="true" t="shared" si="43" ref="Y31:Y56">SUM(P31,S31,V31)</f>
        <v>2475</v>
      </c>
      <c r="Z31" s="36">
        <f aca="true" t="shared" si="44" ref="Z31:Z56">SUM(Q31,T31,W31)</f>
        <v>2475</v>
      </c>
      <c r="AA31" s="258">
        <f t="shared" si="10"/>
        <v>100</v>
      </c>
      <c r="AB31" s="36">
        <v>0</v>
      </c>
      <c r="AC31" s="36"/>
      <c r="AD31" s="51">
        <v>0</v>
      </c>
      <c r="AE31" s="36">
        <v>0</v>
      </c>
      <c r="AF31" s="36"/>
      <c r="AG31" s="51">
        <v>0</v>
      </c>
      <c r="AH31" s="36">
        <v>2625</v>
      </c>
      <c r="AI31" s="36"/>
      <c r="AJ31" s="51">
        <f>SUM(AI31*100/AH31)</f>
        <v>0</v>
      </c>
      <c r="AK31" s="36">
        <f aca="true" t="shared" si="45" ref="AK31:AK56">SUM(AB31,AE31,AH31)</f>
        <v>2625</v>
      </c>
      <c r="AL31" s="36">
        <f aca="true" t="shared" si="46" ref="AL31:AL56">SUM(AC31,AF31,AI31)</f>
        <v>0</v>
      </c>
      <c r="AM31" s="51">
        <f t="shared" si="14"/>
        <v>0</v>
      </c>
      <c r="AN31" s="36">
        <v>0</v>
      </c>
      <c r="AO31" s="36"/>
      <c r="AP31" s="51">
        <v>0</v>
      </c>
      <c r="AQ31" s="36">
        <v>0</v>
      </c>
      <c r="AR31" s="36"/>
      <c r="AS31" s="51">
        <v>0</v>
      </c>
      <c r="AT31" s="36">
        <v>0</v>
      </c>
      <c r="AU31" s="36"/>
      <c r="AV31" s="51">
        <v>0</v>
      </c>
      <c r="AW31" s="36">
        <f aca="true" t="shared" si="47" ref="AW31:AW56">SUM(AN31,AQ31,AT31)</f>
        <v>0</v>
      </c>
      <c r="AX31" s="36">
        <f aca="true" t="shared" si="48" ref="AX31:AX56">SUM(AO31,AR31,AU31)</f>
        <v>0</v>
      </c>
      <c r="AY31" s="47">
        <v>0</v>
      </c>
      <c r="AZ31" s="36">
        <v>2025</v>
      </c>
      <c r="BA31" s="36"/>
      <c r="BB31" s="47">
        <f>SUM(BA31*100/AZ31)</f>
        <v>0</v>
      </c>
      <c r="BC31" s="36">
        <v>0</v>
      </c>
      <c r="BD31" s="36"/>
      <c r="BE31" s="51">
        <v>0</v>
      </c>
      <c r="BF31" s="36">
        <v>5648</v>
      </c>
      <c r="BG31" s="36"/>
      <c r="BH31" s="47">
        <f>SUM(BG31*100/BF31)</f>
        <v>0</v>
      </c>
      <c r="BI31" s="36">
        <f t="shared" si="23"/>
        <v>7673</v>
      </c>
      <c r="BJ31" s="36">
        <f t="shared" si="42"/>
        <v>0</v>
      </c>
      <c r="BK31" s="47">
        <f t="shared" si="24"/>
        <v>0</v>
      </c>
      <c r="BL31" s="251">
        <f t="shared" si="25"/>
        <v>12773</v>
      </c>
    </row>
    <row r="32" spans="1:64" s="52" customFormat="1" ht="22.5">
      <c r="A32" s="49"/>
      <c r="B32" s="14"/>
      <c r="C32" s="14"/>
      <c r="D32" s="14"/>
      <c r="E32" s="14"/>
      <c r="F32" s="14"/>
      <c r="G32" s="14" t="s">
        <v>61</v>
      </c>
      <c r="H32" s="17">
        <v>12060</v>
      </c>
      <c r="I32" s="36">
        <v>10000</v>
      </c>
      <c r="J32" s="36">
        <v>0</v>
      </c>
      <c r="K32" s="89">
        <f t="shared" si="4"/>
        <v>10000</v>
      </c>
      <c r="L32" s="57">
        <f t="shared" si="28"/>
        <v>0</v>
      </c>
      <c r="M32" s="47">
        <f t="shared" si="0"/>
        <v>0</v>
      </c>
      <c r="N32" s="55">
        <f t="shared" si="5"/>
        <v>10000</v>
      </c>
      <c r="O32" s="258">
        <f t="shared" si="1"/>
        <v>100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/>
      <c r="X32" s="47">
        <v>0</v>
      </c>
      <c r="Y32" s="36">
        <f t="shared" si="43"/>
        <v>0</v>
      </c>
      <c r="Z32" s="36">
        <f t="shared" si="44"/>
        <v>0</v>
      </c>
      <c r="AA32" s="47">
        <v>0</v>
      </c>
      <c r="AB32" s="36">
        <v>0</v>
      </c>
      <c r="AC32" s="36"/>
      <c r="AD32" s="51">
        <v>0</v>
      </c>
      <c r="AE32" s="36">
        <v>0</v>
      </c>
      <c r="AF32" s="36"/>
      <c r="AG32" s="51">
        <v>0</v>
      </c>
      <c r="AH32" s="36">
        <v>0</v>
      </c>
      <c r="AI32" s="36"/>
      <c r="AJ32" s="51">
        <v>0</v>
      </c>
      <c r="AK32" s="36">
        <f t="shared" si="45"/>
        <v>0</v>
      </c>
      <c r="AL32" s="36">
        <f t="shared" si="46"/>
        <v>0</v>
      </c>
      <c r="AM32" s="51">
        <v>0</v>
      </c>
      <c r="AN32" s="36">
        <v>0</v>
      </c>
      <c r="AO32" s="36"/>
      <c r="AP32" s="51">
        <v>0</v>
      </c>
      <c r="AQ32" s="36">
        <v>0</v>
      </c>
      <c r="AR32" s="36"/>
      <c r="AS32" s="51">
        <v>0</v>
      </c>
      <c r="AT32" s="36">
        <v>0</v>
      </c>
      <c r="AU32" s="36"/>
      <c r="AV32" s="51">
        <v>0</v>
      </c>
      <c r="AW32" s="36">
        <f t="shared" si="47"/>
        <v>0</v>
      </c>
      <c r="AX32" s="36">
        <f t="shared" si="48"/>
        <v>0</v>
      </c>
      <c r="AY32" s="47">
        <v>0</v>
      </c>
      <c r="AZ32" s="36">
        <v>0</v>
      </c>
      <c r="BA32" s="36"/>
      <c r="BB32" s="51">
        <v>0</v>
      </c>
      <c r="BC32" s="36">
        <v>0</v>
      </c>
      <c r="BD32" s="36"/>
      <c r="BE32" s="51">
        <v>0</v>
      </c>
      <c r="BF32" s="36">
        <v>10000</v>
      </c>
      <c r="BG32" s="36"/>
      <c r="BH32" s="51">
        <f>SUM(BG32*100/BF32)</f>
        <v>0</v>
      </c>
      <c r="BI32" s="36">
        <f t="shared" si="23"/>
        <v>10000</v>
      </c>
      <c r="BJ32" s="36">
        <f t="shared" si="42"/>
        <v>0</v>
      </c>
      <c r="BK32" s="47">
        <f t="shared" si="24"/>
        <v>0</v>
      </c>
      <c r="BL32" s="251">
        <f t="shared" si="25"/>
        <v>10000</v>
      </c>
    </row>
    <row r="33" spans="1:64" s="63" customFormat="1" ht="22.5">
      <c r="A33" s="62"/>
      <c r="B33" s="50"/>
      <c r="C33" s="50"/>
      <c r="D33" s="50"/>
      <c r="E33" s="50"/>
      <c r="F33" s="50" t="s">
        <v>27</v>
      </c>
      <c r="G33" s="50"/>
      <c r="H33" s="17">
        <f>SUM(H34:H43)</f>
        <v>257158.19</v>
      </c>
      <c r="I33" s="17">
        <f>SUM(I34:I43)</f>
        <v>270700</v>
      </c>
      <c r="J33" s="17">
        <f>SUM(J34:J43)</f>
        <v>176518</v>
      </c>
      <c r="K33" s="89">
        <f t="shared" si="4"/>
        <v>447218</v>
      </c>
      <c r="L33" s="17">
        <f>SUM(L34:L43)</f>
        <v>6200</v>
      </c>
      <c r="M33" s="191">
        <f t="shared" si="0"/>
        <v>1.3863484922342124</v>
      </c>
      <c r="N33" s="17">
        <f>SUM(N34:N43)</f>
        <v>441018</v>
      </c>
      <c r="O33" s="191">
        <f t="shared" si="1"/>
        <v>98.6136515077658</v>
      </c>
      <c r="P33" s="17">
        <f>SUM(P34:P43)</f>
        <v>0</v>
      </c>
      <c r="Q33" s="17">
        <f>SUM(Q34:Q43)</f>
        <v>0</v>
      </c>
      <c r="R33" s="193">
        <v>0</v>
      </c>
      <c r="S33" s="17">
        <f>SUM(S34:S43)</f>
        <v>6860</v>
      </c>
      <c r="T33" s="17">
        <f>SUM(T34:T43)</f>
        <v>6200</v>
      </c>
      <c r="U33" s="191">
        <f>SUM(T33*100/S33)</f>
        <v>90.37900874635568</v>
      </c>
      <c r="V33" s="17">
        <f>SUM(V34:V43)</f>
        <v>49180</v>
      </c>
      <c r="W33" s="17">
        <f>SUM(W34:W43)</f>
        <v>0</v>
      </c>
      <c r="X33" s="191">
        <f>SUM(W33*100/V33)</f>
        <v>0</v>
      </c>
      <c r="Y33" s="194">
        <f t="shared" si="43"/>
        <v>56040</v>
      </c>
      <c r="Z33" s="194">
        <f t="shared" si="44"/>
        <v>6200</v>
      </c>
      <c r="AA33" s="191">
        <f>SUM(Z33*100/Y33)</f>
        <v>11.063526052819414</v>
      </c>
      <c r="AB33" s="17">
        <f>SUM(AB34:AB43)</f>
        <v>43760</v>
      </c>
      <c r="AC33" s="17">
        <f>SUM(AC34:AC43)</f>
        <v>0</v>
      </c>
      <c r="AD33" s="193">
        <f>SUM(AC33*100/AB33)</f>
        <v>0</v>
      </c>
      <c r="AE33" s="17">
        <f>SUM(AE34:AE43)</f>
        <v>42458</v>
      </c>
      <c r="AF33" s="17">
        <f>SUM(AF34:AF43)</f>
        <v>0</v>
      </c>
      <c r="AG33" s="193">
        <f>SUM(AF33*100/AE33)</f>
        <v>0</v>
      </c>
      <c r="AH33" s="17">
        <f>SUM(AH34:AH43)</f>
        <v>44070</v>
      </c>
      <c r="AI33" s="17">
        <f>SUM(AI34:AI43)</f>
        <v>0</v>
      </c>
      <c r="AJ33" s="193">
        <f>SUM(AI33*100/AH33)</f>
        <v>0</v>
      </c>
      <c r="AK33" s="194">
        <f t="shared" si="45"/>
        <v>130288</v>
      </c>
      <c r="AL33" s="194">
        <f t="shared" si="46"/>
        <v>0</v>
      </c>
      <c r="AM33" s="193">
        <f t="shared" si="14"/>
        <v>0</v>
      </c>
      <c r="AN33" s="17">
        <f>SUM(AN34:AN43)</f>
        <v>36500</v>
      </c>
      <c r="AO33" s="17">
        <f>SUM(AO34:AO43)</f>
        <v>0</v>
      </c>
      <c r="AP33" s="193">
        <f>SUM(AO33*100/AN33)</f>
        <v>0</v>
      </c>
      <c r="AQ33" s="17">
        <f>SUM(AQ34:AQ43)</f>
        <v>30310</v>
      </c>
      <c r="AR33" s="17">
        <f>SUM(AR34:AR43)</f>
        <v>0</v>
      </c>
      <c r="AS33" s="193">
        <f>SUM(AR33*100/AQ33)</f>
        <v>0</v>
      </c>
      <c r="AT33" s="17">
        <f>SUM(AT34:AT43)</f>
        <v>42160</v>
      </c>
      <c r="AU33" s="17">
        <f>SUM(AU34:AU43)</f>
        <v>0</v>
      </c>
      <c r="AV33" s="193">
        <f>SUM(AU33*100/AT33)</f>
        <v>0</v>
      </c>
      <c r="AW33" s="194">
        <f t="shared" si="47"/>
        <v>108970</v>
      </c>
      <c r="AX33" s="194">
        <f t="shared" si="48"/>
        <v>0</v>
      </c>
      <c r="AY33" s="191">
        <f>SUM(AX33*100/AW33)</f>
        <v>0</v>
      </c>
      <c r="AZ33" s="17">
        <f>SUM(AZ34:AZ42)</f>
        <v>32744</v>
      </c>
      <c r="BA33" s="17">
        <f>SUM(BA34:BA42)</f>
        <v>0</v>
      </c>
      <c r="BB33" s="193">
        <f>SUM(BA33*100/AZ33)</f>
        <v>0</v>
      </c>
      <c r="BC33" s="17">
        <f>SUM(BC34:BC43)</f>
        <v>45850</v>
      </c>
      <c r="BD33" s="17">
        <f>SUM(BD34:BD43)</f>
        <v>0</v>
      </c>
      <c r="BE33" s="193">
        <f>SUM(BD33*100/BC33)</f>
        <v>0</v>
      </c>
      <c r="BF33" s="17">
        <f>SUM(BF34:BF42)</f>
        <v>73326</v>
      </c>
      <c r="BG33" s="17">
        <f>SUM(BG34:BG42)</f>
        <v>0</v>
      </c>
      <c r="BH33" s="193">
        <f>SUM(BG33*100/BF33)</f>
        <v>0</v>
      </c>
      <c r="BI33" s="194">
        <f t="shared" si="23"/>
        <v>151920</v>
      </c>
      <c r="BJ33" s="194">
        <f t="shared" si="42"/>
        <v>0</v>
      </c>
      <c r="BK33" s="191">
        <f t="shared" si="24"/>
        <v>0</v>
      </c>
      <c r="BL33" s="251">
        <f>SUM(BL34:BL43)</f>
        <v>447218</v>
      </c>
    </row>
    <row r="34" spans="1:64" s="52" customFormat="1" ht="22.5">
      <c r="A34" s="49"/>
      <c r="B34" s="14"/>
      <c r="C34" s="14"/>
      <c r="D34" s="50"/>
      <c r="E34" s="14"/>
      <c r="F34" s="50"/>
      <c r="G34" s="14" t="s">
        <v>73</v>
      </c>
      <c r="H34" s="17">
        <v>47080</v>
      </c>
      <c r="I34" s="36">
        <v>52000</v>
      </c>
      <c r="J34" s="36">
        <v>0</v>
      </c>
      <c r="K34" s="89">
        <f>SUM(I34+J34)</f>
        <v>52000</v>
      </c>
      <c r="L34" s="57">
        <f>SUM(Z34,AL34,AX34,BJ34)</f>
        <v>0</v>
      </c>
      <c r="M34" s="47">
        <f>SUM(L34*100/K34)</f>
        <v>0</v>
      </c>
      <c r="N34" s="55">
        <f>SUM(K34-L34)</f>
        <v>52000</v>
      </c>
      <c r="O34" s="258">
        <f>SUM(N34*100/K34)</f>
        <v>100</v>
      </c>
      <c r="P34" s="36">
        <v>0</v>
      </c>
      <c r="Q34" s="36">
        <v>0</v>
      </c>
      <c r="R34" s="51">
        <v>0</v>
      </c>
      <c r="S34" s="36">
        <v>0</v>
      </c>
      <c r="T34" s="36">
        <v>0</v>
      </c>
      <c r="U34" s="47">
        <v>0</v>
      </c>
      <c r="V34" s="36">
        <v>0</v>
      </c>
      <c r="W34" s="36"/>
      <c r="X34" s="47">
        <v>0</v>
      </c>
      <c r="Y34" s="36">
        <f>SUM(P34,S34,V34)</f>
        <v>0</v>
      </c>
      <c r="Z34" s="36">
        <f>SUM(Q34,T34,W34)</f>
        <v>0</v>
      </c>
      <c r="AA34" s="47">
        <v>0</v>
      </c>
      <c r="AB34" s="36">
        <v>17120</v>
      </c>
      <c r="AC34" s="36"/>
      <c r="AD34" s="51">
        <f>SUM(AC34*100/AB34)</f>
        <v>0</v>
      </c>
      <c r="AE34" s="36">
        <v>4280</v>
      </c>
      <c r="AF34" s="36"/>
      <c r="AG34" s="51">
        <f>SUM(AF34*100/AE34)</f>
        <v>0</v>
      </c>
      <c r="AH34" s="36">
        <v>4280</v>
      </c>
      <c r="AI34" s="36"/>
      <c r="AJ34" s="51">
        <f>SUM(AI34*100/AH34)</f>
        <v>0</v>
      </c>
      <c r="AK34" s="36">
        <f>SUM(AB34,AE34,AH34)</f>
        <v>25680</v>
      </c>
      <c r="AL34" s="36">
        <f>SUM(AC34,AF34,AI34)</f>
        <v>0</v>
      </c>
      <c r="AM34" s="51">
        <f>SUM(AL34*100/AK34)</f>
        <v>0</v>
      </c>
      <c r="AN34" s="36">
        <v>4280</v>
      </c>
      <c r="AO34" s="36"/>
      <c r="AP34" s="51">
        <f>SUM(AO34*100/AN34)</f>
        <v>0</v>
      </c>
      <c r="AQ34" s="36">
        <v>4280</v>
      </c>
      <c r="AR34" s="36"/>
      <c r="AS34" s="51">
        <f>SUM(AR34*100/AQ34)</f>
        <v>0</v>
      </c>
      <c r="AT34" s="36">
        <v>4280</v>
      </c>
      <c r="AU34" s="36"/>
      <c r="AV34" s="51">
        <f>SUM(AU34*100/AT34)</f>
        <v>0</v>
      </c>
      <c r="AW34" s="36">
        <f>SUM(AN34,AQ34,AT34)</f>
        <v>12840</v>
      </c>
      <c r="AX34" s="36">
        <f>SUM(AO34,AR34,AU34)</f>
        <v>0</v>
      </c>
      <c r="AY34" s="47">
        <f>SUM(AX34*100/AW34)</f>
        <v>0</v>
      </c>
      <c r="AZ34" s="36">
        <v>4280</v>
      </c>
      <c r="BA34" s="36"/>
      <c r="BB34" s="51">
        <f>SUM(BA34*100/AZ34)</f>
        <v>0</v>
      </c>
      <c r="BC34" s="36">
        <v>4280</v>
      </c>
      <c r="BD34" s="36"/>
      <c r="BE34" s="51">
        <f>SUM(BD34*100/BC34)</f>
        <v>0</v>
      </c>
      <c r="BF34" s="36">
        <v>4920</v>
      </c>
      <c r="BG34" s="36"/>
      <c r="BH34" s="51">
        <f>SUM(BG34*100/BF34)</f>
        <v>0</v>
      </c>
      <c r="BI34" s="36">
        <f>SUM(AZ34,BC34,BF34)</f>
        <v>13480</v>
      </c>
      <c r="BJ34" s="36">
        <f>SUM(BA34,BD34,BG34)</f>
        <v>0</v>
      </c>
      <c r="BK34" s="47">
        <f>SUM(BJ34*100/BI34)</f>
        <v>0</v>
      </c>
      <c r="BL34" s="251">
        <f t="shared" si="25"/>
        <v>52000</v>
      </c>
    </row>
    <row r="35" spans="1:64" s="52" customFormat="1" ht="22.5">
      <c r="A35" s="49"/>
      <c r="B35" s="14"/>
      <c r="C35" s="14"/>
      <c r="D35" s="50"/>
      <c r="E35" s="14"/>
      <c r="F35" s="11"/>
      <c r="G35" s="12" t="s">
        <v>66</v>
      </c>
      <c r="H35" s="17">
        <v>273.89</v>
      </c>
      <c r="I35" s="36">
        <v>300</v>
      </c>
      <c r="J35" s="36">
        <v>200</v>
      </c>
      <c r="K35" s="89">
        <f t="shared" si="4"/>
        <v>500</v>
      </c>
      <c r="L35" s="57">
        <f t="shared" si="28"/>
        <v>0</v>
      </c>
      <c r="M35" s="47">
        <f t="shared" si="0"/>
        <v>0</v>
      </c>
      <c r="N35" s="55">
        <f t="shared" si="5"/>
        <v>500</v>
      </c>
      <c r="O35" s="258">
        <f t="shared" si="1"/>
        <v>100</v>
      </c>
      <c r="P35" s="36">
        <v>0</v>
      </c>
      <c r="Q35" s="36">
        <v>0</v>
      </c>
      <c r="R35" s="51">
        <v>0</v>
      </c>
      <c r="S35" s="36">
        <v>0</v>
      </c>
      <c r="T35" s="36">
        <v>0</v>
      </c>
      <c r="U35" s="47">
        <v>0</v>
      </c>
      <c r="V35" s="36">
        <v>0</v>
      </c>
      <c r="W35" s="36"/>
      <c r="X35" s="47">
        <v>0</v>
      </c>
      <c r="Y35" s="36">
        <f t="shared" si="43"/>
        <v>0</v>
      </c>
      <c r="Z35" s="36">
        <f t="shared" si="44"/>
        <v>0</v>
      </c>
      <c r="AA35" s="47">
        <v>0</v>
      </c>
      <c r="AB35" s="36">
        <v>0</v>
      </c>
      <c r="AC35" s="36"/>
      <c r="AD35" s="51">
        <v>0</v>
      </c>
      <c r="AE35" s="36">
        <v>0</v>
      </c>
      <c r="AF35" s="36"/>
      <c r="AG35" s="51">
        <v>0</v>
      </c>
      <c r="AH35" s="36">
        <v>0</v>
      </c>
      <c r="AI35" s="36"/>
      <c r="AJ35" s="51">
        <v>0</v>
      </c>
      <c r="AK35" s="36">
        <f t="shared" si="45"/>
        <v>0</v>
      </c>
      <c r="AL35" s="36">
        <f t="shared" si="46"/>
        <v>0</v>
      </c>
      <c r="AM35" s="51">
        <v>0</v>
      </c>
      <c r="AN35" s="36">
        <v>500</v>
      </c>
      <c r="AO35" s="36"/>
      <c r="AP35" s="51">
        <f>SUM(AO35*100/AN35)</f>
        <v>0</v>
      </c>
      <c r="AQ35" s="36">
        <v>0</v>
      </c>
      <c r="AR35" s="36"/>
      <c r="AS35" s="51">
        <v>0</v>
      </c>
      <c r="AT35" s="36">
        <v>0</v>
      </c>
      <c r="AU35" s="36"/>
      <c r="AV35" s="51">
        <v>0</v>
      </c>
      <c r="AW35" s="36">
        <f t="shared" si="47"/>
        <v>500</v>
      </c>
      <c r="AX35" s="36">
        <f t="shared" si="48"/>
        <v>0</v>
      </c>
      <c r="AY35" s="47">
        <f>SUM(AX35*100/AW35)</f>
        <v>0</v>
      </c>
      <c r="AZ35" s="36">
        <v>0</v>
      </c>
      <c r="BA35" s="36"/>
      <c r="BB35" s="51">
        <v>0</v>
      </c>
      <c r="BC35" s="36">
        <v>0</v>
      </c>
      <c r="BD35" s="36"/>
      <c r="BE35" s="51">
        <v>0</v>
      </c>
      <c r="BF35" s="36">
        <v>0</v>
      </c>
      <c r="BG35" s="36"/>
      <c r="BH35" s="51">
        <v>0</v>
      </c>
      <c r="BI35" s="36">
        <f t="shared" si="23"/>
        <v>0</v>
      </c>
      <c r="BJ35" s="36">
        <f t="shared" si="42"/>
        <v>0</v>
      </c>
      <c r="BK35" s="47">
        <v>0</v>
      </c>
      <c r="BL35" s="251">
        <f t="shared" si="25"/>
        <v>500</v>
      </c>
    </row>
    <row r="36" spans="1:64" s="52" customFormat="1" ht="22.5">
      <c r="A36" s="49"/>
      <c r="B36" s="14"/>
      <c r="C36" s="14"/>
      <c r="D36" s="50"/>
      <c r="E36" s="14"/>
      <c r="F36" s="50"/>
      <c r="G36" s="14" t="s">
        <v>67</v>
      </c>
      <c r="H36" s="17">
        <v>2220</v>
      </c>
      <c r="I36" s="36">
        <v>10000</v>
      </c>
      <c r="J36" s="36">
        <v>-5800</v>
      </c>
      <c r="K36" s="89">
        <f t="shared" si="4"/>
        <v>4200</v>
      </c>
      <c r="L36" s="57">
        <f t="shared" si="28"/>
        <v>0</v>
      </c>
      <c r="M36" s="47">
        <f t="shared" si="0"/>
        <v>0</v>
      </c>
      <c r="N36" s="55">
        <f t="shared" si="5"/>
        <v>4200</v>
      </c>
      <c r="O36" s="258">
        <f t="shared" si="1"/>
        <v>100</v>
      </c>
      <c r="P36" s="36">
        <v>0</v>
      </c>
      <c r="Q36" s="36">
        <v>0</v>
      </c>
      <c r="R36" s="51">
        <v>0</v>
      </c>
      <c r="S36" s="36">
        <v>0</v>
      </c>
      <c r="T36" s="36">
        <v>0</v>
      </c>
      <c r="U36" s="47">
        <v>0</v>
      </c>
      <c r="V36" s="36">
        <v>0</v>
      </c>
      <c r="W36" s="36"/>
      <c r="X36" s="47">
        <v>0</v>
      </c>
      <c r="Y36" s="36">
        <f t="shared" si="43"/>
        <v>0</v>
      </c>
      <c r="Z36" s="36">
        <f t="shared" si="44"/>
        <v>0</v>
      </c>
      <c r="AA36" s="47">
        <v>0</v>
      </c>
      <c r="AB36" s="36">
        <v>690</v>
      </c>
      <c r="AC36" s="36"/>
      <c r="AD36" s="51">
        <f>SUM(AC36*100/AB36)</f>
        <v>0</v>
      </c>
      <c r="AE36" s="36">
        <v>0</v>
      </c>
      <c r="AF36" s="36"/>
      <c r="AG36" s="51">
        <v>0</v>
      </c>
      <c r="AH36" s="36">
        <v>1170</v>
      </c>
      <c r="AI36" s="36"/>
      <c r="AJ36" s="51">
        <f>SUM(AI36*100/AH36)</f>
        <v>0</v>
      </c>
      <c r="AK36" s="36">
        <f t="shared" si="45"/>
        <v>1860</v>
      </c>
      <c r="AL36" s="36">
        <f t="shared" si="46"/>
        <v>0</v>
      </c>
      <c r="AM36" s="51">
        <f>SUM(AL36*100/AK36)</f>
        <v>0</v>
      </c>
      <c r="AN36" s="36">
        <v>0</v>
      </c>
      <c r="AO36" s="36"/>
      <c r="AP36" s="51">
        <v>0</v>
      </c>
      <c r="AQ36" s="36">
        <v>540</v>
      </c>
      <c r="AR36" s="36"/>
      <c r="AS36" s="51">
        <f>SUM(AR36*100/AQ36)</f>
        <v>0</v>
      </c>
      <c r="AT36" s="36">
        <v>1800</v>
      </c>
      <c r="AU36" s="36"/>
      <c r="AV36" s="51">
        <f>SUM(AU36*100/AT36)</f>
        <v>0</v>
      </c>
      <c r="AW36" s="36">
        <f t="shared" si="47"/>
        <v>2340</v>
      </c>
      <c r="AX36" s="36">
        <f t="shared" si="48"/>
        <v>0</v>
      </c>
      <c r="AY36" s="47">
        <f aca="true" t="shared" si="49" ref="AY36:AY44">SUM(AX36*100/AW36)</f>
        <v>0</v>
      </c>
      <c r="AZ36" s="36">
        <v>0</v>
      </c>
      <c r="BA36" s="36"/>
      <c r="BB36" s="51">
        <v>0</v>
      </c>
      <c r="BC36" s="36">
        <v>0</v>
      </c>
      <c r="BD36" s="36"/>
      <c r="BE36" s="51">
        <v>0</v>
      </c>
      <c r="BF36" s="36">
        <v>0</v>
      </c>
      <c r="BG36" s="36"/>
      <c r="BH36" s="51">
        <v>0</v>
      </c>
      <c r="BI36" s="36">
        <f t="shared" si="23"/>
        <v>0</v>
      </c>
      <c r="BJ36" s="36">
        <f t="shared" si="42"/>
        <v>0</v>
      </c>
      <c r="BK36" s="47">
        <v>0</v>
      </c>
      <c r="BL36" s="251">
        <f t="shared" si="25"/>
        <v>4200</v>
      </c>
    </row>
    <row r="37" spans="1:64" s="52" customFormat="1" ht="22.5">
      <c r="A37" s="49"/>
      <c r="B37" s="14"/>
      <c r="C37" s="14"/>
      <c r="D37" s="50"/>
      <c r="E37" s="14"/>
      <c r="F37" s="50"/>
      <c r="G37" s="14" t="s">
        <v>68</v>
      </c>
      <c r="H37" s="17">
        <v>31264.3</v>
      </c>
      <c r="I37" s="36">
        <v>162000</v>
      </c>
      <c r="J37" s="36">
        <f>-50000-2456-50000-10000+4560+1200+5000-800+10000+8724-7870</f>
        <v>-91642</v>
      </c>
      <c r="K37" s="89">
        <f t="shared" si="4"/>
        <v>70358</v>
      </c>
      <c r="L37" s="57">
        <f t="shared" si="28"/>
        <v>0</v>
      </c>
      <c r="M37" s="47">
        <f t="shared" si="0"/>
        <v>0</v>
      </c>
      <c r="N37" s="55">
        <f t="shared" si="5"/>
        <v>70358</v>
      </c>
      <c r="O37" s="258">
        <f t="shared" si="1"/>
        <v>100</v>
      </c>
      <c r="P37" s="36">
        <v>0</v>
      </c>
      <c r="Q37" s="36">
        <v>0</v>
      </c>
      <c r="R37" s="51">
        <v>0</v>
      </c>
      <c r="S37" s="36">
        <v>0</v>
      </c>
      <c r="T37" s="36">
        <v>0</v>
      </c>
      <c r="U37" s="47">
        <v>0</v>
      </c>
      <c r="V37" s="36">
        <v>0</v>
      </c>
      <c r="W37" s="36"/>
      <c r="X37" s="47">
        <v>0</v>
      </c>
      <c r="Y37" s="36">
        <f t="shared" si="43"/>
        <v>0</v>
      </c>
      <c r="Z37" s="36">
        <f t="shared" si="44"/>
        <v>0</v>
      </c>
      <c r="AA37" s="47">
        <v>0</v>
      </c>
      <c r="AB37" s="36">
        <v>0</v>
      </c>
      <c r="AC37" s="36"/>
      <c r="AD37" s="51">
        <v>0</v>
      </c>
      <c r="AE37" s="36">
        <v>11538</v>
      </c>
      <c r="AF37" s="36"/>
      <c r="AG37" s="47">
        <f>SUM(AF37*100/AE37)</f>
        <v>0</v>
      </c>
      <c r="AH37" s="36">
        <v>7670</v>
      </c>
      <c r="AI37" s="36"/>
      <c r="AJ37" s="51">
        <f>SUM(AI37*100/AH37)</f>
        <v>0</v>
      </c>
      <c r="AK37" s="36">
        <f t="shared" si="45"/>
        <v>19208</v>
      </c>
      <c r="AL37" s="36">
        <f t="shared" si="46"/>
        <v>0</v>
      </c>
      <c r="AM37" s="47">
        <f>SUM(AL37*100/AK37)</f>
        <v>0</v>
      </c>
      <c r="AN37" s="36">
        <v>6520</v>
      </c>
      <c r="AO37" s="36"/>
      <c r="AP37" s="51">
        <f aca="true" t="shared" si="50" ref="AP37:AP44">SUM(AO37*100/AN37)</f>
        <v>0</v>
      </c>
      <c r="AQ37" s="36">
        <v>290</v>
      </c>
      <c r="AR37" s="36"/>
      <c r="AS37" s="51">
        <f>SUM(AR37*100/AQ37)</f>
        <v>0</v>
      </c>
      <c r="AT37" s="36">
        <v>10880</v>
      </c>
      <c r="AU37" s="36"/>
      <c r="AV37" s="51">
        <f>SUM(AU37*100/AT37)</f>
        <v>0</v>
      </c>
      <c r="AW37" s="36">
        <f t="shared" si="47"/>
        <v>17690</v>
      </c>
      <c r="AX37" s="36">
        <f t="shared" si="48"/>
        <v>0</v>
      </c>
      <c r="AY37" s="47">
        <f t="shared" si="49"/>
        <v>0</v>
      </c>
      <c r="AZ37" s="36">
        <v>1014</v>
      </c>
      <c r="BA37" s="36"/>
      <c r="BB37" s="51">
        <f>SUM(BA37*100/AZ37)</f>
        <v>0</v>
      </c>
      <c r="BC37" s="36">
        <v>14260</v>
      </c>
      <c r="BD37" s="36"/>
      <c r="BE37" s="51">
        <f aca="true" t="shared" si="51" ref="BE37:BE43">SUM(BD37*100/BC37)</f>
        <v>0</v>
      </c>
      <c r="BF37" s="36">
        <v>18186</v>
      </c>
      <c r="BG37" s="36"/>
      <c r="BH37" s="51">
        <f aca="true" t="shared" si="52" ref="BH37:BH42">SUM(BG37*100/BF37)</f>
        <v>0</v>
      </c>
      <c r="BI37" s="36">
        <f t="shared" si="23"/>
        <v>33460</v>
      </c>
      <c r="BJ37" s="36">
        <f t="shared" si="42"/>
        <v>0</v>
      </c>
      <c r="BK37" s="47">
        <f aca="true" t="shared" si="53" ref="BK37:BK44">SUM(BJ37*100/BI37)</f>
        <v>0</v>
      </c>
      <c r="BL37" s="251">
        <f t="shared" si="25"/>
        <v>70358</v>
      </c>
    </row>
    <row r="38" spans="1:64" s="52" customFormat="1" ht="22.5">
      <c r="A38" s="49"/>
      <c r="B38" s="14"/>
      <c r="C38" s="14"/>
      <c r="D38" s="50"/>
      <c r="E38" s="14"/>
      <c r="F38" s="50"/>
      <c r="G38" s="14" t="s">
        <v>69</v>
      </c>
      <c r="H38" s="17">
        <v>4620</v>
      </c>
      <c r="I38" s="36">
        <v>5000</v>
      </c>
      <c r="J38" s="36">
        <f>2810+2450</f>
        <v>5260</v>
      </c>
      <c r="K38" s="89">
        <f t="shared" si="4"/>
        <v>10260</v>
      </c>
      <c r="L38" s="57">
        <f t="shared" si="28"/>
        <v>2700</v>
      </c>
      <c r="M38" s="47">
        <f t="shared" si="0"/>
        <v>26.31578947368421</v>
      </c>
      <c r="N38" s="55">
        <f t="shared" si="5"/>
        <v>7560</v>
      </c>
      <c r="O38" s="47">
        <f t="shared" si="1"/>
        <v>73.6842105263158</v>
      </c>
      <c r="P38" s="36">
        <v>0</v>
      </c>
      <c r="Q38" s="36">
        <v>0</v>
      </c>
      <c r="R38" s="51">
        <v>0</v>
      </c>
      <c r="S38" s="36">
        <v>3360</v>
      </c>
      <c r="T38" s="36">
        <v>2700</v>
      </c>
      <c r="U38" s="47">
        <f>SUM(T38*100/S38)</f>
        <v>80.35714285714286</v>
      </c>
      <c r="V38" s="36">
        <v>1160</v>
      </c>
      <c r="W38" s="36"/>
      <c r="X38" s="47">
        <f>SUM(W38*100/V38)</f>
        <v>0</v>
      </c>
      <c r="Y38" s="36">
        <f t="shared" si="43"/>
        <v>4520</v>
      </c>
      <c r="Z38" s="36">
        <f t="shared" si="44"/>
        <v>2700</v>
      </c>
      <c r="AA38" s="47">
        <f aca="true" t="shared" si="54" ref="AA38:AA44">SUM(Z38*100/Y38)</f>
        <v>59.73451327433628</v>
      </c>
      <c r="AB38" s="36">
        <v>2450</v>
      </c>
      <c r="AC38" s="36"/>
      <c r="AD38" s="51">
        <f>SUM(AC38*100/AB38)</f>
        <v>0</v>
      </c>
      <c r="AE38" s="36">
        <v>240</v>
      </c>
      <c r="AF38" s="36"/>
      <c r="AG38" s="51">
        <f>SUM(AF38*100/AE38)</f>
        <v>0</v>
      </c>
      <c r="AH38" s="36">
        <v>650</v>
      </c>
      <c r="AI38" s="36"/>
      <c r="AJ38" s="51">
        <f>SUM(AI38*100/AH38)</f>
        <v>0</v>
      </c>
      <c r="AK38" s="36">
        <f t="shared" si="45"/>
        <v>3340</v>
      </c>
      <c r="AL38" s="36">
        <f t="shared" si="46"/>
        <v>0</v>
      </c>
      <c r="AM38" s="51">
        <f>SUM(AL38*100/AK38)</f>
        <v>0</v>
      </c>
      <c r="AN38" s="36">
        <v>0</v>
      </c>
      <c r="AO38" s="36"/>
      <c r="AP38" s="51">
        <v>0</v>
      </c>
      <c r="AQ38" s="36">
        <v>0</v>
      </c>
      <c r="AR38" s="36"/>
      <c r="AS38" s="51">
        <v>0</v>
      </c>
      <c r="AT38" s="36">
        <v>0</v>
      </c>
      <c r="AU38" s="36"/>
      <c r="AV38" s="51">
        <v>0</v>
      </c>
      <c r="AW38" s="36">
        <f t="shared" si="47"/>
        <v>0</v>
      </c>
      <c r="AX38" s="36">
        <f t="shared" si="48"/>
        <v>0</v>
      </c>
      <c r="AY38" s="47">
        <v>0</v>
      </c>
      <c r="AZ38" s="36">
        <v>950</v>
      </c>
      <c r="BA38" s="36"/>
      <c r="BB38" s="51">
        <f>SUM(BA38*100/AZ38)</f>
        <v>0</v>
      </c>
      <c r="BC38" s="36">
        <v>650</v>
      </c>
      <c r="BD38" s="36"/>
      <c r="BE38" s="51">
        <f t="shared" si="51"/>
        <v>0</v>
      </c>
      <c r="BF38" s="36">
        <v>800</v>
      </c>
      <c r="BG38" s="36"/>
      <c r="BH38" s="51">
        <f t="shared" si="52"/>
        <v>0</v>
      </c>
      <c r="BI38" s="36">
        <f t="shared" si="23"/>
        <v>2400</v>
      </c>
      <c r="BJ38" s="36">
        <f t="shared" si="42"/>
        <v>0</v>
      </c>
      <c r="BK38" s="47">
        <f t="shared" si="53"/>
        <v>0</v>
      </c>
      <c r="BL38" s="251">
        <f t="shared" si="25"/>
        <v>10260</v>
      </c>
    </row>
    <row r="39" spans="1:64" s="52" customFormat="1" ht="22.5">
      <c r="A39" s="49"/>
      <c r="B39" s="14"/>
      <c r="C39" s="14"/>
      <c r="D39" s="50"/>
      <c r="E39" s="14"/>
      <c r="F39" s="50"/>
      <c r="G39" s="14" t="s">
        <v>70</v>
      </c>
      <c r="H39" s="17">
        <v>4500</v>
      </c>
      <c r="I39" s="36">
        <v>5000</v>
      </c>
      <c r="J39" s="36">
        <f>800</f>
        <v>800</v>
      </c>
      <c r="K39" s="89">
        <f t="shared" si="4"/>
        <v>5800</v>
      </c>
      <c r="L39" s="57">
        <f t="shared" si="28"/>
        <v>500</v>
      </c>
      <c r="M39" s="47">
        <f t="shared" si="0"/>
        <v>8.620689655172415</v>
      </c>
      <c r="N39" s="55">
        <f t="shared" si="5"/>
        <v>5300</v>
      </c>
      <c r="O39" s="47">
        <f t="shared" si="1"/>
        <v>91.37931034482759</v>
      </c>
      <c r="P39" s="36">
        <v>0</v>
      </c>
      <c r="Q39" s="36">
        <v>0</v>
      </c>
      <c r="R39" s="51">
        <v>0</v>
      </c>
      <c r="S39" s="36">
        <v>500</v>
      </c>
      <c r="T39" s="36">
        <v>500</v>
      </c>
      <c r="U39" s="258">
        <f>SUM(T39*100/S39)</f>
        <v>100</v>
      </c>
      <c r="V39" s="36">
        <v>500</v>
      </c>
      <c r="W39" s="36"/>
      <c r="X39" s="47">
        <f>SUM(W39*100/V39)</f>
        <v>0</v>
      </c>
      <c r="Y39" s="36">
        <f t="shared" si="43"/>
        <v>1000</v>
      </c>
      <c r="Z39" s="36">
        <f t="shared" si="44"/>
        <v>500</v>
      </c>
      <c r="AA39" s="47">
        <f t="shared" si="54"/>
        <v>50</v>
      </c>
      <c r="AB39" s="36">
        <v>500</v>
      </c>
      <c r="AC39" s="36"/>
      <c r="AD39" s="51">
        <f>SUM(AC39*100/AB39)</f>
        <v>0</v>
      </c>
      <c r="AE39" s="36">
        <v>0</v>
      </c>
      <c r="AF39" s="36"/>
      <c r="AG39" s="51">
        <v>0</v>
      </c>
      <c r="AH39" s="36">
        <v>0</v>
      </c>
      <c r="AI39" s="36"/>
      <c r="AJ39" s="51">
        <v>0</v>
      </c>
      <c r="AK39" s="36">
        <f t="shared" si="45"/>
        <v>500</v>
      </c>
      <c r="AL39" s="36">
        <f t="shared" si="46"/>
        <v>0</v>
      </c>
      <c r="AM39" s="51">
        <f>SUM(AL39*100/AK39)</f>
        <v>0</v>
      </c>
      <c r="AN39" s="36">
        <v>500</v>
      </c>
      <c r="AO39" s="36"/>
      <c r="AP39" s="51">
        <f t="shared" si="50"/>
        <v>0</v>
      </c>
      <c r="AQ39" s="36">
        <v>500</v>
      </c>
      <c r="AR39" s="36"/>
      <c r="AS39" s="51">
        <f>SUM(AR39*100/AQ39)</f>
        <v>0</v>
      </c>
      <c r="AT39" s="36">
        <v>500</v>
      </c>
      <c r="AU39" s="36"/>
      <c r="AV39" s="51">
        <f>SUM(AU39*100/AT39)</f>
        <v>0</v>
      </c>
      <c r="AW39" s="36">
        <f t="shared" si="47"/>
        <v>1500</v>
      </c>
      <c r="AX39" s="36">
        <f t="shared" si="48"/>
        <v>0</v>
      </c>
      <c r="AY39" s="47">
        <f t="shared" si="49"/>
        <v>0</v>
      </c>
      <c r="AZ39" s="36">
        <v>1800</v>
      </c>
      <c r="BA39" s="36"/>
      <c r="BB39" s="51">
        <f>SUM(BA39*100/AZ39)</f>
        <v>0</v>
      </c>
      <c r="BC39" s="36">
        <v>500</v>
      </c>
      <c r="BD39" s="36"/>
      <c r="BE39" s="51">
        <f t="shared" si="51"/>
        <v>0</v>
      </c>
      <c r="BF39" s="36">
        <v>500</v>
      </c>
      <c r="BG39" s="36"/>
      <c r="BH39" s="51">
        <f t="shared" si="52"/>
        <v>0</v>
      </c>
      <c r="BI39" s="36">
        <f t="shared" si="23"/>
        <v>2800</v>
      </c>
      <c r="BJ39" s="36">
        <f t="shared" si="42"/>
        <v>0</v>
      </c>
      <c r="BK39" s="47">
        <f t="shared" si="53"/>
        <v>0</v>
      </c>
      <c r="BL39" s="253">
        <f t="shared" si="25"/>
        <v>5800</v>
      </c>
    </row>
    <row r="40" spans="1:64" s="52" customFormat="1" ht="22.5">
      <c r="A40" s="49"/>
      <c r="B40" s="14"/>
      <c r="C40" s="14"/>
      <c r="D40" s="50"/>
      <c r="E40" s="14"/>
      <c r="F40" s="50"/>
      <c r="G40" s="14" t="s">
        <v>72</v>
      </c>
      <c r="H40" s="17">
        <v>0</v>
      </c>
      <c r="I40" s="36">
        <v>10000</v>
      </c>
      <c r="J40" s="36">
        <f>-5000-4000-400</f>
        <v>-9400</v>
      </c>
      <c r="K40" s="89">
        <f>SUM(I40+J40)</f>
        <v>600</v>
      </c>
      <c r="L40" s="57">
        <f>SUM(Z40,AL40,AX40,BJ40)</f>
        <v>0</v>
      </c>
      <c r="M40" s="47">
        <f>SUM(L40*100/K40)</f>
        <v>0</v>
      </c>
      <c r="N40" s="55">
        <f>SUM(K40-L40)</f>
        <v>600</v>
      </c>
      <c r="O40" s="258">
        <f>SUM(N40*100/K40)</f>
        <v>100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20</v>
      </c>
      <c r="W40" s="36"/>
      <c r="X40" s="47">
        <f>SUM(W40*100/V40)</f>
        <v>0</v>
      </c>
      <c r="Y40" s="36">
        <f>SUM(P40,S40,V40)</f>
        <v>20</v>
      </c>
      <c r="Z40" s="36">
        <f>SUM(Q40,T40,W40)</f>
        <v>0</v>
      </c>
      <c r="AA40" s="47">
        <f>SUM(Z40*100/Y40)</f>
        <v>0</v>
      </c>
      <c r="AB40" s="36">
        <v>0</v>
      </c>
      <c r="AC40" s="36"/>
      <c r="AD40" s="51">
        <v>0</v>
      </c>
      <c r="AE40" s="36">
        <v>0</v>
      </c>
      <c r="AF40" s="36"/>
      <c r="AG40" s="51">
        <v>0</v>
      </c>
      <c r="AH40" s="36">
        <v>0</v>
      </c>
      <c r="AI40" s="36"/>
      <c r="AJ40" s="51">
        <v>0</v>
      </c>
      <c r="AK40" s="36">
        <f>SUM(AB40,AE40,AH40)</f>
        <v>0</v>
      </c>
      <c r="AL40" s="36">
        <f>SUM(AC40,AF40,AI40)</f>
        <v>0</v>
      </c>
      <c r="AM40" s="51">
        <v>0</v>
      </c>
      <c r="AN40" s="36">
        <v>0</v>
      </c>
      <c r="AO40" s="36"/>
      <c r="AP40" s="51">
        <v>0</v>
      </c>
      <c r="AQ40" s="36">
        <v>0</v>
      </c>
      <c r="AR40" s="36"/>
      <c r="AS40" s="51">
        <v>0</v>
      </c>
      <c r="AT40" s="36">
        <v>0</v>
      </c>
      <c r="AU40" s="36"/>
      <c r="AV40" s="51">
        <v>0</v>
      </c>
      <c r="AW40" s="36">
        <f>SUM(AN40,AQ40,AT40)</f>
        <v>0</v>
      </c>
      <c r="AX40" s="36">
        <f>SUM(AO40,AR40,AU40)</f>
        <v>0</v>
      </c>
      <c r="AY40" s="47">
        <v>0</v>
      </c>
      <c r="AZ40" s="36">
        <v>0</v>
      </c>
      <c r="BA40" s="36"/>
      <c r="BB40" s="51">
        <v>0</v>
      </c>
      <c r="BC40" s="36">
        <v>560</v>
      </c>
      <c r="BD40" s="36"/>
      <c r="BE40" s="51">
        <f t="shared" si="51"/>
        <v>0</v>
      </c>
      <c r="BF40" s="36">
        <v>20</v>
      </c>
      <c r="BG40" s="36"/>
      <c r="BH40" s="47">
        <f t="shared" si="52"/>
        <v>0</v>
      </c>
      <c r="BI40" s="36">
        <f>SUM(AZ40,BC40,BF40)</f>
        <v>580</v>
      </c>
      <c r="BJ40" s="36">
        <f>SUM(BA40,BD40,BG40)</f>
        <v>0</v>
      </c>
      <c r="BK40" s="47">
        <f>SUM(BJ40*100/BI40)</f>
        <v>0</v>
      </c>
      <c r="BL40" s="251">
        <f t="shared" si="25"/>
        <v>600</v>
      </c>
    </row>
    <row r="41" spans="1:64" s="52" customFormat="1" ht="22.5">
      <c r="A41" s="49"/>
      <c r="B41" s="14"/>
      <c r="C41" s="14"/>
      <c r="D41" s="50"/>
      <c r="E41" s="14"/>
      <c r="F41" s="50"/>
      <c r="G41" s="14" t="s">
        <v>71</v>
      </c>
      <c r="H41" s="17">
        <v>26400</v>
      </c>
      <c r="I41" s="36">
        <v>26400</v>
      </c>
      <c r="J41" s="36">
        <v>-4900</v>
      </c>
      <c r="K41" s="89">
        <f t="shared" si="4"/>
        <v>21500</v>
      </c>
      <c r="L41" s="57">
        <f t="shared" si="28"/>
        <v>3000</v>
      </c>
      <c r="M41" s="47">
        <f t="shared" si="0"/>
        <v>13.953488372093023</v>
      </c>
      <c r="N41" s="55">
        <f t="shared" si="5"/>
        <v>18500</v>
      </c>
      <c r="O41" s="47">
        <f t="shared" si="1"/>
        <v>86.04651162790698</v>
      </c>
      <c r="P41" s="36">
        <v>0</v>
      </c>
      <c r="Q41" s="36">
        <v>0</v>
      </c>
      <c r="R41" s="51">
        <v>0</v>
      </c>
      <c r="S41" s="36">
        <v>3000</v>
      </c>
      <c r="T41" s="36">
        <v>3000</v>
      </c>
      <c r="U41" s="258">
        <f>SUM(T41*100/S41)</f>
        <v>100</v>
      </c>
      <c r="V41" s="36">
        <v>1500</v>
      </c>
      <c r="W41" s="36"/>
      <c r="X41" s="47">
        <f>SUM(W41*100/V41)</f>
        <v>0</v>
      </c>
      <c r="Y41" s="36">
        <f t="shared" si="43"/>
        <v>4500</v>
      </c>
      <c r="Z41" s="36">
        <f t="shared" si="44"/>
        <v>3000</v>
      </c>
      <c r="AA41" s="47">
        <f t="shared" si="54"/>
        <v>66.66666666666667</v>
      </c>
      <c r="AB41" s="36">
        <v>0</v>
      </c>
      <c r="AC41" s="36"/>
      <c r="AD41" s="51">
        <v>0</v>
      </c>
      <c r="AE41" s="36">
        <v>3400</v>
      </c>
      <c r="AF41" s="36"/>
      <c r="AG41" s="51">
        <f>SUM(AF41*100/AE41)</f>
        <v>0</v>
      </c>
      <c r="AH41" s="36">
        <v>1700</v>
      </c>
      <c r="AI41" s="36"/>
      <c r="AJ41" s="51">
        <f>SUM(AI41*100/AH41)</f>
        <v>0</v>
      </c>
      <c r="AK41" s="36">
        <f t="shared" si="45"/>
        <v>5100</v>
      </c>
      <c r="AL41" s="36">
        <f t="shared" si="46"/>
        <v>0</v>
      </c>
      <c r="AM41" s="51">
        <f>SUM(AL41*100/AK41)</f>
        <v>0</v>
      </c>
      <c r="AN41" s="36">
        <v>1700</v>
      </c>
      <c r="AO41" s="36"/>
      <c r="AP41" s="51">
        <f t="shared" si="50"/>
        <v>0</v>
      </c>
      <c r="AQ41" s="36">
        <v>1700</v>
      </c>
      <c r="AR41" s="36"/>
      <c r="AS41" s="51">
        <f>SUM(AR41*100/AQ41)</f>
        <v>0</v>
      </c>
      <c r="AT41" s="36">
        <v>1700</v>
      </c>
      <c r="AU41" s="36"/>
      <c r="AV41" s="51">
        <f>SUM(AU41*100/AT41)</f>
        <v>0</v>
      </c>
      <c r="AW41" s="36">
        <f t="shared" si="47"/>
        <v>5100</v>
      </c>
      <c r="AX41" s="36">
        <f t="shared" si="48"/>
        <v>0</v>
      </c>
      <c r="AY41" s="47">
        <f t="shared" si="49"/>
        <v>0</v>
      </c>
      <c r="AZ41" s="36">
        <v>1700</v>
      </c>
      <c r="BA41" s="36"/>
      <c r="BB41" s="51">
        <f>SUM(BA41*100/AZ41)</f>
        <v>0</v>
      </c>
      <c r="BC41" s="36">
        <v>2200</v>
      </c>
      <c r="BD41" s="36"/>
      <c r="BE41" s="51">
        <f t="shared" si="51"/>
        <v>0</v>
      </c>
      <c r="BF41" s="36">
        <v>2900</v>
      </c>
      <c r="BG41" s="36"/>
      <c r="BH41" s="51">
        <f t="shared" si="52"/>
        <v>0</v>
      </c>
      <c r="BI41" s="36">
        <f t="shared" si="23"/>
        <v>6800</v>
      </c>
      <c r="BJ41" s="36">
        <f t="shared" si="42"/>
        <v>0</v>
      </c>
      <c r="BK41" s="47">
        <f t="shared" si="53"/>
        <v>0</v>
      </c>
      <c r="BL41" s="251">
        <f t="shared" si="25"/>
        <v>21500</v>
      </c>
    </row>
    <row r="42" spans="1:64" s="52" customFormat="1" ht="22.5">
      <c r="A42" s="49"/>
      <c r="B42" s="14"/>
      <c r="C42" s="14"/>
      <c r="D42" s="50"/>
      <c r="E42" s="14"/>
      <c r="F42" s="50"/>
      <c r="G42" s="14" t="s">
        <v>41</v>
      </c>
      <c r="H42" s="17">
        <v>140800</v>
      </c>
      <c r="I42" s="36">
        <v>0</v>
      </c>
      <c r="J42" s="36">
        <f>276000+5000</f>
        <v>281000</v>
      </c>
      <c r="K42" s="89">
        <f t="shared" si="4"/>
        <v>281000</v>
      </c>
      <c r="L42" s="57">
        <f t="shared" si="28"/>
        <v>0</v>
      </c>
      <c r="M42" s="47">
        <f t="shared" si="0"/>
        <v>0</v>
      </c>
      <c r="N42" s="55">
        <f t="shared" si="5"/>
        <v>281000</v>
      </c>
      <c r="O42" s="258">
        <f t="shared" si="1"/>
        <v>100</v>
      </c>
      <c r="P42" s="36">
        <v>0</v>
      </c>
      <c r="Q42" s="36">
        <v>0</v>
      </c>
      <c r="R42" s="51">
        <v>0</v>
      </c>
      <c r="S42" s="36">
        <v>0</v>
      </c>
      <c r="T42" s="36">
        <v>0</v>
      </c>
      <c r="U42" s="47">
        <v>0</v>
      </c>
      <c r="V42" s="36">
        <v>46000</v>
      </c>
      <c r="W42" s="36"/>
      <c r="X42" s="47">
        <f>SUM(W42*100/V42)</f>
        <v>0</v>
      </c>
      <c r="Y42" s="36">
        <f t="shared" si="43"/>
        <v>46000</v>
      </c>
      <c r="Z42" s="36">
        <f t="shared" si="44"/>
        <v>0</v>
      </c>
      <c r="AA42" s="47">
        <f t="shared" si="54"/>
        <v>0</v>
      </c>
      <c r="AB42" s="36">
        <v>23000</v>
      </c>
      <c r="AC42" s="36"/>
      <c r="AD42" s="47">
        <f>SUM(AC42*100/AB42)</f>
        <v>0</v>
      </c>
      <c r="AE42" s="36">
        <v>23000</v>
      </c>
      <c r="AF42" s="36"/>
      <c r="AG42" s="47">
        <f>SUM(AF42*100/AE42)</f>
        <v>0</v>
      </c>
      <c r="AH42" s="36">
        <f>23000+5000</f>
        <v>28000</v>
      </c>
      <c r="AI42" s="36"/>
      <c r="AJ42" s="51">
        <f>SUM(AI42*100/AH42)</f>
        <v>0</v>
      </c>
      <c r="AK42" s="36">
        <f>SUM(AB42,AE42,AH42)</f>
        <v>74000</v>
      </c>
      <c r="AL42" s="36">
        <f t="shared" si="46"/>
        <v>0</v>
      </c>
      <c r="AM42" s="47">
        <f>SUM(AL42*100/AK42)</f>
        <v>0</v>
      </c>
      <c r="AN42" s="36">
        <v>23000</v>
      </c>
      <c r="AO42" s="36"/>
      <c r="AP42" s="51">
        <f t="shared" si="50"/>
        <v>0</v>
      </c>
      <c r="AQ42" s="36">
        <v>23000</v>
      </c>
      <c r="AR42" s="36"/>
      <c r="AS42" s="51">
        <f>SUM(AR42*100/AQ42)</f>
        <v>0</v>
      </c>
      <c r="AT42" s="36">
        <v>23000</v>
      </c>
      <c r="AU42" s="36"/>
      <c r="AV42" s="51">
        <f>SUM(AU42*100/AT42)</f>
        <v>0</v>
      </c>
      <c r="AW42" s="36">
        <f t="shared" si="47"/>
        <v>69000</v>
      </c>
      <c r="AX42" s="36">
        <f t="shared" si="48"/>
        <v>0</v>
      </c>
      <c r="AY42" s="47">
        <f t="shared" si="49"/>
        <v>0</v>
      </c>
      <c r="AZ42" s="36">
        <v>23000</v>
      </c>
      <c r="BA42" s="36"/>
      <c r="BB42" s="47">
        <f>SUM(BA42*100/AZ42)</f>
        <v>0</v>
      </c>
      <c r="BC42" s="36">
        <v>23000</v>
      </c>
      <c r="BD42" s="36"/>
      <c r="BE42" s="51">
        <f t="shared" si="51"/>
        <v>0</v>
      </c>
      <c r="BF42" s="36">
        <v>46000</v>
      </c>
      <c r="BG42" s="36"/>
      <c r="BH42" s="51">
        <f t="shared" si="52"/>
        <v>0</v>
      </c>
      <c r="BI42" s="36">
        <f t="shared" si="23"/>
        <v>92000</v>
      </c>
      <c r="BJ42" s="36">
        <f t="shared" si="42"/>
        <v>0</v>
      </c>
      <c r="BK42" s="47">
        <f t="shared" si="53"/>
        <v>0</v>
      </c>
      <c r="BL42" s="251">
        <f t="shared" si="25"/>
        <v>281000</v>
      </c>
    </row>
    <row r="43" spans="1:64" s="52" customFormat="1" ht="22.5">
      <c r="A43" s="49"/>
      <c r="B43" s="14"/>
      <c r="C43" s="14"/>
      <c r="D43" s="50"/>
      <c r="E43" s="14"/>
      <c r="F43" s="50"/>
      <c r="G43" s="14" t="s">
        <v>96</v>
      </c>
      <c r="H43" s="17">
        <v>0</v>
      </c>
      <c r="I43" s="36">
        <v>0</v>
      </c>
      <c r="J43" s="36">
        <f>600+400</f>
        <v>1000</v>
      </c>
      <c r="K43" s="89">
        <f>SUM(I43+J43)</f>
        <v>1000</v>
      </c>
      <c r="L43" s="57">
        <f>SUM(Z43,AL43,AX43,BJ43)</f>
        <v>0</v>
      </c>
      <c r="M43" s="47">
        <f>SUM(L43*100/K43)</f>
        <v>0</v>
      </c>
      <c r="N43" s="55">
        <f>SUM(K43-L43)</f>
        <v>1000</v>
      </c>
      <c r="O43" s="258">
        <f>SUM(N43*100/K43)</f>
        <v>100</v>
      </c>
      <c r="P43" s="36">
        <v>0</v>
      </c>
      <c r="Q43" s="36">
        <v>0</v>
      </c>
      <c r="R43" s="51">
        <v>0</v>
      </c>
      <c r="S43" s="36">
        <v>0</v>
      </c>
      <c r="T43" s="36">
        <v>0</v>
      </c>
      <c r="U43" s="47">
        <v>0</v>
      </c>
      <c r="V43" s="36">
        <v>0</v>
      </c>
      <c r="W43" s="36"/>
      <c r="X43" s="47">
        <v>0</v>
      </c>
      <c r="Y43" s="36">
        <f>SUM(P43,S43,V43)</f>
        <v>0</v>
      </c>
      <c r="Z43" s="36">
        <f>SUM(Q43,T43,W43)</f>
        <v>0</v>
      </c>
      <c r="AA43" s="47">
        <v>0</v>
      </c>
      <c r="AB43" s="36">
        <v>0</v>
      </c>
      <c r="AC43" s="36"/>
      <c r="AD43" s="51">
        <v>0</v>
      </c>
      <c r="AE43" s="36">
        <v>0</v>
      </c>
      <c r="AF43" s="36"/>
      <c r="AG43" s="51">
        <v>0</v>
      </c>
      <c r="AH43" s="36">
        <v>600</v>
      </c>
      <c r="AI43" s="36"/>
      <c r="AJ43" s="51">
        <f>SUM(AI43*100/AH43)</f>
        <v>0</v>
      </c>
      <c r="AK43" s="36">
        <f>SUM(AB43,AE43,AH43)</f>
        <v>600</v>
      </c>
      <c r="AL43" s="36">
        <f>SUM(AC43,AF43,AI43)</f>
        <v>0</v>
      </c>
      <c r="AM43" s="47">
        <f>SUM(AL43*100/AK43)</f>
        <v>0</v>
      </c>
      <c r="AN43" s="36">
        <v>0</v>
      </c>
      <c r="AO43" s="36"/>
      <c r="AP43" s="51">
        <v>0</v>
      </c>
      <c r="AQ43" s="36">
        <v>0</v>
      </c>
      <c r="AR43" s="36"/>
      <c r="AS43" s="51">
        <v>0</v>
      </c>
      <c r="AT43" s="36">
        <v>0</v>
      </c>
      <c r="AU43" s="36"/>
      <c r="AV43" s="51">
        <v>0</v>
      </c>
      <c r="AW43" s="36">
        <f>SUM(AN43,AQ43,AT43)</f>
        <v>0</v>
      </c>
      <c r="AX43" s="36">
        <f>SUM(AO43,AR43,AU43)</f>
        <v>0</v>
      </c>
      <c r="AY43" s="47">
        <v>0</v>
      </c>
      <c r="AZ43" s="36">
        <v>0</v>
      </c>
      <c r="BA43" s="36"/>
      <c r="BB43" s="51">
        <v>0</v>
      </c>
      <c r="BC43" s="36">
        <v>400</v>
      </c>
      <c r="BD43" s="36"/>
      <c r="BE43" s="51">
        <f t="shared" si="51"/>
        <v>0</v>
      </c>
      <c r="BF43" s="36">
        <v>0</v>
      </c>
      <c r="BG43" s="36"/>
      <c r="BH43" s="51">
        <v>0</v>
      </c>
      <c r="BI43" s="36">
        <f>SUM(AZ43,BC43,BF43)</f>
        <v>400</v>
      </c>
      <c r="BJ43" s="36">
        <f>SUM(BA43,BD43,BG43)</f>
        <v>0</v>
      </c>
      <c r="BK43" s="51">
        <f t="shared" si="53"/>
        <v>0</v>
      </c>
      <c r="BL43" s="251">
        <f t="shared" si="25"/>
        <v>1000</v>
      </c>
    </row>
    <row r="44" spans="1:64" s="63" customFormat="1" ht="22.5">
      <c r="A44" s="62"/>
      <c r="B44" s="50"/>
      <c r="C44" s="50"/>
      <c r="D44" s="50"/>
      <c r="E44" s="50"/>
      <c r="F44" s="50" t="s">
        <v>28</v>
      </c>
      <c r="G44" s="50"/>
      <c r="H44" s="17">
        <f>SUM(H45:H51)</f>
        <v>164747.18</v>
      </c>
      <c r="I44" s="17">
        <f>SUM(I45:I51)</f>
        <v>155000</v>
      </c>
      <c r="J44" s="17">
        <f>SUM(J45:J51)</f>
        <v>-17273</v>
      </c>
      <c r="K44" s="89">
        <f t="shared" si="4"/>
        <v>137727</v>
      </c>
      <c r="L44" s="17">
        <f t="shared" si="28"/>
        <v>16476.95</v>
      </c>
      <c r="M44" s="191">
        <f t="shared" si="0"/>
        <v>11.963485736275386</v>
      </c>
      <c r="N44" s="192">
        <f t="shared" si="5"/>
        <v>121250.05</v>
      </c>
      <c r="O44" s="191">
        <f t="shared" si="1"/>
        <v>88.03651426372461</v>
      </c>
      <c r="P44" s="17">
        <f>SUM(P45:P51)</f>
        <v>0</v>
      </c>
      <c r="Q44" s="17">
        <f>SUM(Q45:Q51)</f>
        <v>0</v>
      </c>
      <c r="R44" s="193">
        <v>0</v>
      </c>
      <c r="S44" s="17">
        <f>SUM(S45:S51)</f>
        <v>16477</v>
      </c>
      <c r="T44" s="17">
        <f>SUM(T45:T51)</f>
        <v>16476.95</v>
      </c>
      <c r="U44" s="257">
        <f>SUM(T44*100/S44)</f>
        <v>99.99969654670146</v>
      </c>
      <c r="V44" s="17">
        <f>SUM(V45:V51)</f>
        <v>6694</v>
      </c>
      <c r="W44" s="17">
        <f>SUM(W45:W51)</f>
        <v>0</v>
      </c>
      <c r="X44" s="191">
        <f>SUM(W44*100/V44)</f>
        <v>0</v>
      </c>
      <c r="Y44" s="194">
        <f t="shared" si="43"/>
        <v>23171</v>
      </c>
      <c r="Z44" s="194">
        <f t="shared" si="44"/>
        <v>16476.95</v>
      </c>
      <c r="AA44" s="191">
        <f t="shared" si="54"/>
        <v>71.11022398688016</v>
      </c>
      <c r="AB44" s="17">
        <f>SUM(AB45:AB51)</f>
        <v>3476</v>
      </c>
      <c r="AC44" s="17">
        <f>SUM(AC45:AC51)</f>
        <v>0</v>
      </c>
      <c r="AD44" s="193">
        <f>SUM(AC44*100/AB44)</f>
        <v>0</v>
      </c>
      <c r="AE44" s="17">
        <f>SUM(AE45:AE51)</f>
        <v>7979</v>
      </c>
      <c r="AF44" s="17">
        <f>SUM(AF45:AF51)</f>
        <v>0</v>
      </c>
      <c r="AG44" s="193">
        <f>SUM(AF44*100/AE44)</f>
        <v>0</v>
      </c>
      <c r="AH44" s="17">
        <f>SUM(AH45:AH51)</f>
        <v>7088</v>
      </c>
      <c r="AI44" s="17">
        <f>SUM(AI45:AI51)</f>
        <v>0</v>
      </c>
      <c r="AJ44" s="193">
        <f>SUM(AI44*100/AH44)</f>
        <v>0</v>
      </c>
      <c r="AK44" s="194">
        <f t="shared" si="45"/>
        <v>18543</v>
      </c>
      <c r="AL44" s="194">
        <f t="shared" si="46"/>
        <v>0</v>
      </c>
      <c r="AM44" s="193">
        <f>SUM(AL44*100/AK44)</f>
        <v>0</v>
      </c>
      <c r="AN44" s="17">
        <f>SUM(AN45:AN51)</f>
        <v>4178</v>
      </c>
      <c r="AO44" s="17">
        <f>SUM(AO45:AO51)</f>
        <v>0</v>
      </c>
      <c r="AP44" s="193">
        <f t="shared" si="50"/>
        <v>0</v>
      </c>
      <c r="AQ44" s="17">
        <f>SUM(AQ45:AQ51)</f>
        <v>2477</v>
      </c>
      <c r="AR44" s="17">
        <f>SUM(AR45:AR51)</f>
        <v>0</v>
      </c>
      <c r="AS44" s="193">
        <f>SUM(AR44*100/AQ44)</f>
        <v>0</v>
      </c>
      <c r="AT44" s="17">
        <f>SUM(AT45:AT51)</f>
        <v>9655</v>
      </c>
      <c r="AU44" s="17">
        <f>SUM(AU45:AU51)</f>
        <v>0</v>
      </c>
      <c r="AV44" s="193">
        <f>SUM(AU44*100/AT44)</f>
        <v>0</v>
      </c>
      <c r="AW44" s="194">
        <f t="shared" si="47"/>
        <v>16310</v>
      </c>
      <c r="AX44" s="194">
        <f t="shared" si="48"/>
        <v>0</v>
      </c>
      <c r="AY44" s="191">
        <f t="shared" si="49"/>
        <v>0</v>
      </c>
      <c r="AZ44" s="17">
        <f>SUM(AZ45:AZ51)</f>
        <v>10600</v>
      </c>
      <c r="BA44" s="17">
        <f>SUM(BA45:BA51)</f>
        <v>0</v>
      </c>
      <c r="BB44" s="193">
        <f>SUM(BA44*100/AZ44)</f>
        <v>0</v>
      </c>
      <c r="BC44" s="17">
        <f>SUM(BC45:BC51)</f>
        <v>8515</v>
      </c>
      <c r="BD44" s="17">
        <f>SUM(BD45:BD51)</f>
        <v>0</v>
      </c>
      <c r="BE44" s="193">
        <f>SUM(BD44*100/BC44)</f>
        <v>0</v>
      </c>
      <c r="BF44" s="17">
        <f>SUM(BF45:BF51)</f>
        <v>60588</v>
      </c>
      <c r="BG44" s="17">
        <f>SUM(BG45:BG51)</f>
        <v>0</v>
      </c>
      <c r="BH44" s="193">
        <f>SUM(BG44*100/BF44)</f>
        <v>0</v>
      </c>
      <c r="BI44" s="194">
        <f t="shared" si="23"/>
        <v>79703</v>
      </c>
      <c r="BJ44" s="194">
        <f t="shared" si="42"/>
        <v>0</v>
      </c>
      <c r="BK44" s="191">
        <f t="shared" si="53"/>
        <v>0</v>
      </c>
      <c r="BL44" s="254">
        <f t="shared" si="25"/>
        <v>137727</v>
      </c>
    </row>
    <row r="45" spans="1:64" s="52" customFormat="1" ht="22.5">
      <c r="A45" s="49"/>
      <c r="B45" s="14"/>
      <c r="C45" s="14"/>
      <c r="D45" s="50"/>
      <c r="E45" s="14"/>
      <c r="F45" s="50"/>
      <c r="G45" s="14" t="s">
        <v>42</v>
      </c>
      <c r="H45" s="17">
        <v>98524.18</v>
      </c>
      <c r="I45" s="36">
        <v>20000</v>
      </c>
      <c r="J45" s="36">
        <f>30000+5000+20000+20000-5800</f>
        <v>69200</v>
      </c>
      <c r="K45" s="89">
        <f>SUM(I45+J45)</f>
        <v>89200</v>
      </c>
      <c r="L45" s="57">
        <f>SUM(Z45,AL45,AX45,BJ45)</f>
        <v>16376.95</v>
      </c>
      <c r="M45" s="47">
        <f>SUM(L45*100/K45)</f>
        <v>18.35980941704036</v>
      </c>
      <c r="N45" s="55">
        <f>SUM(K45-L45)</f>
        <v>72823.05</v>
      </c>
      <c r="O45" s="47">
        <f>SUM(N45*100/K45)</f>
        <v>81.64019058295965</v>
      </c>
      <c r="P45" s="36">
        <v>0</v>
      </c>
      <c r="Q45" s="36">
        <v>0</v>
      </c>
      <c r="R45" s="51">
        <v>0</v>
      </c>
      <c r="S45" s="36">
        <v>16377</v>
      </c>
      <c r="T45" s="36">
        <v>16376.95</v>
      </c>
      <c r="U45" s="258">
        <f>SUM(T45*100/S45)</f>
        <v>99.99969469377785</v>
      </c>
      <c r="V45" s="36">
        <v>6594</v>
      </c>
      <c r="W45" s="36"/>
      <c r="X45" s="47">
        <f>SUM(W45*100/V45)</f>
        <v>0</v>
      </c>
      <c r="Y45" s="36">
        <f>SUM(P45,S45,V45)</f>
        <v>22971</v>
      </c>
      <c r="Z45" s="36">
        <f>SUM(Q45,T45,W45)</f>
        <v>16376.95</v>
      </c>
      <c r="AA45" s="47">
        <f>SUM(Z45*100/Y45)</f>
        <v>71.29402289843716</v>
      </c>
      <c r="AB45" s="36">
        <v>3376</v>
      </c>
      <c r="AC45" s="36"/>
      <c r="AD45" s="47">
        <f>SUM(AC45*100/AB45)</f>
        <v>0</v>
      </c>
      <c r="AE45" s="36">
        <v>7903</v>
      </c>
      <c r="AF45" s="36"/>
      <c r="AG45" s="47">
        <f>SUM(AF45*100/AE45)</f>
        <v>0</v>
      </c>
      <c r="AH45" s="36">
        <v>7088</v>
      </c>
      <c r="AI45" s="36"/>
      <c r="AJ45" s="47">
        <f>SUM(AI45*100/AH45)</f>
        <v>0</v>
      </c>
      <c r="AK45" s="36">
        <f>SUM(AB45,AE45,AH45)</f>
        <v>18367</v>
      </c>
      <c r="AL45" s="36">
        <f>SUM(AC45,AF45,AI45)</f>
        <v>0</v>
      </c>
      <c r="AM45" s="47">
        <f>SUM(AL45*100/AK45)</f>
        <v>0</v>
      </c>
      <c r="AN45" s="36">
        <v>4078</v>
      </c>
      <c r="AO45" s="36"/>
      <c r="AP45" s="51">
        <f>SUM(AO45*100/AN45)</f>
        <v>0</v>
      </c>
      <c r="AQ45" s="36">
        <v>2377</v>
      </c>
      <c r="AR45" s="36"/>
      <c r="AS45" s="51">
        <f>SUM(AR45*100/AQ45)</f>
        <v>0</v>
      </c>
      <c r="AT45" s="36">
        <v>9555</v>
      </c>
      <c r="AU45" s="36"/>
      <c r="AV45" s="51">
        <f>SUM(AU45*100/AT45)</f>
        <v>0</v>
      </c>
      <c r="AW45" s="36">
        <f>SUM(AN45,AQ45,AT45)</f>
        <v>16010</v>
      </c>
      <c r="AX45" s="36">
        <f>SUM(AO45,AR45,AU45)</f>
        <v>0</v>
      </c>
      <c r="AY45" s="51">
        <f>SUM(AX45*100/AW45)</f>
        <v>0</v>
      </c>
      <c r="AZ45" s="36">
        <v>10500</v>
      </c>
      <c r="BA45" s="36"/>
      <c r="BB45" s="51">
        <f>SUM(BA45*100/AZ45)</f>
        <v>0</v>
      </c>
      <c r="BC45" s="36">
        <v>8415</v>
      </c>
      <c r="BD45" s="36"/>
      <c r="BE45" s="51">
        <f>SUM(BD45*100/BC45)</f>
        <v>0</v>
      </c>
      <c r="BF45" s="36">
        <v>12937</v>
      </c>
      <c r="BG45" s="36"/>
      <c r="BH45" s="51">
        <f>SUM(BG45*100/BF45)</f>
        <v>0</v>
      </c>
      <c r="BI45" s="36">
        <f>SUM(AZ45,BC45,BF45)</f>
        <v>31852</v>
      </c>
      <c r="BJ45" s="36">
        <f>SUM(BA45,BD45,BG45)</f>
        <v>0</v>
      </c>
      <c r="BK45" s="47">
        <f>SUM(BJ45*100/BI45)</f>
        <v>0</v>
      </c>
      <c r="BL45" s="251">
        <f t="shared" si="25"/>
        <v>89200</v>
      </c>
    </row>
    <row r="46" spans="1:64" s="52" customFormat="1" ht="22.5">
      <c r="A46" s="49"/>
      <c r="B46" s="14"/>
      <c r="C46" s="14"/>
      <c r="D46" s="50"/>
      <c r="E46" s="14"/>
      <c r="F46" s="50"/>
      <c r="G46" s="14" t="s">
        <v>43</v>
      </c>
      <c r="H46" s="17">
        <v>59309</v>
      </c>
      <c r="I46" s="36">
        <v>100000</v>
      </c>
      <c r="J46" s="36">
        <f>-30000-8000-7000-5000-5849-2500</f>
        <v>-58349</v>
      </c>
      <c r="K46" s="89">
        <f t="shared" si="4"/>
        <v>41651</v>
      </c>
      <c r="L46" s="57">
        <f t="shared" si="28"/>
        <v>0</v>
      </c>
      <c r="M46" s="47">
        <f aca="true" t="shared" si="55" ref="M46:M72">SUM(L46*100/K46)</f>
        <v>0</v>
      </c>
      <c r="N46" s="55">
        <f t="shared" si="5"/>
        <v>41651</v>
      </c>
      <c r="O46" s="258">
        <f aca="true" t="shared" si="56" ref="O46:O72">SUM(N46*100/K46)</f>
        <v>100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/>
      <c r="X46" s="47">
        <v>0</v>
      </c>
      <c r="Y46" s="36">
        <f t="shared" si="43"/>
        <v>0</v>
      </c>
      <c r="Z46" s="36">
        <f t="shared" si="44"/>
        <v>0</v>
      </c>
      <c r="AA46" s="47">
        <v>0</v>
      </c>
      <c r="AB46" s="36">
        <v>0</v>
      </c>
      <c r="AC46" s="36"/>
      <c r="AD46" s="51">
        <v>0</v>
      </c>
      <c r="AE46" s="36">
        <v>0</v>
      </c>
      <c r="AF46" s="36"/>
      <c r="AG46" s="51">
        <v>0</v>
      </c>
      <c r="AH46" s="36">
        <v>0</v>
      </c>
      <c r="AI46" s="36"/>
      <c r="AJ46" s="51">
        <v>0</v>
      </c>
      <c r="AK46" s="36">
        <f t="shared" si="45"/>
        <v>0</v>
      </c>
      <c r="AL46" s="36">
        <f t="shared" si="46"/>
        <v>0</v>
      </c>
      <c r="AM46" s="51">
        <v>0</v>
      </c>
      <c r="AN46" s="36">
        <v>0</v>
      </c>
      <c r="AO46" s="36"/>
      <c r="AP46" s="51">
        <v>0</v>
      </c>
      <c r="AQ46" s="36">
        <v>0</v>
      </c>
      <c r="AR46" s="36"/>
      <c r="AS46" s="51">
        <v>0</v>
      </c>
      <c r="AT46" s="36">
        <v>0</v>
      </c>
      <c r="AU46" s="36"/>
      <c r="AV46" s="51">
        <v>0</v>
      </c>
      <c r="AW46" s="36">
        <f t="shared" si="47"/>
        <v>0</v>
      </c>
      <c r="AX46" s="36">
        <f t="shared" si="48"/>
        <v>0</v>
      </c>
      <c r="AY46" s="47">
        <v>0</v>
      </c>
      <c r="AZ46" s="36">
        <v>0</v>
      </c>
      <c r="BA46" s="36"/>
      <c r="BB46" s="51">
        <v>0</v>
      </c>
      <c r="BC46" s="36">
        <v>0</v>
      </c>
      <c r="BD46" s="36"/>
      <c r="BE46" s="51">
        <v>0</v>
      </c>
      <c r="BF46" s="36">
        <v>41651</v>
      </c>
      <c r="BG46" s="36"/>
      <c r="BH46" s="51">
        <f>SUM(BG46*100/BF46)</f>
        <v>0</v>
      </c>
      <c r="BI46" s="36">
        <f t="shared" si="23"/>
        <v>41651</v>
      </c>
      <c r="BJ46" s="36">
        <f t="shared" si="42"/>
        <v>0</v>
      </c>
      <c r="BK46" s="51">
        <f>SUM(BJ46*100/BI46)</f>
        <v>0</v>
      </c>
      <c r="BL46" s="251">
        <f t="shared" si="25"/>
        <v>41651</v>
      </c>
    </row>
    <row r="47" spans="1:64" s="52" customFormat="1" ht="22.5">
      <c r="A47" s="49"/>
      <c r="B47" s="14"/>
      <c r="C47" s="14"/>
      <c r="D47" s="14"/>
      <c r="E47" s="14"/>
      <c r="F47" s="10"/>
      <c r="G47" s="14" t="s">
        <v>74</v>
      </c>
      <c r="H47" s="17">
        <v>628</v>
      </c>
      <c r="I47" s="36">
        <v>1000</v>
      </c>
      <c r="J47" s="36">
        <v>0</v>
      </c>
      <c r="K47" s="89">
        <f>SUM(I47+J47)</f>
        <v>1000</v>
      </c>
      <c r="L47" s="57">
        <f>SUM(Z47,AL47,AX47,BJ47)</f>
        <v>100</v>
      </c>
      <c r="M47" s="47">
        <f>SUM(L47*100/K47)</f>
        <v>10</v>
      </c>
      <c r="N47" s="55">
        <f>SUM(K47-L47)</f>
        <v>900</v>
      </c>
      <c r="O47" s="47">
        <f>SUM(N47*100/K47)</f>
        <v>90</v>
      </c>
      <c r="P47" s="36">
        <v>0</v>
      </c>
      <c r="Q47" s="36">
        <v>0</v>
      </c>
      <c r="R47" s="51">
        <v>0</v>
      </c>
      <c r="S47" s="36">
        <v>100</v>
      </c>
      <c r="T47" s="36">
        <v>100</v>
      </c>
      <c r="U47" s="258">
        <f>SUM(T47*100/S47)</f>
        <v>100</v>
      </c>
      <c r="V47" s="36">
        <v>100</v>
      </c>
      <c r="W47" s="36"/>
      <c r="X47" s="47">
        <v>0</v>
      </c>
      <c r="Y47" s="36">
        <f>SUM(P47,S47,V47)</f>
        <v>200</v>
      </c>
      <c r="Z47" s="36">
        <f>SUM(Q47,T47,W47)</f>
        <v>100</v>
      </c>
      <c r="AA47" s="47">
        <f>SUM(Z47*100/Y47)</f>
        <v>50</v>
      </c>
      <c r="AB47" s="36">
        <v>100</v>
      </c>
      <c r="AC47" s="36"/>
      <c r="AD47" s="51">
        <f>SUM(AC47*100/AB47)</f>
        <v>0</v>
      </c>
      <c r="AE47" s="36">
        <v>0</v>
      </c>
      <c r="AF47" s="36"/>
      <c r="AG47" s="51">
        <v>0</v>
      </c>
      <c r="AH47" s="36">
        <v>0</v>
      </c>
      <c r="AI47" s="36"/>
      <c r="AJ47" s="51">
        <v>0</v>
      </c>
      <c r="AK47" s="36">
        <f>SUM(AB47,AE47,AH47)</f>
        <v>100</v>
      </c>
      <c r="AL47" s="36">
        <f>SUM(AC47,AF47,AI47)</f>
        <v>0</v>
      </c>
      <c r="AM47" s="51">
        <f>SUM(AL47*100/AK47)</f>
        <v>0</v>
      </c>
      <c r="AN47" s="36">
        <v>100</v>
      </c>
      <c r="AO47" s="36"/>
      <c r="AP47" s="51">
        <f>SUM(AO47*100/AN47)</f>
        <v>0</v>
      </c>
      <c r="AQ47" s="36">
        <v>100</v>
      </c>
      <c r="AR47" s="36"/>
      <c r="AS47" s="51">
        <f>SUM(AR47*100/AQ47)</f>
        <v>0</v>
      </c>
      <c r="AT47" s="36">
        <v>100</v>
      </c>
      <c r="AU47" s="36"/>
      <c r="AV47" s="51">
        <f>SUM(AU47*100/AT47)</f>
        <v>0</v>
      </c>
      <c r="AW47" s="36">
        <f>SUM(AN47,AQ47,AT47)</f>
        <v>300</v>
      </c>
      <c r="AX47" s="36">
        <f>SUM(AO47,AR47,AU47)</f>
        <v>0</v>
      </c>
      <c r="AY47" s="47">
        <f>SUM(AX47*100/AW47)</f>
        <v>0</v>
      </c>
      <c r="AZ47" s="36">
        <v>100</v>
      </c>
      <c r="BA47" s="36"/>
      <c r="BB47" s="51">
        <f>SUM(BA47*100/AZ47)</f>
        <v>0</v>
      </c>
      <c r="BC47" s="36">
        <v>100</v>
      </c>
      <c r="BD47" s="36"/>
      <c r="BE47" s="51">
        <f>SUM(BD47*100/BC47)</f>
        <v>0</v>
      </c>
      <c r="BF47" s="36">
        <v>200</v>
      </c>
      <c r="BG47" s="36"/>
      <c r="BH47" s="51">
        <f>SUM(BG47*100/BF47)</f>
        <v>0</v>
      </c>
      <c r="BI47" s="36">
        <f>SUM(AZ47,BC47,BF47)</f>
        <v>400</v>
      </c>
      <c r="BJ47" s="36">
        <f>SUM(BA47,BD47,BG47)</f>
        <v>0</v>
      </c>
      <c r="BK47" s="47">
        <f>SUM(BJ47*100/BI47)</f>
        <v>0</v>
      </c>
      <c r="BL47" s="251">
        <f t="shared" si="25"/>
        <v>1000</v>
      </c>
    </row>
    <row r="48" spans="1:64" s="52" customFormat="1" ht="22.5">
      <c r="A48" s="49"/>
      <c r="B48" s="14"/>
      <c r="C48" s="14"/>
      <c r="D48" s="50"/>
      <c r="E48" s="14"/>
      <c r="F48" s="50"/>
      <c r="G48" s="14" t="s">
        <v>44</v>
      </c>
      <c r="H48" s="17">
        <v>0</v>
      </c>
      <c r="I48" s="36">
        <v>20000</v>
      </c>
      <c r="J48" s="36">
        <v>-20000</v>
      </c>
      <c r="K48" s="89">
        <f>SUM(I48+J48)</f>
        <v>0</v>
      </c>
      <c r="L48" s="57">
        <f>SUM(Z48,AL48,AX48,BJ48)</f>
        <v>0</v>
      </c>
      <c r="M48" s="47">
        <v>0</v>
      </c>
      <c r="N48" s="55">
        <f>SUM(K48-L48)</f>
        <v>0</v>
      </c>
      <c r="O48" s="47">
        <v>0</v>
      </c>
      <c r="P48" s="36">
        <v>0</v>
      </c>
      <c r="Q48" s="36">
        <v>0</v>
      </c>
      <c r="R48" s="51">
        <v>0</v>
      </c>
      <c r="S48" s="36">
        <v>0</v>
      </c>
      <c r="T48" s="36">
        <v>0</v>
      </c>
      <c r="U48" s="47">
        <v>0</v>
      </c>
      <c r="V48" s="36">
        <v>0</v>
      </c>
      <c r="W48" s="36"/>
      <c r="X48" s="47">
        <v>0</v>
      </c>
      <c r="Y48" s="36">
        <f>SUM(P48,S48,V48)</f>
        <v>0</v>
      </c>
      <c r="Z48" s="36">
        <f>SUM(Q48,T48,W48)</f>
        <v>0</v>
      </c>
      <c r="AA48" s="47">
        <v>0</v>
      </c>
      <c r="AB48" s="36">
        <v>0</v>
      </c>
      <c r="AC48" s="36"/>
      <c r="AD48" s="51">
        <v>0</v>
      </c>
      <c r="AE48" s="36">
        <v>0</v>
      </c>
      <c r="AF48" s="36"/>
      <c r="AG48" s="51">
        <v>0</v>
      </c>
      <c r="AH48" s="36">
        <v>0</v>
      </c>
      <c r="AI48" s="36"/>
      <c r="AJ48" s="51">
        <v>0</v>
      </c>
      <c r="AK48" s="36">
        <f>SUM(AB48,AE48,AH48)</f>
        <v>0</v>
      </c>
      <c r="AL48" s="36">
        <f>SUM(AC48,AF48,AI48)</f>
        <v>0</v>
      </c>
      <c r="AM48" s="51">
        <v>0</v>
      </c>
      <c r="AN48" s="36">
        <v>0</v>
      </c>
      <c r="AO48" s="36"/>
      <c r="AP48" s="51">
        <v>0</v>
      </c>
      <c r="AQ48" s="36">
        <v>0</v>
      </c>
      <c r="AR48" s="36"/>
      <c r="AS48" s="51">
        <v>0</v>
      </c>
      <c r="AT48" s="36">
        <v>0</v>
      </c>
      <c r="AU48" s="36"/>
      <c r="AV48" s="51">
        <v>0</v>
      </c>
      <c r="AW48" s="36">
        <f>SUM(AN48,AQ48,AT48)</f>
        <v>0</v>
      </c>
      <c r="AX48" s="36">
        <f>SUM(AO48,AR48,AU48)</f>
        <v>0</v>
      </c>
      <c r="AY48" s="47">
        <v>0</v>
      </c>
      <c r="AZ48" s="36">
        <v>0</v>
      </c>
      <c r="BA48" s="36"/>
      <c r="BB48" s="51">
        <v>0</v>
      </c>
      <c r="BC48" s="36">
        <v>0</v>
      </c>
      <c r="BD48" s="36"/>
      <c r="BE48" s="51">
        <v>0</v>
      </c>
      <c r="BF48" s="36">
        <v>0</v>
      </c>
      <c r="BG48" s="36"/>
      <c r="BH48" s="51">
        <v>0</v>
      </c>
      <c r="BI48" s="36">
        <f>SUM(AZ48,BC48,BF48)</f>
        <v>0</v>
      </c>
      <c r="BJ48" s="36">
        <f>SUM(BA48,BD48,BG48)</f>
        <v>0</v>
      </c>
      <c r="BK48" s="47">
        <v>0</v>
      </c>
      <c r="BL48" s="251">
        <f t="shared" si="25"/>
        <v>0</v>
      </c>
    </row>
    <row r="49" spans="1:64" s="52" customFormat="1" ht="22.5">
      <c r="A49" s="49"/>
      <c r="B49" s="14"/>
      <c r="C49" s="14"/>
      <c r="D49" s="50"/>
      <c r="E49" s="14"/>
      <c r="F49" s="50"/>
      <c r="G49" s="14" t="s">
        <v>75</v>
      </c>
      <c r="H49" s="17">
        <v>4340</v>
      </c>
      <c r="I49" s="36">
        <v>6000</v>
      </c>
      <c r="J49" s="36">
        <f>-6000+5800</f>
        <v>-200</v>
      </c>
      <c r="K49" s="89">
        <f t="shared" si="4"/>
        <v>5800</v>
      </c>
      <c r="L49" s="57">
        <f aca="true" t="shared" si="57" ref="L49:L72">SUM(Z49,AL49,AX49,BJ49)</f>
        <v>0</v>
      </c>
      <c r="M49" s="47">
        <v>0</v>
      </c>
      <c r="N49" s="55">
        <f aca="true" t="shared" si="58" ref="N49:N72">SUM(K49-L49)</f>
        <v>5800</v>
      </c>
      <c r="O49" s="47">
        <v>0</v>
      </c>
      <c r="P49" s="36">
        <v>0</v>
      </c>
      <c r="Q49" s="36">
        <v>0</v>
      </c>
      <c r="R49" s="51">
        <v>0</v>
      </c>
      <c r="S49" s="36">
        <v>0</v>
      </c>
      <c r="T49" s="36">
        <v>0</v>
      </c>
      <c r="U49" s="47">
        <v>0</v>
      </c>
      <c r="V49" s="36">
        <v>0</v>
      </c>
      <c r="W49" s="36"/>
      <c r="X49" s="47">
        <v>0</v>
      </c>
      <c r="Y49" s="36">
        <f t="shared" si="43"/>
        <v>0</v>
      </c>
      <c r="Z49" s="36">
        <f t="shared" si="44"/>
        <v>0</v>
      </c>
      <c r="AA49" s="47">
        <v>0</v>
      </c>
      <c r="AB49" s="36">
        <v>0</v>
      </c>
      <c r="AC49" s="36"/>
      <c r="AD49" s="51">
        <v>0</v>
      </c>
      <c r="AE49" s="36">
        <v>0</v>
      </c>
      <c r="AF49" s="36"/>
      <c r="AG49" s="51">
        <v>0</v>
      </c>
      <c r="AH49" s="36">
        <v>0</v>
      </c>
      <c r="AI49" s="36"/>
      <c r="AJ49" s="51">
        <v>0</v>
      </c>
      <c r="AK49" s="36">
        <f t="shared" si="45"/>
        <v>0</v>
      </c>
      <c r="AL49" s="36">
        <f t="shared" si="46"/>
        <v>0</v>
      </c>
      <c r="AM49" s="51">
        <v>0</v>
      </c>
      <c r="AN49" s="36">
        <v>0</v>
      </c>
      <c r="AO49" s="36"/>
      <c r="AP49" s="51">
        <v>0</v>
      </c>
      <c r="AQ49" s="36">
        <v>0</v>
      </c>
      <c r="AR49" s="36"/>
      <c r="AS49" s="51">
        <v>0</v>
      </c>
      <c r="AT49" s="36">
        <v>0</v>
      </c>
      <c r="AU49" s="36"/>
      <c r="AV49" s="51">
        <v>0</v>
      </c>
      <c r="AW49" s="36">
        <f t="shared" si="47"/>
        <v>0</v>
      </c>
      <c r="AX49" s="36">
        <f t="shared" si="48"/>
        <v>0</v>
      </c>
      <c r="AY49" s="47">
        <v>0</v>
      </c>
      <c r="AZ49" s="36">
        <v>0</v>
      </c>
      <c r="BA49" s="36"/>
      <c r="BB49" s="51">
        <v>0</v>
      </c>
      <c r="BC49" s="36">
        <v>0</v>
      </c>
      <c r="BD49" s="36"/>
      <c r="BE49" s="51">
        <v>0</v>
      </c>
      <c r="BF49" s="36">
        <v>5800</v>
      </c>
      <c r="BG49" s="36"/>
      <c r="BH49" s="51">
        <f>SUM(BG49*100/BF49)</f>
        <v>0</v>
      </c>
      <c r="BI49" s="36">
        <f t="shared" si="23"/>
        <v>5800</v>
      </c>
      <c r="BJ49" s="36">
        <f t="shared" si="42"/>
        <v>0</v>
      </c>
      <c r="BK49" s="51">
        <f>SUM(BJ49*100/BI49)</f>
        <v>0</v>
      </c>
      <c r="BL49" s="251">
        <f t="shared" si="25"/>
        <v>5800</v>
      </c>
    </row>
    <row r="50" spans="1:64" s="52" customFormat="1" ht="22.5">
      <c r="A50" s="49"/>
      <c r="B50" s="14"/>
      <c r="C50" s="14"/>
      <c r="D50" s="14"/>
      <c r="E50" s="14"/>
      <c r="F50" s="10"/>
      <c r="G50" s="14" t="s">
        <v>45</v>
      </c>
      <c r="H50" s="17">
        <v>1946</v>
      </c>
      <c r="I50" s="36">
        <v>5000</v>
      </c>
      <c r="J50" s="36">
        <f>-600-200-4124</f>
        <v>-4924</v>
      </c>
      <c r="K50" s="89">
        <f>SUM(I50+J50)</f>
        <v>76</v>
      </c>
      <c r="L50" s="57">
        <f>SUM(Z50,AL50,AX50,BJ50)</f>
        <v>0</v>
      </c>
      <c r="M50" s="47">
        <f>SUM(L50*100/K50)</f>
        <v>0</v>
      </c>
      <c r="N50" s="55">
        <f>SUM(K50-L50)</f>
        <v>76</v>
      </c>
      <c r="O50" s="258">
        <f>SUM(N50*100/K50)</f>
        <v>100</v>
      </c>
      <c r="P50" s="36">
        <v>0</v>
      </c>
      <c r="Q50" s="36">
        <v>0</v>
      </c>
      <c r="R50" s="51">
        <v>0</v>
      </c>
      <c r="S50" s="36">
        <v>0</v>
      </c>
      <c r="T50" s="36">
        <v>0</v>
      </c>
      <c r="U50" s="47">
        <v>0</v>
      </c>
      <c r="V50" s="36">
        <v>0</v>
      </c>
      <c r="W50" s="36"/>
      <c r="X50" s="47">
        <v>0</v>
      </c>
      <c r="Y50" s="36">
        <f>SUM(P50,S50,V50)</f>
        <v>0</v>
      </c>
      <c r="Z50" s="36">
        <f>SUM(Q50,T50,W50)</f>
        <v>0</v>
      </c>
      <c r="AA50" s="47">
        <v>0</v>
      </c>
      <c r="AB50" s="36">
        <v>0</v>
      </c>
      <c r="AC50" s="36"/>
      <c r="AD50" s="51">
        <v>0</v>
      </c>
      <c r="AE50" s="36">
        <v>76</v>
      </c>
      <c r="AF50" s="36"/>
      <c r="AG50" s="51">
        <f>SUM(AF50*100/AE50)</f>
        <v>0</v>
      </c>
      <c r="AH50" s="36">
        <v>0</v>
      </c>
      <c r="AI50" s="36"/>
      <c r="AJ50" s="51">
        <v>0</v>
      </c>
      <c r="AK50" s="36">
        <f>SUM(AB50,AE50,AH50)</f>
        <v>76</v>
      </c>
      <c r="AL50" s="36">
        <f>SUM(AC50,AF50,AI50)</f>
        <v>0</v>
      </c>
      <c r="AM50" s="51">
        <f>SUM(AL50*100/AK50)</f>
        <v>0</v>
      </c>
      <c r="AN50" s="36">
        <v>0</v>
      </c>
      <c r="AO50" s="36"/>
      <c r="AP50" s="51">
        <v>0</v>
      </c>
      <c r="AQ50" s="36">
        <v>0</v>
      </c>
      <c r="AR50" s="36"/>
      <c r="AS50" s="51">
        <v>0</v>
      </c>
      <c r="AT50" s="36">
        <v>0</v>
      </c>
      <c r="AU50" s="36"/>
      <c r="AV50" s="51">
        <v>0</v>
      </c>
      <c r="AW50" s="36">
        <f>SUM(AN50,AQ50,AT50)</f>
        <v>0</v>
      </c>
      <c r="AX50" s="36">
        <f>SUM(AO50,AR50,AU50)</f>
        <v>0</v>
      </c>
      <c r="AY50" s="47">
        <v>0</v>
      </c>
      <c r="AZ50" s="36">
        <v>0</v>
      </c>
      <c r="BA50" s="36"/>
      <c r="BB50" s="51">
        <v>0</v>
      </c>
      <c r="BC50" s="36">
        <v>0</v>
      </c>
      <c r="BD50" s="36"/>
      <c r="BE50" s="51">
        <v>0</v>
      </c>
      <c r="BF50" s="36">
        <v>0</v>
      </c>
      <c r="BG50" s="36"/>
      <c r="BH50" s="47">
        <v>0</v>
      </c>
      <c r="BI50" s="36">
        <f>SUM(AZ50,BC50,BF50)</f>
        <v>0</v>
      </c>
      <c r="BJ50" s="36">
        <f>SUM(BA50,BD50,BG50)</f>
        <v>0</v>
      </c>
      <c r="BK50" s="47">
        <v>0</v>
      </c>
      <c r="BL50" s="251">
        <f t="shared" si="25"/>
        <v>76</v>
      </c>
    </row>
    <row r="51" spans="1:64" s="52" customFormat="1" ht="22.5">
      <c r="A51" s="49"/>
      <c r="B51" s="14"/>
      <c r="C51" s="14"/>
      <c r="D51" s="50"/>
      <c r="E51" s="14"/>
      <c r="F51" s="50"/>
      <c r="G51" s="14" t="s">
        <v>46</v>
      </c>
      <c r="H51" s="17">
        <v>0</v>
      </c>
      <c r="I51" s="36">
        <v>3000</v>
      </c>
      <c r="J51" s="36">
        <v>-3000</v>
      </c>
      <c r="K51" s="89">
        <f t="shared" si="4"/>
        <v>0</v>
      </c>
      <c r="L51" s="57">
        <f t="shared" si="57"/>
        <v>0</v>
      </c>
      <c r="M51" s="47">
        <v>0</v>
      </c>
      <c r="N51" s="55">
        <f t="shared" si="58"/>
        <v>0</v>
      </c>
      <c r="O51" s="47">
        <v>0</v>
      </c>
      <c r="P51" s="36">
        <v>0</v>
      </c>
      <c r="Q51" s="36">
        <v>0</v>
      </c>
      <c r="R51" s="51">
        <v>0</v>
      </c>
      <c r="S51" s="36">
        <v>0</v>
      </c>
      <c r="T51" s="36">
        <v>0</v>
      </c>
      <c r="U51" s="47">
        <v>0</v>
      </c>
      <c r="V51" s="36">
        <v>0</v>
      </c>
      <c r="W51" s="36"/>
      <c r="X51" s="47">
        <v>0</v>
      </c>
      <c r="Y51" s="36">
        <f t="shared" si="43"/>
        <v>0</v>
      </c>
      <c r="Z51" s="36">
        <f t="shared" si="44"/>
        <v>0</v>
      </c>
      <c r="AA51" s="47">
        <v>0</v>
      </c>
      <c r="AB51" s="36">
        <v>0</v>
      </c>
      <c r="AC51" s="36"/>
      <c r="AD51" s="51">
        <v>0</v>
      </c>
      <c r="AE51" s="36">
        <v>0</v>
      </c>
      <c r="AF51" s="36"/>
      <c r="AG51" s="51">
        <v>0</v>
      </c>
      <c r="AH51" s="36">
        <v>0</v>
      </c>
      <c r="AI51" s="36"/>
      <c r="AJ51" s="51">
        <v>0</v>
      </c>
      <c r="AK51" s="36">
        <f t="shared" si="45"/>
        <v>0</v>
      </c>
      <c r="AL51" s="36">
        <f t="shared" si="46"/>
        <v>0</v>
      </c>
      <c r="AM51" s="51">
        <v>0</v>
      </c>
      <c r="AN51" s="36">
        <v>0</v>
      </c>
      <c r="AO51" s="36"/>
      <c r="AP51" s="51">
        <v>0</v>
      </c>
      <c r="AQ51" s="36">
        <v>0</v>
      </c>
      <c r="AR51" s="36"/>
      <c r="AS51" s="51">
        <v>0</v>
      </c>
      <c r="AT51" s="36">
        <v>0</v>
      </c>
      <c r="AU51" s="36"/>
      <c r="AV51" s="51">
        <v>0</v>
      </c>
      <c r="AW51" s="36">
        <f t="shared" si="47"/>
        <v>0</v>
      </c>
      <c r="AX51" s="36">
        <f t="shared" si="48"/>
        <v>0</v>
      </c>
      <c r="AY51" s="47">
        <v>0</v>
      </c>
      <c r="AZ51" s="36">
        <v>0</v>
      </c>
      <c r="BA51" s="36"/>
      <c r="BB51" s="51">
        <v>0</v>
      </c>
      <c r="BC51" s="36">
        <v>0</v>
      </c>
      <c r="BD51" s="36"/>
      <c r="BE51" s="51">
        <v>0</v>
      </c>
      <c r="BF51" s="36">
        <v>0</v>
      </c>
      <c r="BG51" s="36"/>
      <c r="BH51" s="51">
        <v>0</v>
      </c>
      <c r="BI51" s="36">
        <f t="shared" si="23"/>
        <v>0</v>
      </c>
      <c r="BJ51" s="36">
        <f t="shared" si="42"/>
        <v>0</v>
      </c>
      <c r="BK51" s="47">
        <v>0</v>
      </c>
      <c r="BL51" s="251">
        <f t="shared" si="25"/>
        <v>0</v>
      </c>
    </row>
    <row r="52" spans="1:64" s="162" customFormat="1" ht="22.5">
      <c r="A52" s="160"/>
      <c r="B52" s="161"/>
      <c r="C52" s="161"/>
      <c r="D52" s="151"/>
      <c r="E52" s="151" t="s">
        <v>29</v>
      </c>
      <c r="F52" s="151"/>
      <c r="G52" s="161"/>
      <c r="H52" s="152">
        <f aca="true" t="shared" si="59" ref="H52:J53">SUM(H53)</f>
        <v>41167.48</v>
      </c>
      <c r="I52" s="152">
        <f t="shared" si="59"/>
        <v>42000</v>
      </c>
      <c r="J52" s="152">
        <f t="shared" si="59"/>
        <v>-9500</v>
      </c>
      <c r="K52" s="153">
        <f t="shared" si="4"/>
        <v>32500</v>
      </c>
      <c r="L52" s="152">
        <f t="shared" si="57"/>
        <v>2388.86</v>
      </c>
      <c r="M52" s="154">
        <f t="shared" si="55"/>
        <v>7.3503384615384615</v>
      </c>
      <c r="N52" s="155">
        <f t="shared" si="58"/>
        <v>30111.14</v>
      </c>
      <c r="O52" s="154">
        <f t="shared" si="56"/>
        <v>92.64966153846154</v>
      </c>
      <c r="P52" s="152">
        <f>SUM(P54:P54)</f>
        <v>0</v>
      </c>
      <c r="Q52" s="152">
        <f>SUM(Q54:Q54)</f>
        <v>0</v>
      </c>
      <c r="R52" s="156">
        <v>0</v>
      </c>
      <c r="S52" s="152">
        <f>SUM(S54:S54)</f>
        <v>2389</v>
      </c>
      <c r="T52" s="152">
        <f>SUM(T54:T54)</f>
        <v>2388.86</v>
      </c>
      <c r="U52" s="154">
        <f>SUM(T52*100/S52)</f>
        <v>99.99413980745082</v>
      </c>
      <c r="V52" s="152">
        <f>SUM(V54:V54)</f>
        <v>2924</v>
      </c>
      <c r="W52" s="152">
        <f>SUM(W54:W54)</f>
        <v>0</v>
      </c>
      <c r="X52" s="154">
        <f aca="true" t="shared" si="60" ref="X52:X60">SUM(W52*100/V52)</f>
        <v>0</v>
      </c>
      <c r="Y52" s="157">
        <f t="shared" si="43"/>
        <v>5313</v>
      </c>
      <c r="Z52" s="157">
        <f t="shared" si="44"/>
        <v>2388.86</v>
      </c>
      <c r="AA52" s="154">
        <f aca="true" t="shared" si="61" ref="AA52:AA60">SUM(Z52*100/Y52)</f>
        <v>44.962544701675135</v>
      </c>
      <c r="AB52" s="152">
        <f>SUM(AB54:AB54)</f>
        <v>2718</v>
      </c>
      <c r="AC52" s="152">
        <f>SUM(AC54:AC54)</f>
        <v>0</v>
      </c>
      <c r="AD52" s="156">
        <f aca="true" t="shared" si="62" ref="AD52:AD68">SUM(AC52*100/AB52)</f>
        <v>0</v>
      </c>
      <c r="AE52" s="152">
        <f>SUM(AE54:AE54)</f>
        <v>2151</v>
      </c>
      <c r="AF52" s="152">
        <f>SUM(AF54:AF54)</f>
        <v>0</v>
      </c>
      <c r="AG52" s="156">
        <f aca="true" t="shared" si="63" ref="AG52:AG65">SUM(AF52*100/AE52)</f>
        <v>0</v>
      </c>
      <c r="AH52" s="152">
        <f>SUM(AH54:AH54)</f>
        <v>1720</v>
      </c>
      <c r="AI52" s="152">
        <f>SUM(AI54:AI54)</f>
        <v>0</v>
      </c>
      <c r="AJ52" s="156">
        <f aca="true" t="shared" si="64" ref="AJ52:AJ60">SUM(AI52*100/AH52)</f>
        <v>0</v>
      </c>
      <c r="AK52" s="157">
        <f t="shared" si="45"/>
        <v>6589</v>
      </c>
      <c r="AL52" s="157">
        <f t="shared" si="46"/>
        <v>0</v>
      </c>
      <c r="AM52" s="156">
        <f aca="true" t="shared" si="65" ref="AM52:AM60">SUM(AL52*100/AK52)</f>
        <v>0</v>
      </c>
      <c r="AN52" s="152">
        <f>SUM(AN54:AN54)</f>
        <v>3000</v>
      </c>
      <c r="AO52" s="152">
        <f>SUM(AO54:AO54)</f>
        <v>0</v>
      </c>
      <c r="AP52" s="156">
        <f>SUM(AO52*100/AN52)</f>
        <v>0</v>
      </c>
      <c r="AQ52" s="152">
        <f>SUM(AQ54:AQ54)</f>
        <v>2557</v>
      </c>
      <c r="AR52" s="152">
        <f>SUM(AR54:AR54)</f>
        <v>0</v>
      </c>
      <c r="AS52" s="156">
        <f aca="true" t="shared" si="66" ref="AS52:AS58">SUM(AR52*100/AQ52)</f>
        <v>0</v>
      </c>
      <c r="AT52" s="152">
        <f>SUM(AT54:AT54)</f>
        <v>2986</v>
      </c>
      <c r="AU52" s="152">
        <f>SUM(AU54:AU54)</f>
        <v>0</v>
      </c>
      <c r="AV52" s="156">
        <f>SUM(AU52*100/AT52)</f>
        <v>0</v>
      </c>
      <c r="AW52" s="157">
        <f t="shared" si="47"/>
        <v>8543</v>
      </c>
      <c r="AX52" s="157">
        <f t="shared" si="48"/>
        <v>0</v>
      </c>
      <c r="AY52" s="154">
        <f aca="true" t="shared" si="67" ref="AY52:AY60">SUM(AX52*100/AW52)</f>
        <v>0</v>
      </c>
      <c r="AZ52" s="152">
        <f>SUM(AZ54:AZ54)</f>
        <v>2986</v>
      </c>
      <c r="BA52" s="152">
        <f>SUM(BA54:BA54)</f>
        <v>0</v>
      </c>
      <c r="BB52" s="156">
        <f aca="true" t="shared" si="68" ref="BB52:BB59">SUM(BA52*100/AZ52)</f>
        <v>0</v>
      </c>
      <c r="BC52" s="152">
        <f>SUM(BC54:BC54)</f>
        <v>2986</v>
      </c>
      <c r="BD52" s="152">
        <f>SUM(BD54:BD54)</f>
        <v>0</v>
      </c>
      <c r="BE52" s="156">
        <f>SUM(BD52*100/BC52)</f>
        <v>0</v>
      </c>
      <c r="BF52" s="152">
        <f>SUM(BF54:BF54)</f>
        <v>6083</v>
      </c>
      <c r="BG52" s="152">
        <f>SUM(BG54:BG54)</f>
        <v>0</v>
      </c>
      <c r="BH52" s="156">
        <f aca="true" t="shared" si="69" ref="BH52:BH62">SUM(BG52*100/BF52)</f>
        <v>0</v>
      </c>
      <c r="BI52" s="157">
        <f t="shared" si="23"/>
        <v>12055</v>
      </c>
      <c r="BJ52" s="157">
        <f t="shared" si="42"/>
        <v>0</v>
      </c>
      <c r="BK52" s="154">
        <f aca="true" t="shared" si="70" ref="BK52:BK59">SUM(BJ52*100/BI52)</f>
        <v>0</v>
      </c>
      <c r="BL52" s="251">
        <f t="shared" si="25"/>
        <v>32500</v>
      </c>
    </row>
    <row r="53" spans="1:64" s="52" customFormat="1" ht="22.5">
      <c r="A53" s="49"/>
      <c r="B53" s="14"/>
      <c r="C53" s="14"/>
      <c r="D53" s="50"/>
      <c r="E53" s="50"/>
      <c r="F53" s="50" t="s">
        <v>29</v>
      </c>
      <c r="G53" s="14"/>
      <c r="H53" s="17">
        <f t="shared" si="59"/>
        <v>41167.48</v>
      </c>
      <c r="I53" s="17">
        <f t="shared" si="59"/>
        <v>42000</v>
      </c>
      <c r="J53" s="17">
        <f t="shared" si="59"/>
        <v>-9500</v>
      </c>
      <c r="K53" s="89">
        <f t="shared" si="4"/>
        <v>32500</v>
      </c>
      <c r="L53" s="17">
        <f t="shared" si="57"/>
        <v>2388.86</v>
      </c>
      <c r="M53" s="47">
        <f t="shared" si="55"/>
        <v>7.3503384615384615</v>
      </c>
      <c r="N53" s="55">
        <f t="shared" si="58"/>
        <v>30111.14</v>
      </c>
      <c r="O53" s="47">
        <f t="shared" si="56"/>
        <v>92.64966153846154</v>
      </c>
      <c r="P53" s="17">
        <f>SUM(P54)</f>
        <v>0</v>
      </c>
      <c r="Q53" s="17">
        <f>SUM(Q54)</f>
        <v>0</v>
      </c>
      <c r="R53" s="51">
        <v>0</v>
      </c>
      <c r="S53" s="17">
        <f>SUM(S54)</f>
        <v>2389</v>
      </c>
      <c r="T53" s="17">
        <f>SUM(T54)</f>
        <v>2388.86</v>
      </c>
      <c r="U53" s="47">
        <f>SUM(T53*100/S53)</f>
        <v>99.99413980745082</v>
      </c>
      <c r="V53" s="17">
        <f>SUM(V54)</f>
        <v>2924</v>
      </c>
      <c r="W53" s="17">
        <f>SUM(W54)</f>
        <v>0</v>
      </c>
      <c r="X53" s="47">
        <f t="shared" si="60"/>
        <v>0</v>
      </c>
      <c r="Y53" s="36">
        <f t="shared" si="43"/>
        <v>5313</v>
      </c>
      <c r="Z53" s="36">
        <f t="shared" si="44"/>
        <v>2388.86</v>
      </c>
      <c r="AA53" s="47">
        <f t="shared" si="61"/>
        <v>44.962544701675135</v>
      </c>
      <c r="AB53" s="17">
        <f>SUM(AB54)</f>
        <v>2718</v>
      </c>
      <c r="AC53" s="17">
        <f>SUM(AC54)</f>
        <v>0</v>
      </c>
      <c r="AD53" s="51">
        <f t="shared" si="62"/>
        <v>0</v>
      </c>
      <c r="AE53" s="17">
        <f>SUM(AE54)</f>
        <v>2151</v>
      </c>
      <c r="AF53" s="17">
        <f>SUM(AF54)</f>
        <v>0</v>
      </c>
      <c r="AG53" s="51">
        <f t="shared" si="63"/>
        <v>0</v>
      </c>
      <c r="AH53" s="17">
        <f>SUM(AH54)</f>
        <v>1720</v>
      </c>
      <c r="AI53" s="17">
        <f>SUM(AI54)</f>
        <v>0</v>
      </c>
      <c r="AJ53" s="51">
        <f t="shared" si="64"/>
        <v>0</v>
      </c>
      <c r="AK53" s="36">
        <f t="shared" si="45"/>
        <v>6589</v>
      </c>
      <c r="AL53" s="36">
        <f t="shared" si="46"/>
        <v>0</v>
      </c>
      <c r="AM53" s="51">
        <f t="shared" si="65"/>
        <v>0</v>
      </c>
      <c r="AN53" s="17">
        <f>SUM(AN54)</f>
        <v>3000</v>
      </c>
      <c r="AO53" s="17">
        <f>SUM(AO54)</f>
        <v>0</v>
      </c>
      <c r="AP53" s="51">
        <f>SUM(AO53*100/AN53)</f>
        <v>0</v>
      </c>
      <c r="AQ53" s="17">
        <f>SUM(AQ54)</f>
        <v>2557</v>
      </c>
      <c r="AR53" s="17">
        <f>SUM(AR54)</f>
        <v>0</v>
      </c>
      <c r="AS53" s="51">
        <f t="shared" si="66"/>
        <v>0</v>
      </c>
      <c r="AT53" s="17">
        <f>SUM(AT54)</f>
        <v>2986</v>
      </c>
      <c r="AU53" s="17">
        <f>SUM(AU54)</f>
        <v>0</v>
      </c>
      <c r="AV53" s="51">
        <f>SUM(AU53*100/AT53)</f>
        <v>0</v>
      </c>
      <c r="AW53" s="36">
        <f t="shared" si="47"/>
        <v>8543</v>
      </c>
      <c r="AX53" s="36">
        <f t="shared" si="48"/>
        <v>0</v>
      </c>
      <c r="AY53" s="47">
        <f t="shared" si="67"/>
        <v>0</v>
      </c>
      <c r="AZ53" s="17">
        <f>SUM(AZ54)</f>
        <v>2986</v>
      </c>
      <c r="BA53" s="17">
        <f>SUM(BA54)</f>
        <v>0</v>
      </c>
      <c r="BB53" s="51">
        <f t="shared" si="68"/>
        <v>0</v>
      </c>
      <c r="BC53" s="17">
        <f>SUM(BC54)</f>
        <v>2986</v>
      </c>
      <c r="BD53" s="17">
        <f>SUM(BD54)</f>
        <v>0</v>
      </c>
      <c r="BE53" s="51">
        <f>SUM(BD53*100/BC53)</f>
        <v>0</v>
      </c>
      <c r="BF53" s="17">
        <f>SUM(BF54)</f>
        <v>6083</v>
      </c>
      <c r="BG53" s="17">
        <f>SUM(BG54)</f>
        <v>0</v>
      </c>
      <c r="BH53" s="51">
        <f t="shared" si="69"/>
        <v>0</v>
      </c>
      <c r="BI53" s="36">
        <f t="shared" si="23"/>
        <v>12055</v>
      </c>
      <c r="BJ53" s="36">
        <f t="shared" si="42"/>
        <v>0</v>
      </c>
      <c r="BK53" s="47">
        <f t="shared" si="70"/>
        <v>0</v>
      </c>
      <c r="BL53" s="251">
        <f t="shared" si="25"/>
        <v>32500</v>
      </c>
    </row>
    <row r="54" spans="1:64" s="52" customFormat="1" ht="22.5">
      <c r="A54" s="49"/>
      <c r="B54" s="14"/>
      <c r="C54" s="14"/>
      <c r="D54" s="50"/>
      <c r="E54" s="11"/>
      <c r="F54" s="11"/>
      <c r="G54" s="14" t="s">
        <v>30</v>
      </c>
      <c r="H54" s="17">
        <v>41167.48</v>
      </c>
      <c r="I54" s="36">
        <v>42000</v>
      </c>
      <c r="J54" s="36">
        <f>-15000+2500+3000</f>
        <v>-9500</v>
      </c>
      <c r="K54" s="89">
        <f t="shared" si="4"/>
        <v>32500</v>
      </c>
      <c r="L54" s="57">
        <f t="shared" si="57"/>
        <v>2388.86</v>
      </c>
      <c r="M54" s="47">
        <f t="shared" si="55"/>
        <v>7.3503384615384615</v>
      </c>
      <c r="N54" s="55">
        <f t="shared" si="58"/>
        <v>30111.14</v>
      </c>
      <c r="O54" s="47">
        <f t="shared" si="56"/>
        <v>92.64966153846154</v>
      </c>
      <c r="P54" s="36">
        <v>0</v>
      </c>
      <c r="Q54" s="36">
        <v>0</v>
      </c>
      <c r="R54" s="51">
        <v>0</v>
      </c>
      <c r="S54" s="36">
        <v>2389</v>
      </c>
      <c r="T54" s="36">
        <v>2388.86</v>
      </c>
      <c r="U54" s="47">
        <f>SUM(T54*100/S54)</f>
        <v>99.99413980745082</v>
      </c>
      <c r="V54" s="36">
        <v>2924</v>
      </c>
      <c r="W54" s="36"/>
      <c r="X54" s="47">
        <f t="shared" si="60"/>
        <v>0</v>
      </c>
      <c r="Y54" s="36">
        <f t="shared" si="43"/>
        <v>5313</v>
      </c>
      <c r="Z54" s="36">
        <f t="shared" si="44"/>
        <v>2388.86</v>
      </c>
      <c r="AA54" s="47">
        <f t="shared" si="61"/>
        <v>44.962544701675135</v>
      </c>
      <c r="AB54" s="36">
        <v>2718</v>
      </c>
      <c r="AC54" s="36"/>
      <c r="AD54" s="51">
        <f t="shared" si="62"/>
        <v>0</v>
      </c>
      <c r="AE54" s="36">
        <v>2151</v>
      </c>
      <c r="AF54" s="36"/>
      <c r="AG54" s="51">
        <f t="shared" si="63"/>
        <v>0</v>
      </c>
      <c r="AH54" s="36">
        <v>1720</v>
      </c>
      <c r="AI54" s="36"/>
      <c r="AJ54" s="51">
        <f t="shared" si="64"/>
        <v>0</v>
      </c>
      <c r="AK54" s="36">
        <f t="shared" si="45"/>
        <v>6589</v>
      </c>
      <c r="AL54" s="36">
        <f t="shared" si="46"/>
        <v>0</v>
      </c>
      <c r="AM54" s="51">
        <f t="shared" si="65"/>
        <v>0</v>
      </c>
      <c r="AN54" s="36">
        <v>3000</v>
      </c>
      <c r="AO54" s="36"/>
      <c r="AP54" s="51">
        <f>SUM(AO54*100/AN54)</f>
        <v>0</v>
      </c>
      <c r="AQ54" s="36">
        <v>2557</v>
      </c>
      <c r="AR54" s="36"/>
      <c r="AS54" s="51">
        <f t="shared" si="66"/>
        <v>0</v>
      </c>
      <c r="AT54" s="36">
        <v>2986</v>
      </c>
      <c r="AU54" s="36"/>
      <c r="AV54" s="51">
        <f>SUM(AU54*100/AT54)</f>
        <v>0</v>
      </c>
      <c r="AW54" s="36">
        <f t="shared" si="47"/>
        <v>8543</v>
      </c>
      <c r="AX54" s="36">
        <f t="shared" si="48"/>
        <v>0</v>
      </c>
      <c r="AY54" s="47">
        <f t="shared" si="67"/>
        <v>0</v>
      </c>
      <c r="AZ54" s="36">
        <v>2986</v>
      </c>
      <c r="BA54" s="36"/>
      <c r="BB54" s="51">
        <f t="shared" si="68"/>
        <v>0</v>
      </c>
      <c r="BC54" s="36">
        <v>2986</v>
      </c>
      <c r="BD54" s="36"/>
      <c r="BE54" s="51">
        <f>SUM(BD54*100/BC54)</f>
        <v>0</v>
      </c>
      <c r="BF54" s="36">
        <v>6083</v>
      </c>
      <c r="BG54" s="36"/>
      <c r="BH54" s="51">
        <f t="shared" si="69"/>
        <v>0</v>
      </c>
      <c r="BI54" s="36">
        <f t="shared" si="23"/>
        <v>12055</v>
      </c>
      <c r="BJ54" s="36">
        <f t="shared" si="42"/>
        <v>0</v>
      </c>
      <c r="BK54" s="47">
        <f t="shared" si="70"/>
        <v>0</v>
      </c>
      <c r="BL54" s="251">
        <f t="shared" si="25"/>
        <v>32500</v>
      </c>
    </row>
    <row r="55" spans="1:64" s="131" customFormat="1" ht="22.5">
      <c r="A55" s="129"/>
      <c r="B55" s="120"/>
      <c r="C55" s="120" t="s">
        <v>38</v>
      </c>
      <c r="D55" s="120"/>
      <c r="E55" s="120"/>
      <c r="F55" s="120"/>
      <c r="G55" s="120"/>
      <c r="H55" s="121">
        <f>SUM(H56,H63)</f>
        <v>154039</v>
      </c>
      <c r="I55" s="121">
        <f>SUM(I56,I63)</f>
        <v>107750</v>
      </c>
      <c r="J55" s="121">
        <f>SUM(J56,J63)</f>
        <v>2001472</v>
      </c>
      <c r="K55" s="122">
        <f t="shared" si="4"/>
        <v>2109222</v>
      </c>
      <c r="L55" s="121">
        <f t="shared" si="57"/>
        <v>0</v>
      </c>
      <c r="M55" s="214">
        <f t="shared" si="55"/>
        <v>0</v>
      </c>
      <c r="N55" s="215">
        <f t="shared" si="58"/>
        <v>2109222</v>
      </c>
      <c r="O55" s="260">
        <f t="shared" si="56"/>
        <v>100</v>
      </c>
      <c r="P55" s="121">
        <f>SUM(P56,P63)</f>
        <v>0</v>
      </c>
      <c r="Q55" s="121">
        <f>SUM(Q56,Q63)</f>
        <v>0</v>
      </c>
      <c r="R55" s="216">
        <v>0</v>
      </c>
      <c r="S55" s="121">
        <f>SUM(S56,S63)</f>
        <v>0</v>
      </c>
      <c r="T55" s="121">
        <f>SUM(T56,T63)</f>
        <v>0</v>
      </c>
      <c r="U55" s="214">
        <v>0</v>
      </c>
      <c r="V55" s="121">
        <f>SUM(V56,V63)</f>
        <v>290</v>
      </c>
      <c r="W55" s="121">
        <f>SUM(W56,W63)</f>
        <v>0</v>
      </c>
      <c r="X55" s="214">
        <f t="shared" si="60"/>
        <v>0</v>
      </c>
      <c r="Y55" s="217">
        <f t="shared" si="43"/>
        <v>290</v>
      </c>
      <c r="Z55" s="217">
        <f t="shared" si="44"/>
        <v>0</v>
      </c>
      <c r="AA55" s="214">
        <f t="shared" si="61"/>
        <v>0</v>
      </c>
      <c r="AB55" s="121">
        <f>SUM(AB56,AB63)</f>
        <v>426907</v>
      </c>
      <c r="AC55" s="121">
        <f>SUM(AC56,AC63)</f>
        <v>0</v>
      </c>
      <c r="AD55" s="216">
        <f t="shared" si="62"/>
        <v>0</v>
      </c>
      <c r="AE55" s="121">
        <f>SUM(AE56,AE63)</f>
        <v>51770</v>
      </c>
      <c r="AF55" s="121">
        <f>SUM(AF56,AF63)</f>
        <v>0</v>
      </c>
      <c r="AG55" s="216">
        <f t="shared" si="63"/>
        <v>0</v>
      </c>
      <c r="AH55" s="121">
        <f>SUM(AH56,AH63)</f>
        <v>14137</v>
      </c>
      <c r="AI55" s="121">
        <f>SUM(AI56,AI63)</f>
        <v>0</v>
      </c>
      <c r="AJ55" s="216">
        <f t="shared" si="64"/>
        <v>0</v>
      </c>
      <c r="AK55" s="217">
        <f t="shared" si="45"/>
        <v>492814</v>
      </c>
      <c r="AL55" s="217">
        <f t="shared" si="46"/>
        <v>0</v>
      </c>
      <c r="AM55" s="216">
        <f t="shared" si="65"/>
        <v>0</v>
      </c>
      <c r="AN55" s="121">
        <f>SUM(AN56,AN63)</f>
        <v>0</v>
      </c>
      <c r="AO55" s="121">
        <f>SUM(AO56,AO63)</f>
        <v>0</v>
      </c>
      <c r="AP55" s="216">
        <v>0</v>
      </c>
      <c r="AQ55" s="121">
        <f>SUM(AQ56,AQ63)</f>
        <v>578460.5</v>
      </c>
      <c r="AR55" s="121">
        <f>SUM(AR56,AR63)</f>
        <v>0</v>
      </c>
      <c r="AS55" s="216">
        <f t="shared" si="66"/>
        <v>0</v>
      </c>
      <c r="AT55" s="121">
        <f>SUM(AT56,AT63)</f>
        <v>0</v>
      </c>
      <c r="AU55" s="121">
        <f>SUM(AU56,AU63)</f>
        <v>0</v>
      </c>
      <c r="AV55" s="214">
        <v>0</v>
      </c>
      <c r="AW55" s="217">
        <f t="shared" si="47"/>
        <v>578460.5</v>
      </c>
      <c r="AX55" s="217">
        <f t="shared" si="48"/>
        <v>0</v>
      </c>
      <c r="AY55" s="214">
        <f t="shared" si="67"/>
        <v>0</v>
      </c>
      <c r="AZ55" s="121">
        <f>SUM(AZ56,AZ63)</f>
        <v>385307</v>
      </c>
      <c r="BA55" s="121">
        <f>SUM(BA56,BA63)</f>
        <v>0</v>
      </c>
      <c r="BB55" s="214">
        <f t="shared" si="68"/>
        <v>0</v>
      </c>
      <c r="BC55" s="121">
        <f>SUM(BC56,BC63)</f>
        <v>44710</v>
      </c>
      <c r="BD55" s="121">
        <f>SUM(BD56,BD63)</f>
        <v>0</v>
      </c>
      <c r="BE55" s="216">
        <v>0</v>
      </c>
      <c r="BF55" s="121">
        <f>SUM(BF56,BF63)</f>
        <v>607640.5</v>
      </c>
      <c r="BG55" s="121">
        <f>SUM(BG56,BG63)</f>
        <v>0</v>
      </c>
      <c r="BH55" s="214">
        <f t="shared" si="69"/>
        <v>0</v>
      </c>
      <c r="BI55" s="217">
        <f t="shared" si="23"/>
        <v>1037657.5</v>
      </c>
      <c r="BJ55" s="217">
        <f t="shared" si="42"/>
        <v>0</v>
      </c>
      <c r="BK55" s="214">
        <f t="shared" si="70"/>
        <v>0</v>
      </c>
      <c r="BL55" s="251">
        <f t="shared" si="25"/>
        <v>2109222</v>
      </c>
    </row>
    <row r="56" spans="1:64" s="165" customFormat="1" ht="22.5">
      <c r="A56" s="163"/>
      <c r="B56" s="164"/>
      <c r="C56" s="164"/>
      <c r="D56" s="141" t="s">
        <v>24</v>
      </c>
      <c r="E56" s="164"/>
      <c r="F56" s="164"/>
      <c r="G56" s="164"/>
      <c r="H56" s="142">
        <f aca="true" t="shared" si="71" ref="H56:J57">SUM(H57)</f>
        <v>10739</v>
      </c>
      <c r="I56" s="142">
        <f t="shared" si="71"/>
        <v>10000</v>
      </c>
      <c r="J56" s="142">
        <f t="shared" si="71"/>
        <v>2009852</v>
      </c>
      <c r="K56" s="143">
        <f t="shared" si="4"/>
        <v>2019852</v>
      </c>
      <c r="L56" s="142">
        <f t="shared" si="57"/>
        <v>0</v>
      </c>
      <c r="M56" s="144">
        <f t="shared" si="55"/>
        <v>0</v>
      </c>
      <c r="N56" s="145">
        <f t="shared" si="58"/>
        <v>2019852</v>
      </c>
      <c r="O56" s="261">
        <f t="shared" si="56"/>
        <v>100</v>
      </c>
      <c r="P56" s="142">
        <f>SUM(P57)</f>
        <v>0</v>
      </c>
      <c r="Q56" s="142">
        <f>SUM(Q57)</f>
        <v>0</v>
      </c>
      <c r="R56" s="146">
        <v>0</v>
      </c>
      <c r="S56" s="142">
        <f>SUM(S57)</f>
        <v>0</v>
      </c>
      <c r="T56" s="142">
        <f>SUM(T57)</f>
        <v>0</v>
      </c>
      <c r="U56" s="144">
        <v>0</v>
      </c>
      <c r="V56" s="142">
        <f>SUM(V57)</f>
        <v>290</v>
      </c>
      <c r="W56" s="142">
        <f>SUM(W57)</f>
        <v>0</v>
      </c>
      <c r="X56" s="144">
        <f t="shared" si="60"/>
        <v>0</v>
      </c>
      <c r="Y56" s="147">
        <f t="shared" si="43"/>
        <v>290</v>
      </c>
      <c r="Z56" s="147">
        <f t="shared" si="44"/>
        <v>0</v>
      </c>
      <c r="AA56" s="144">
        <f t="shared" si="61"/>
        <v>0</v>
      </c>
      <c r="AB56" s="142">
        <f>SUM(AB57)</f>
        <v>385307</v>
      </c>
      <c r="AC56" s="142">
        <f>SUM(AC57)</f>
        <v>0</v>
      </c>
      <c r="AD56" s="144">
        <f t="shared" si="62"/>
        <v>0</v>
      </c>
      <c r="AE56" s="142">
        <f>SUM(AE57)</f>
        <v>4000</v>
      </c>
      <c r="AF56" s="142">
        <f>SUM(AF57)</f>
        <v>0</v>
      </c>
      <c r="AG56" s="144">
        <f t="shared" si="63"/>
        <v>0</v>
      </c>
      <c r="AH56" s="142">
        <f>SUM(AH57)</f>
        <v>14137</v>
      </c>
      <c r="AI56" s="142">
        <f>SUM(AI57)</f>
        <v>0</v>
      </c>
      <c r="AJ56" s="144">
        <f t="shared" si="64"/>
        <v>0</v>
      </c>
      <c r="AK56" s="147">
        <f t="shared" si="45"/>
        <v>403444</v>
      </c>
      <c r="AL56" s="147">
        <f t="shared" si="46"/>
        <v>0</v>
      </c>
      <c r="AM56" s="144">
        <f t="shared" si="65"/>
        <v>0</v>
      </c>
      <c r="AN56" s="142">
        <f>SUM(AN57)</f>
        <v>0</v>
      </c>
      <c r="AO56" s="142">
        <f>SUM(AO57)</f>
        <v>0</v>
      </c>
      <c r="AP56" s="146">
        <v>0</v>
      </c>
      <c r="AQ56" s="142">
        <f>SUM(AQ57)</f>
        <v>578460.5</v>
      </c>
      <c r="AR56" s="142">
        <f>SUM(AR57)</f>
        <v>0</v>
      </c>
      <c r="AS56" s="144">
        <f t="shared" si="66"/>
        <v>0</v>
      </c>
      <c r="AT56" s="142">
        <f>SUM(AT57)</f>
        <v>0</v>
      </c>
      <c r="AU56" s="142">
        <f>SUM(AU57)</f>
        <v>0</v>
      </c>
      <c r="AV56" s="144">
        <v>0</v>
      </c>
      <c r="AW56" s="147">
        <f t="shared" si="47"/>
        <v>578460.5</v>
      </c>
      <c r="AX56" s="147">
        <f t="shared" si="48"/>
        <v>0</v>
      </c>
      <c r="AY56" s="144">
        <f t="shared" si="67"/>
        <v>0</v>
      </c>
      <c r="AZ56" s="142">
        <f>SUM(AZ57)</f>
        <v>385307</v>
      </c>
      <c r="BA56" s="142">
        <f>SUM(BA57)</f>
        <v>0</v>
      </c>
      <c r="BB56" s="144">
        <f t="shared" si="68"/>
        <v>0</v>
      </c>
      <c r="BC56" s="142">
        <f>SUM(BC57)</f>
        <v>44710</v>
      </c>
      <c r="BD56" s="142">
        <f>SUM(BD57)</f>
        <v>0</v>
      </c>
      <c r="BE56" s="146">
        <v>0</v>
      </c>
      <c r="BF56" s="142">
        <f>SUM(BF57)</f>
        <v>607640.5</v>
      </c>
      <c r="BG56" s="142">
        <f>SUM(BG57)</f>
        <v>0</v>
      </c>
      <c r="BH56" s="144">
        <f t="shared" si="69"/>
        <v>0</v>
      </c>
      <c r="BI56" s="147">
        <f t="shared" si="23"/>
        <v>1037657.5</v>
      </c>
      <c r="BJ56" s="147">
        <f t="shared" si="42"/>
        <v>0</v>
      </c>
      <c r="BK56" s="144">
        <f t="shared" si="70"/>
        <v>0</v>
      </c>
      <c r="BL56" s="251">
        <f t="shared" si="25"/>
        <v>2019852</v>
      </c>
    </row>
    <row r="57" spans="1:64" s="162" customFormat="1" ht="22.5">
      <c r="A57" s="160"/>
      <c r="B57" s="161"/>
      <c r="C57" s="161"/>
      <c r="D57" s="151"/>
      <c r="E57" s="151" t="s">
        <v>25</v>
      </c>
      <c r="F57" s="161"/>
      <c r="G57" s="161"/>
      <c r="H57" s="152">
        <f t="shared" si="71"/>
        <v>10739</v>
      </c>
      <c r="I57" s="152">
        <f>SUM(I58,I61)</f>
        <v>10000</v>
      </c>
      <c r="J57" s="152">
        <f>SUM(J58,J61)</f>
        <v>2009852</v>
      </c>
      <c r="K57" s="153">
        <f t="shared" si="4"/>
        <v>2019852</v>
      </c>
      <c r="L57" s="152">
        <f t="shared" si="57"/>
        <v>0</v>
      </c>
      <c r="M57" s="154">
        <f t="shared" si="55"/>
        <v>0</v>
      </c>
      <c r="N57" s="155">
        <f t="shared" si="58"/>
        <v>2019852</v>
      </c>
      <c r="O57" s="259">
        <f t="shared" si="56"/>
        <v>100</v>
      </c>
      <c r="P57" s="152">
        <f>SUM(P58,P61)</f>
        <v>0</v>
      </c>
      <c r="Q57" s="152">
        <f>SUM(Q58,Q61)</f>
        <v>0</v>
      </c>
      <c r="R57" s="156">
        <v>0</v>
      </c>
      <c r="S57" s="152">
        <f>SUM(S58,S61)</f>
        <v>0</v>
      </c>
      <c r="T57" s="152">
        <f>SUM(T58,T61)</f>
        <v>0</v>
      </c>
      <c r="U57" s="154">
        <v>0</v>
      </c>
      <c r="V57" s="152">
        <f>SUM(V58,V61)</f>
        <v>290</v>
      </c>
      <c r="W57" s="152">
        <f>SUM(W58,W61)</f>
        <v>0</v>
      </c>
      <c r="X57" s="154">
        <f t="shared" si="60"/>
        <v>0</v>
      </c>
      <c r="Y57" s="157">
        <f aca="true" t="shared" si="72" ref="Y57:Y72">SUM(P57,S57,V57)</f>
        <v>290</v>
      </c>
      <c r="Z57" s="157">
        <f aca="true" t="shared" si="73" ref="Z57:Z72">SUM(Q57,T57,W57)</f>
        <v>0</v>
      </c>
      <c r="AA57" s="154">
        <f t="shared" si="61"/>
        <v>0</v>
      </c>
      <c r="AB57" s="152">
        <f>SUM(AB58,AB61)</f>
        <v>385307</v>
      </c>
      <c r="AC57" s="152">
        <f>SUM(AC58,AC61)</f>
        <v>0</v>
      </c>
      <c r="AD57" s="154">
        <f t="shared" si="62"/>
        <v>0</v>
      </c>
      <c r="AE57" s="152">
        <f>SUM(AE58,AE61)</f>
        <v>4000</v>
      </c>
      <c r="AF57" s="152">
        <f>SUM(AF58,AF61)</f>
        <v>0</v>
      </c>
      <c r="AG57" s="154">
        <f t="shared" si="63"/>
        <v>0</v>
      </c>
      <c r="AH57" s="152">
        <f>SUM(AH58,AH61)</f>
        <v>14137</v>
      </c>
      <c r="AI57" s="152">
        <f>SUM(AI58,AI61)</f>
        <v>0</v>
      </c>
      <c r="AJ57" s="154">
        <f t="shared" si="64"/>
        <v>0</v>
      </c>
      <c r="AK57" s="157">
        <f aca="true" t="shared" si="74" ref="AK57:AK72">SUM(AB57,AE57,AH57)</f>
        <v>403444</v>
      </c>
      <c r="AL57" s="157">
        <f aca="true" t="shared" si="75" ref="AL57:AL72">SUM(AC57,AF57,AI57)</f>
        <v>0</v>
      </c>
      <c r="AM57" s="154">
        <f t="shared" si="65"/>
        <v>0</v>
      </c>
      <c r="AN57" s="152">
        <f>SUM(AN58,AN61)</f>
        <v>0</v>
      </c>
      <c r="AO57" s="152">
        <f>SUM(AO58,AO61)</f>
        <v>0</v>
      </c>
      <c r="AP57" s="156">
        <v>0</v>
      </c>
      <c r="AQ57" s="152">
        <f>SUM(AQ58,AQ61)</f>
        <v>578460.5</v>
      </c>
      <c r="AR57" s="152">
        <f>SUM(AR58,AR61)</f>
        <v>0</v>
      </c>
      <c r="AS57" s="154">
        <f t="shared" si="66"/>
        <v>0</v>
      </c>
      <c r="AT57" s="152">
        <f>SUM(AT58,AT61)</f>
        <v>0</v>
      </c>
      <c r="AU57" s="152">
        <f>SUM(AU58,AU61)</f>
        <v>0</v>
      </c>
      <c r="AV57" s="154">
        <v>0</v>
      </c>
      <c r="AW57" s="157">
        <f aca="true" t="shared" si="76" ref="AW57:AW71">SUM(AN57,AQ57,AT57)</f>
        <v>578460.5</v>
      </c>
      <c r="AX57" s="157">
        <f aca="true" t="shared" si="77" ref="AX57:AX71">SUM(AO57,AR57,AU57)</f>
        <v>0</v>
      </c>
      <c r="AY57" s="154">
        <f t="shared" si="67"/>
        <v>0</v>
      </c>
      <c r="AZ57" s="152">
        <f>SUM(AZ58,AZ61)</f>
        <v>385307</v>
      </c>
      <c r="BA57" s="152">
        <f>SUM(BA58,BA61)</f>
        <v>0</v>
      </c>
      <c r="BB57" s="154">
        <f t="shared" si="68"/>
        <v>0</v>
      </c>
      <c r="BC57" s="152">
        <f>SUM(BC58,BC61)</f>
        <v>44710</v>
      </c>
      <c r="BD57" s="152">
        <f>SUM(BD58,BD61)</f>
        <v>0</v>
      </c>
      <c r="BE57" s="154">
        <v>0</v>
      </c>
      <c r="BF57" s="152">
        <f>SUM(BF58,BF61)</f>
        <v>607640.5</v>
      </c>
      <c r="BG57" s="152">
        <f>SUM(BG58,BG61)</f>
        <v>0</v>
      </c>
      <c r="BH57" s="154">
        <f t="shared" si="69"/>
        <v>0</v>
      </c>
      <c r="BI57" s="157">
        <f aca="true" t="shared" si="78" ref="BI57:BI72">SUM(AZ57,BC57,BF57)</f>
        <v>1037657.5</v>
      </c>
      <c r="BJ57" s="157">
        <f aca="true" t="shared" si="79" ref="BJ57:BJ72">SUM(BA57,BD57,BG57)</f>
        <v>0</v>
      </c>
      <c r="BK57" s="154">
        <f t="shared" si="70"/>
        <v>0</v>
      </c>
      <c r="BL57" s="251">
        <f t="shared" si="25"/>
        <v>2019852</v>
      </c>
    </row>
    <row r="58" spans="1:64" s="63" customFormat="1" ht="22.5">
      <c r="A58" s="62"/>
      <c r="B58" s="50"/>
      <c r="C58" s="50"/>
      <c r="D58" s="50"/>
      <c r="E58" s="50"/>
      <c r="F58" s="50" t="s">
        <v>27</v>
      </c>
      <c r="G58" s="50"/>
      <c r="H58" s="17">
        <f>SUM(H59:H60)</f>
        <v>10739</v>
      </c>
      <c r="I58" s="17">
        <f>SUM(I59:I60)</f>
        <v>10000</v>
      </c>
      <c r="J58" s="17">
        <f>SUM(J59:J60)</f>
        <v>2006535</v>
      </c>
      <c r="K58" s="89">
        <f t="shared" si="4"/>
        <v>2016535</v>
      </c>
      <c r="L58" s="17">
        <f t="shared" si="57"/>
        <v>0</v>
      </c>
      <c r="M58" s="191">
        <f t="shared" si="55"/>
        <v>0</v>
      </c>
      <c r="N58" s="192">
        <f t="shared" si="58"/>
        <v>2016535</v>
      </c>
      <c r="O58" s="257">
        <f t="shared" si="56"/>
        <v>100</v>
      </c>
      <c r="P58" s="17">
        <f>SUM(P60:P60)</f>
        <v>0</v>
      </c>
      <c r="Q58" s="17">
        <f>SUM(Q60:Q60)</f>
        <v>0</v>
      </c>
      <c r="R58" s="193">
        <v>0</v>
      </c>
      <c r="S58" s="17">
        <f>SUM(S60:S60)</f>
        <v>0</v>
      </c>
      <c r="T58" s="17">
        <f>SUM(T60:T60)</f>
        <v>0</v>
      </c>
      <c r="U58" s="191">
        <v>0</v>
      </c>
      <c r="V58" s="17">
        <f>SUM(V59:V60)</f>
        <v>290</v>
      </c>
      <c r="W58" s="17">
        <f>SUM(W59:W60)</f>
        <v>0</v>
      </c>
      <c r="X58" s="191">
        <f t="shared" si="60"/>
        <v>0</v>
      </c>
      <c r="Y58" s="17">
        <f>SUM(Y59:Y60)</f>
        <v>290</v>
      </c>
      <c r="Z58" s="17">
        <f>SUM(Z59:Z60)</f>
        <v>0</v>
      </c>
      <c r="AA58" s="191">
        <f t="shared" si="61"/>
        <v>0</v>
      </c>
      <c r="AB58" s="17">
        <f>SUM(AB59:AB60)</f>
        <v>385307</v>
      </c>
      <c r="AC58" s="17">
        <f>SUM(AC59:AC60)</f>
        <v>0</v>
      </c>
      <c r="AD58" s="191">
        <f t="shared" si="62"/>
        <v>0</v>
      </c>
      <c r="AE58" s="17">
        <f>SUM(AE59:AE60)</f>
        <v>4000</v>
      </c>
      <c r="AF58" s="17">
        <f>SUM(AF59:AF60)</f>
        <v>0</v>
      </c>
      <c r="AG58" s="191">
        <f t="shared" si="63"/>
        <v>0</v>
      </c>
      <c r="AH58" s="17">
        <f>SUM(AH59:AH60)</f>
        <v>14137</v>
      </c>
      <c r="AI58" s="17">
        <f>SUM(AI59:AI60)</f>
        <v>0</v>
      </c>
      <c r="AJ58" s="191">
        <f t="shared" si="64"/>
        <v>0</v>
      </c>
      <c r="AK58" s="194">
        <f t="shared" si="74"/>
        <v>403444</v>
      </c>
      <c r="AL58" s="194">
        <f t="shared" si="75"/>
        <v>0</v>
      </c>
      <c r="AM58" s="191">
        <f t="shared" si="65"/>
        <v>0</v>
      </c>
      <c r="AN58" s="17">
        <f>SUM(AN59:AN60)</f>
        <v>0</v>
      </c>
      <c r="AO58" s="17">
        <f>SUM(AO59:AO60)</f>
        <v>0</v>
      </c>
      <c r="AP58" s="193">
        <v>0</v>
      </c>
      <c r="AQ58" s="17">
        <f>SUM(AQ59:AQ60)</f>
        <v>578460.5</v>
      </c>
      <c r="AR58" s="17">
        <f>SUM(AR59:AR60)</f>
        <v>0</v>
      </c>
      <c r="AS58" s="191">
        <f t="shared" si="66"/>
        <v>0</v>
      </c>
      <c r="AT58" s="17">
        <f>SUM(AT59:AT60)</f>
        <v>0</v>
      </c>
      <c r="AU58" s="17">
        <f>SUM(AU59:AU60)</f>
        <v>0</v>
      </c>
      <c r="AV58" s="191">
        <v>0</v>
      </c>
      <c r="AW58" s="194">
        <f t="shared" si="76"/>
        <v>578460.5</v>
      </c>
      <c r="AX58" s="194">
        <f t="shared" si="77"/>
        <v>0</v>
      </c>
      <c r="AY58" s="191">
        <f t="shared" si="67"/>
        <v>0</v>
      </c>
      <c r="AZ58" s="17">
        <f>SUM(AZ59:AZ60)</f>
        <v>385307</v>
      </c>
      <c r="BA58" s="17">
        <f>SUM(BA59:BA60)</f>
        <v>0</v>
      </c>
      <c r="BB58" s="191">
        <f t="shared" si="68"/>
        <v>0</v>
      </c>
      <c r="BC58" s="17">
        <f>SUM(BC59:BC60)</f>
        <v>44710</v>
      </c>
      <c r="BD58" s="17">
        <f>SUM(BD59:BD60)</f>
        <v>0</v>
      </c>
      <c r="BE58" s="191">
        <v>0</v>
      </c>
      <c r="BF58" s="17">
        <f>SUM(BF59:BF60)</f>
        <v>604323.5</v>
      </c>
      <c r="BG58" s="17">
        <f>SUM(BG59:BG60)</f>
        <v>0</v>
      </c>
      <c r="BH58" s="191">
        <f t="shared" si="69"/>
        <v>0</v>
      </c>
      <c r="BI58" s="194">
        <f t="shared" si="78"/>
        <v>1034340.5</v>
      </c>
      <c r="BJ58" s="194">
        <f t="shared" si="79"/>
        <v>0</v>
      </c>
      <c r="BK58" s="191">
        <f t="shared" si="70"/>
        <v>0</v>
      </c>
      <c r="BL58" s="251">
        <f t="shared" si="25"/>
        <v>2016535</v>
      </c>
    </row>
    <row r="59" spans="1:64" s="52" customFormat="1" ht="22.5">
      <c r="A59" s="49"/>
      <c r="B59" s="14"/>
      <c r="C59" s="14"/>
      <c r="D59" s="50"/>
      <c r="E59" s="14"/>
      <c r="F59" s="50"/>
      <c r="G59" s="14" t="s">
        <v>41</v>
      </c>
      <c r="H59" s="17">
        <v>0</v>
      </c>
      <c r="I59" s="36">
        <v>0</v>
      </c>
      <c r="J59" s="36">
        <v>1926535</v>
      </c>
      <c r="K59" s="89">
        <f>SUM(I59+J59)</f>
        <v>1926535</v>
      </c>
      <c r="L59" s="57">
        <f t="shared" si="57"/>
        <v>0</v>
      </c>
      <c r="M59" s="47">
        <f t="shared" si="55"/>
        <v>0</v>
      </c>
      <c r="N59" s="55">
        <f t="shared" si="58"/>
        <v>1926535</v>
      </c>
      <c r="O59" s="258">
        <f t="shared" si="56"/>
        <v>100</v>
      </c>
      <c r="P59" s="36">
        <v>0</v>
      </c>
      <c r="Q59" s="36">
        <v>0</v>
      </c>
      <c r="R59" s="51">
        <v>0</v>
      </c>
      <c r="S59" s="36">
        <v>0</v>
      </c>
      <c r="T59" s="36">
        <v>0</v>
      </c>
      <c r="U59" s="47">
        <v>0</v>
      </c>
      <c r="V59" s="36">
        <v>0</v>
      </c>
      <c r="W59" s="36"/>
      <c r="X59" s="47">
        <v>0</v>
      </c>
      <c r="Y59" s="36">
        <f>SUM(P59,S59,V59)</f>
        <v>0</v>
      </c>
      <c r="Z59" s="36">
        <f t="shared" si="73"/>
        <v>0</v>
      </c>
      <c r="AA59" s="47">
        <v>0</v>
      </c>
      <c r="AB59" s="36">
        <v>385307</v>
      </c>
      <c r="AC59" s="36"/>
      <c r="AD59" s="47">
        <f t="shared" si="62"/>
        <v>0</v>
      </c>
      <c r="AE59" s="36">
        <v>0</v>
      </c>
      <c r="AF59" s="36"/>
      <c r="AG59" s="47">
        <v>0</v>
      </c>
      <c r="AH59" s="36">
        <v>0</v>
      </c>
      <c r="AI59" s="36"/>
      <c r="AJ59" s="51">
        <v>0</v>
      </c>
      <c r="AK59" s="36">
        <f>SUM(AB59,AE59,AH59)</f>
        <v>385307</v>
      </c>
      <c r="AL59" s="36">
        <f t="shared" si="75"/>
        <v>0</v>
      </c>
      <c r="AM59" s="47">
        <f t="shared" si="65"/>
        <v>0</v>
      </c>
      <c r="AN59" s="36">
        <v>0</v>
      </c>
      <c r="AO59" s="36"/>
      <c r="AP59" s="51">
        <v>0</v>
      </c>
      <c r="AQ59" s="36">
        <v>577960.5</v>
      </c>
      <c r="AR59" s="36"/>
      <c r="AS59" s="51">
        <f>SUM(AR59*100/AQ59)</f>
        <v>0</v>
      </c>
      <c r="AT59" s="36">
        <v>0</v>
      </c>
      <c r="AU59" s="36"/>
      <c r="AV59" s="51">
        <v>0</v>
      </c>
      <c r="AW59" s="36">
        <f>SUM(AN59,AQ59,AT59)</f>
        <v>577960.5</v>
      </c>
      <c r="AX59" s="36">
        <f t="shared" si="77"/>
        <v>0</v>
      </c>
      <c r="AY59" s="47">
        <f t="shared" si="67"/>
        <v>0</v>
      </c>
      <c r="AZ59" s="36">
        <v>385307</v>
      </c>
      <c r="BA59" s="36"/>
      <c r="BB59" s="47">
        <f t="shared" si="68"/>
        <v>0</v>
      </c>
      <c r="BC59" s="36">
        <v>0</v>
      </c>
      <c r="BD59" s="36"/>
      <c r="BE59" s="51">
        <v>0</v>
      </c>
      <c r="BF59" s="36">
        <v>577960.5</v>
      </c>
      <c r="BG59" s="36"/>
      <c r="BH59" s="47">
        <f t="shared" si="69"/>
        <v>0</v>
      </c>
      <c r="BI59" s="36">
        <f>SUM(AZ59,BC59,BF59)</f>
        <v>963267.5</v>
      </c>
      <c r="BJ59" s="36">
        <f t="shared" si="79"/>
        <v>0</v>
      </c>
      <c r="BK59" s="47">
        <f t="shared" si="70"/>
        <v>0</v>
      </c>
      <c r="BL59" s="251">
        <f t="shared" si="25"/>
        <v>1926535</v>
      </c>
    </row>
    <row r="60" spans="1:64" s="52" customFormat="1" ht="22.5">
      <c r="A60" s="49"/>
      <c r="B60" s="14"/>
      <c r="C60" s="14"/>
      <c r="D60" s="14"/>
      <c r="E60" s="14"/>
      <c r="F60" s="14"/>
      <c r="G60" s="14" t="s">
        <v>76</v>
      </c>
      <c r="H60" s="17">
        <v>10739</v>
      </c>
      <c r="I60" s="36">
        <v>10000</v>
      </c>
      <c r="J60" s="36">
        <f>120000+5000-5000-40000</f>
        <v>80000</v>
      </c>
      <c r="K60" s="89">
        <f t="shared" si="4"/>
        <v>90000</v>
      </c>
      <c r="L60" s="57">
        <f t="shared" si="57"/>
        <v>0</v>
      </c>
      <c r="M60" s="47">
        <f t="shared" si="55"/>
        <v>0</v>
      </c>
      <c r="N60" s="55">
        <f t="shared" si="58"/>
        <v>90000</v>
      </c>
      <c r="O60" s="258">
        <f t="shared" si="56"/>
        <v>100</v>
      </c>
      <c r="P60" s="36">
        <v>0</v>
      </c>
      <c r="Q60" s="36">
        <v>0</v>
      </c>
      <c r="R60" s="51">
        <v>0</v>
      </c>
      <c r="S60" s="36">
        <v>0</v>
      </c>
      <c r="T60" s="36">
        <v>0</v>
      </c>
      <c r="U60" s="47">
        <v>0</v>
      </c>
      <c r="V60" s="36">
        <v>290</v>
      </c>
      <c r="W60" s="36"/>
      <c r="X60" s="47">
        <f t="shared" si="60"/>
        <v>0</v>
      </c>
      <c r="Y60" s="36">
        <f t="shared" si="72"/>
        <v>290</v>
      </c>
      <c r="Z60" s="36">
        <f t="shared" si="73"/>
        <v>0</v>
      </c>
      <c r="AA60" s="47">
        <f t="shared" si="61"/>
        <v>0</v>
      </c>
      <c r="AB60" s="36">
        <v>0</v>
      </c>
      <c r="AC60" s="36"/>
      <c r="AD60" s="47">
        <v>0</v>
      </c>
      <c r="AE60" s="36">
        <v>4000</v>
      </c>
      <c r="AF60" s="36"/>
      <c r="AG60" s="47">
        <f t="shared" si="63"/>
        <v>0</v>
      </c>
      <c r="AH60" s="36">
        <v>14137</v>
      </c>
      <c r="AI60" s="36"/>
      <c r="AJ60" s="47">
        <f t="shared" si="64"/>
        <v>0</v>
      </c>
      <c r="AK60" s="36">
        <f t="shared" si="74"/>
        <v>18137</v>
      </c>
      <c r="AL60" s="36">
        <f t="shared" si="75"/>
        <v>0</v>
      </c>
      <c r="AM60" s="47">
        <f t="shared" si="65"/>
        <v>0</v>
      </c>
      <c r="AN60" s="36">
        <v>0</v>
      </c>
      <c r="AO60" s="36"/>
      <c r="AP60" s="51">
        <v>0</v>
      </c>
      <c r="AQ60" s="36">
        <v>500</v>
      </c>
      <c r="AR60" s="36"/>
      <c r="AS60" s="51">
        <f>SUM(AR60*100/AQ60)</f>
        <v>0</v>
      </c>
      <c r="AT60" s="36">
        <v>0</v>
      </c>
      <c r="AU60" s="36"/>
      <c r="AV60" s="47">
        <v>0</v>
      </c>
      <c r="AW60" s="36">
        <f t="shared" si="76"/>
        <v>500</v>
      </c>
      <c r="AX60" s="36">
        <f t="shared" si="77"/>
        <v>0</v>
      </c>
      <c r="AY60" s="47">
        <f t="shared" si="67"/>
        <v>0</v>
      </c>
      <c r="AZ60" s="36">
        <v>0</v>
      </c>
      <c r="BA60" s="36"/>
      <c r="BB60" s="51">
        <v>0</v>
      </c>
      <c r="BC60" s="36">
        <v>44710</v>
      </c>
      <c r="BD60" s="36"/>
      <c r="BE60" s="47">
        <v>0</v>
      </c>
      <c r="BF60" s="36">
        <v>26363</v>
      </c>
      <c r="BG60" s="36"/>
      <c r="BH60" s="51">
        <v>0</v>
      </c>
      <c r="BI60" s="36">
        <f t="shared" si="78"/>
        <v>71073</v>
      </c>
      <c r="BJ60" s="36">
        <f t="shared" si="79"/>
        <v>0</v>
      </c>
      <c r="BK60" s="47">
        <v>0</v>
      </c>
      <c r="BL60" s="251">
        <f t="shared" si="25"/>
        <v>90000</v>
      </c>
    </row>
    <row r="61" spans="1:64" s="63" customFormat="1" ht="22.5">
      <c r="A61" s="62"/>
      <c r="B61" s="50"/>
      <c r="C61" s="50"/>
      <c r="D61" s="50"/>
      <c r="E61" s="50"/>
      <c r="F61" s="50" t="s">
        <v>28</v>
      </c>
      <c r="G61" s="50"/>
      <c r="H61" s="17">
        <f>SUM(H62:H63)</f>
        <v>143300</v>
      </c>
      <c r="I61" s="17">
        <f>SUM(I62)</f>
        <v>0</v>
      </c>
      <c r="J61" s="17">
        <f>SUM(J62)</f>
        <v>3317</v>
      </c>
      <c r="K61" s="89">
        <f>SUM(I61+J61)</f>
        <v>3317</v>
      </c>
      <c r="L61" s="17">
        <f>SUM(Z61,AL61,AX61,BJ61)</f>
        <v>0</v>
      </c>
      <c r="M61" s="191">
        <f>SUM(L61*100/K61)</f>
        <v>0</v>
      </c>
      <c r="N61" s="192">
        <f>SUM(K61-L61)</f>
        <v>3317</v>
      </c>
      <c r="O61" s="257">
        <f>SUM(N61*100/K61)</f>
        <v>100</v>
      </c>
      <c r="P61" s="17">
        <f>SUM(P62)</f>
        <v>0</v>
      </c>
      <c r="Q61" s="17">
        <f>SUM(Q62)</f>
        <v>0</v>
      </c>
      <c r="R61" s="193">
        <v>0</v>
      </c>
      <c r="S61" s="17">
        <f>SUM(S62)</f>
        <v>0</v>
      </c>
      <c r="T61" s="17">
        <f>SUM(T62)</f>
        <v>0</v>
      </c>
      <c r="U61" s="191">
        <v>0</v>
      </c>
      <c r="V61" s="17">
        <f>SUM(V62)</f>
        <v>0</v>
      </c>
      <c r="W61" s="17">
        <f>SUM(W62)</f>
        <v>0</v>
      </c>
      <c r="X61" s="191">
        <v>0</v>
      </c>
      <c r="Y61" s="17">
        <f>SUM(Y62:Y63)</f>
        <v>0</v>
      </c>
      <c r="Z61" s="17">
        <f>SUM(Z62:Z63)</f>
        <v>0</v>
      </c>
      <c r="AA61" s="191">
        <v>0</v>
      </c>
      <c r="AB61" s="17">
        <f>SUM(AB62)</f>
        <v>0</v>
      </c>
      <c r="AC61" s="17">
        <f>SUM(AC62)</f>
        <v>0</v>
      </c>
      <c r="AD61" s="191">
        <v>0</v>
      </c>
      <c r="AE61" s="17">
        <f>SUM(AE62)</f>
        <v>0</v>
      </c>
      <c r="AF61" s="17">
        <f>SUM(AF62)</f>
        <v>0</v>
      </c>
      <c r="AG61" s="191">
        <v>0</v>
      </c>
      <c r="AH61" s="17">
        <f>SUM(AH62)</f>
        <v>0</v>
      </c>
      <c r="AI61" s="17">
        <f>SUM(AI62)</f>
        <v>0</v>
      </c>
      <c r="AJ61" s="191">
        <v>0</v>
      </c>
      <c r="AK61" s="194">
        <f>SUM(AB61,AE61,AH61)</f>
        <v>0</v>
      </c>
      <c r="AL61" s="194">
        <f>SUM(AC61,AF61,AI61)</f>
        <v>0</v>
      </c>
      <c r="AM61" s="191">
        <v>0</v>
      </c>
      <c r="AN61" s="17">
        <f>SUM(AN62)</f>
        <v>0</v>
      </c>
      <c r="AO61" s="17">
        <f>SUM(AO62)</f>
        <v>0</v>
      </c>
      <c r="AP61" s="193">
        <v>0</v>
      </c>
      <c r="AQ61" s="17">
        <f>SUM(AQ62)</f>
        <v>0</v>
      </c>
      <c r="AR61" s="17">
        <f>SUM(AR62)</f>
        <v>0</v>
      </c>
      <c r="AS61" s="191">
        <v>0</v>
      </c>
      <c r="AT61" s="17">
        <f>SUM(AT62)</f>
        <v>0</v>
      </c>
      <c r="AU61" s="17">
        <f>SUM(AU62)</f>
        <v>0</v>
      </c>
      <c r="AV61" s="191">
        <v>0</v>
      </c>
      <c r="AW61" s="194">
        <f>SUM(AN61,AQ61,AT61)</f>
        <v>0</v>
      </c>
      <c r="AX61" s="194">
        <f>SUM(AO61,AR61,AU61)</f>
        <v>0</v>
      </c>
      <c r="AY61" s="191">
        <v>0</v>
      </c>
      <c r="AZ61" s="17">
        <f>SUM(AZ62)</f>
        <v>0</v>
      </c>
      <c r="BA61" s="17">
        <f>SUM(BA62)</f>
        <v>0</v>
      </c>
      <c r="BB61" s="191">
        <v>0</v>
      </c>
      <c r="BC61" s="17">
        <f>SUM(BC62)</f>
        <v>0</v>
      </c>
      <c r="BD61" s="17">
        <f>SUM(BD62)</f>
        <v>0</v>
      </c>
      <c r="BE61" s="191">
        <v>0</v>
      </c>
      <c r="BF61" s="17">
        <f>SUM(BF62)</f>
        <v>3317</v>
      </c>
      <c r="BG61" s="17">
        <f>SUM(BG62)</f>
        <v>0</v>
      </c>
      <c r="BH61" s="191">
        <f t="shared" si="69"/>
        <v>0</v>
      </c>
      <c r="BI61" s="194">
        <f>SUM(AZ61,BC61,BF61)</f>
        <v>3317</v>
      </c>
      <c r="BJ61" s="194">
        <f>SUM(BA61,BD61,BG61)</f>
        <v>0</v>
      </c>
      <c r="BK61" s="191">
        <f>SUM(BJ61*100/BI61)</f>
        <v>0</v>
      </c>
      <c r="BL61" s="251">
        <f>SUM(Y61,AK61,AW61,BI61)</f>
        <v>3317</v>
      </c>
    </row>
    <row r="62" spans="1:64" s="52" customFormat="1" ht="22.5">
      <c r="A62" s="49"/>
      <c r="B62" s="14"/>
      <c r="C62" s="14"/>
      <c r="D62" s="50"/>
      <c r="E62" s="14"/>
      <c r="F62" s="50"/>
      <c r="G62" s="14" t="s">
        <v>104</v>
      </c>
      <c r="H62" s="17">
        <v>0</v>
      </c>
      <c r="I62" s="36">
        <v>0</v>
      </c>
      <c r="J62" s="36">
        <v>3317</v>
      </c>
      <c r="K62" s="89">
        <f>SUM(I62+J62)</f>
        <v>3317</v>
      </c>
      <c r="L62" s="57">
        <f>SUM(Z62,AL62,AX62,BJ62)</f>
        <v>0</v>
      </c>
      <c r="M62" s="47">
        <f>SUM(L62*100/K62)</f>
        <v>0</v>
      </c>
      <c r="N62" s="55">
        <f>SUM(K62-L62)</f>
        <v>3317</v>
      </c>
      <c r="O62" s="258">
        <f>SUM(N62*100/K62)</f>
        <v>100</v>
      </c>
      <c r="P62" s="36">
        <v>0</v>
      </c>
      <c r="Q62" s="36">
        <v>0</v>
      </c>
      <c r="R62" s="51">
        <v>0</v>
      </c>
      <c r="S62" s="36">
        <v>0</v>
      </c>
      <c r="T62" s="36">
        <v>0</v>
      </c>
      <c r="U62" s="47">
        <v>0</v>
      </c>
      <c r="V62" s="36">
        <v>0</v>
      </c>
      <c r="W62" s="36"/>
      <c r="X62" s="47">
        <v>0</v>
      </c>
      <c r="Y62" s="36">
        <f>SUM(P62,S62,V62)</f>
        <v>0</v>
      </c>
      <c r="Z62" s="36">
        <f>SUM(Q62,T62,W62)</f>
        <v>0</v>
      </c>
      <c r="AA62" s="47">
        <v>0</v>
      </c>
      <c r="AB62" s="36">
        <v>0</v>
      </c>
      <c r="AC62" s="36"/>
      <c r="AD62" s="47">
        <v>0</v>
      </c>
      <c r="AE62" s="36">
        <v>0</v>
      </c>
      <c r="AF62" s="36"/>
      <c r="AG62" s="47">
        <v>0</v>
      </c>
      <c r="AH62" s="36">
        <v>0</v>
      </c>
      <c r="AI62" s="36"/>
      <c r="AJ62" s="51">
        <v>0</v>
      </c>
      <c r="AK62" s="36">
        <f>SUM(AB62,AE62,AH62)</f>
        <v>0</v>
      </c>
      <c r="AL62" s="36">
        <f>SUM(AC62,AF62,AI62)</f>
        <v>0</v>
      </c>
      <c r="AM62" s="47">
        <v>0</v>
      </c>
      <c r="AN62" s="36">
        <v>0</v>
      </c>
      <c r="AO62" s="36"/>
      <c r="AP62" s="51">
        <v>0</v>
      </c>
      <c r="AQ62" s="36">
        <v>0</v>
      </c>
      <c r="AR62" s="36"/>
      <c r="AS62" s="51">
        <v>0</v>
      </c>
      <c r="AT62" s="36">
        <v>0</v>
      </c>
      <c r="AU62" s="36"/>
      <c r="AV62" s="51">
        <v>0</v>
      </c>
      <c r="AW62" s="36">
        <f>SUM(AN62,AQ62,AT62)</f>
        <v>0</v>
      </c>
      <c r="AX62" s="36">
        <f>SUM(AO62,AR62,AU62)</f>
        <v>0</v>
      </c>
      <c r="AY62" s="47">
        <v>0</v>
      </c>
      <c r="AZ62" s="36">
        <v>0</v>
      </c>
      <c r="BA62" s="36"/>
      <c r="BB62" s="47">
        <v>0</v>
      </c>
      <c r="BC62" s="36">
        <v>0</v>
      </c>
      <c r="BD62" s="36"/>
      <c r="BE62" s="51">
        <v>0</v>
      </c>
      <c r="BF62" s="36">
        <v>3317</v>
      </c>
      <c r="BG62" s="36"/>
      <c r="BH62" s="47">
        <f t="shared" si="69"/>
        <v>0</v>
      </c>
      <c r="BI62" s="36">
        <f>SUM(AZ62,BC62,BF62)</f>
        <v>3317</v>
      </c>
      <c r="BJ62" s="36">
        <f>SUM(BA62,BD62,BG62)</f>
        <v>0</v>
      </c>
      <c r="BK62" s="47">
        <v>0</v>
      </c>
      <c r="BL62" s="251">
        <f>SUM(Y62,AK62,AW62,BI62)</f>
        <v>3317</v>
      </c>
    </row>
    <row r="63" spans="1:64" s="165" customFormat="1" ht="22.5">
      <c r="A63" s="163"/>
      <c r="B63" s="164"/>
      <c r="C63" s="164"/>
      <c r="D63" s="141" t="s">
        <v>31</v>
      </c>
      <c r="E63" s="164"/>
      <c r="F63" s="164"/>
      <c r="G63" s="164"/>
      <c r="H63" s="142">
        <f aca="true" t="shared" si="80" ref="H63:J64">SUM(H64)</f>
        <v>143300</v>
      </c>
      <c r="I63" s="142">
        <f t="shared" si="80"/>
        <v>97750</v>
      </c>
      <c r="J63" s="142">
        <f t="shared" si="80"/>
        <v>-8380</v>
      </c>
      <c r="K63" s="143">
        <f t="shared" si="4"/>
        <v>89370</v>
      </c>
      <c r="L63" s="142">
        <f t="shared" si="57"/>
        <v>0</v>
      </c>
      <c r="M63" s="144">
        <f t="shared" si="55"/>
        <v>0</v>
      </c>
      <c r="N63" s="145">
        <f t="shared" si="58"/>
        <v>89370</v>
      </c>
      <c r="O63" s="261">
        <f t="shared" si="56"/>
        <v>100</v>
      </c>
      <c r="P63" s="142">
        <f>SUM(P64)</f>
        <v>0</v>
      </c>
      <c r="Q63" s="142">
        <f>SUM(Q64)</f>
        <v>0</v>
      </c>
      <c r="R63" s="146">
        <v>0</v>
      </c>
      <c r="S63" s="142">
        <f>SUM(S64)</f>
        <v>0</v>
      </c>
      <c r="T63" s="142">
        <f>SUM(T64)</f>
        <v>0</v>
      </c>
      <c r="U63" s="144">
        <v>0</v>
      </c>
      <c r="V63" s="142">
        <f>SUM(V64)</f>
        <v>0</v>
      </c>
      <c r="W63" s="142">
        <f>SUM(W64)</f>
        <v>0</v>
      </c>
      <c r="X63" s="144">
        <v>0</v>
      </c>
      <c r="Y63" s="147">
        <f t="shared" si="72"/>
        <v>0</v>
      </c>
      <c r="Z63" s="147">
        <f t="shared" si="73"/>
        <v>0</v>
      </c>
      <c r="AA63" s="144">
        <v>0</v>
      </c>
      <c r="AB63" s="142">
        <f>SUM(AB64)</f>
        <v>41600</v>
      </c>
      <c r="AC63" s="142">
        <f>SUM(AC64)</f>
        <v>0</v>
      </c>
      <c r="AD63" s="144">
        <f t="shared" si="62"/>
        <v>0</v>
      </c>
      <c r="AE63" s="142">
        <f>SUM(AE64)</f>
        <v>47770</v>
      </c>
      <c r="AF63" s="142">
        <f>SUM(AF64)</f>
        <v>0</v>
      </c>
      <c r="AG63" s="146">
        <f t="shared" si="63"/>
        <v>0</v>
      </c>
      <c r="AH63" s="142">
        <f>SUM(AH64)</f>
        <v>0</v>
      </c>
      <c r="AI63" s="142">
        <f>SUM(AI64)</f>
        <v>0</v>
      </c>
      <c r="AJ63" s="146">
        <v>0</v>
      </c>
      <c r="AK63" s="147">
        <f t="shared" si="74"/>
        <v>89370</v>
      </c>
      <c r="AL63" s="147">
        <f t="shared" si="75"/>
        <v>0</v>
      </c>
      <c r="AM63" s="146">
        <f aca="true" t="shared" si="81" ref="AM63:AM69">SUM(AL63*100/AK63)</f>
        <v>0</v>
      </c>
      <c r="AN63" s="142">
        <f>SUM(AN64)</f>
        <v>0</v>
      </c>
      <c r="AO63" s="142">
        <f>SUM(AO64)</f>
        <v>0</v>
      </c>
      <c r="AP63" s="146">
        <v>0</v>
      </c>
      <c r="AQ63" s="142">
        <f>SUM(AQ64)</f>
        <v>0</v>
      </c>
      <c r="AR63" s="142">
        <f>SUM(AR64)</f>
        <v>0</v>
      </c>
      <c r="AS63" s="146">
        <v>0</v>
      </c>
      <c r="AT63" s="142">
        <f>SUM(AT64)</f>
        <v>0</v>
      </c>
      <c r="AU63" s="142">
        <f>SUM(AU64)</f>
        <v>0</v>
      </c>
      <c r="AV63" s="146">
        <v>0</v>
      </c>
      <c r="AW63" s="147">
        <f t="shared" si="76"/>
        <v>0</v>
      </c>
      <c r="AX63" s="147">
        <f t="shared" si="77"/>
        <v>0</v>
      </c>
      <c r="AY63" s="144">
        <v>0</v>
      </c>
      <c r="AZ63" s="142">
        <f>SUM(AZ64)</f>
        <v>0</v>
      </c>
      <c r="BA63" s="142">
        <f>SUM(BA64)</f>
        <v>0</v>
      </c>
      <c r="BB63" s="146">
        <v>0</v>
      </c>
      <c r="BC63" s="142">
        <f>SUM(BC64)</f>
        <v>0</v>
      </c>
      <c r="BD63" s="142">
        <f>SUM(BD64)</f>
        <v>0</v>
      </c>
      <c r="BE63" s="146">
        <v>0</v>
      </c>
      <c r="BF63" s="142">
        <f>SUM(BF64)</f>
        <v>0</v>
      </c>
      <c r="BG63" s="142">
        <f>SUM(BG64)</f>
        <v>0</v>
      </c>
      <c r="BH63" s="146">
        <v>0</v>
      </c>
      <c r="BI63" s="147">
        <f t="shared" si="78"/>
        <v>0</v>
      </c>
      <c r="BJ63" s="147">
        <f t="shared" si="79"/>
        <v>0</v>
      </c>
      <c r="BK63" s="144">
        <v>0</v>
      </c>
      <c r="BL63" s="251">
        <f t="shared" si="25"/>
        <v>89370</v>
      </c>
    </row>
    <row r="64" spans="1:64" s="162" customFormat="1" ht="22.5">
      <c r="A64" s="160"/>
      <c r="B64" s="161"/>
      <c r="C64" s="161"/>
      <c r="D64" s="151"/>
      <c r="E64" s="151" t="s">
        <v>32</v>
      </c>
      <c r="F64" s="161"/>
      <c r="G64" s="161"/>
      <c r="H64" s="152">
        <f t="shared" si="80"/>
        <v>143300</v>
      </c>
      <c r="I64" s="152">
        <f t="shared" si="80"/>
        <v>97750</v>
      </c>
      <c r="J64" s="152">
        <f t="shared" si="80"/>
        <v>-8380</v>
      </c>
      <c r="K64" s="153">
        <f t="shared" si="4"/>
        <v>89370</v>
      </c>
      <c r="L64" s="152">
        <f t="shared" si="57"/>
        <v>0</v>
      </c>
      <c r="M64" s="154">
        <f t="shared" si="55"/>
        <v>0</v>
      </c>
      <c r="N64" s="155">
        <f t="shared" si="58"/>
        <v>89370</v>
      </c>
      <c r="O64" s="259">
        <f t="shared" si="56"/>
        <v>100</v>
      </c>
      <c r="P64" s="152">
        <f>SUM(P65)</f>
        <v>0</v>
      </c>
      <c r="Q64" s="152">
        <f>SUM(Q65)</f>
        <v>0</v>
      </c>
      <c r="R64" s="156">
        <v>0</v>
      </c>
      <c r="S64" s="152">
        <f>SUM(S65)</f>
        <v>0</v>
      </c>
      <c r="T64" s="152">
        <f>SUM(T65)</f>
        <v>0</v>
      </c>
      <c r="U64" s="154">
        <v>0</v>
      </c>
      <c r="V64" s="152">
        <f>SUM(V65)</f>
        <v>0</v>
      </c>
      <c r="W64" s="152">
        <f>SUM(W65)</f>
        <v>0</v>
      </c>
      <c r="X64" s="154">
        <v>0</v>
      </c>
      <c r="Y64" s="157">
        <f t="shared" si="72"/>
        <v>0</v>
      </c>
      <c r="Z64" s="157">
        <f t="shared" si="73"/>
        <v>0</v>
      </c>
      <c r="AA64" s="154">
        <v>0</v>
      </c>
      <c r="AB64" s="152">
        <f>SUM(AB65)</f>
        <v>41600</v>
      </c>
      <c r="AC64" s="152">
        <f>SUM(AC65)</f>
        <v>0</v>
      </c>
      <c r="AD64" s="154">
        <f t="shared" si="62"/>
        <v>0</v>
      </c>
      <c r="AE64" s="152">
        <f>SUM(AE65)</f>
        <v>47770</v>
      </c>
      <c r="AF64" s="152">
        <f>SUM(AF65)</f>
        <v>0</v>
      </c>
      <c r="AG64" s="156">
        <f t="shared" si="63"/>
        <v>0</v>
      </c>
      <c r="AH64" s="152">
        <f>SUM(AH65)</f>
        <v>0</v>
      </c>
      <c r="AI64" s="152">
        <f>SUM(AI65)</f>
        <v>0</v>
      </c>
      <c r="AJ64" s="156">
        <v>0</v>
      </c>
      <c r="AK64" s="157">
        <f t="shared" si="74"/>
        <v>89370</v>
      </c>
      <c r="AL64" s="157">
        <f t="shared" si="75"/>
        <v>0</v>
      </c>
      <c r="AM64" s="156">
        <f t="shared" si="81"/>
        <v>0</v>
      </c>
      <c r="AN64" s="152">
        <f>SUM(AN65)</f>
        <v>0</v>
      </c>
      <c r="AO64" s="152">
        <f>SUM(AO65)</f>
        <v>0</v>
      </c>
      <c r="AP64" s="156">
        <v>0</v>
      </c>
      <c r="AQ64" s="152">
        <f>SUM(AQ65)</f>
        <v>0</v>
      </c>
      <c r="AR64" s="152">
        <f>SUM(AR65)</f>
        <v>0</v>
      </c>
      <c r="AS64" s="156">
        <v>0</v>
      </c>
      <c r="AT64" s="152">
        <f>SUM(AT65)</f>
        <v>0</v>
      </c>
      <c r="AU64" s="152">
        <f>SUM(AU65)</f>
        <v>0</v>
      </c>
      <c r="AV64" s="156">
        <v>0</v>
      </c>
      <c r="AW64" s="157">
        <f t="shared" si="76"/>
        <v>0</v>
      </c>
      <c r="AX64" s="157">
        <f t="shared" si="77"/>
        <v>0</v>
      </c>
      <c r="AY64" s="154">
        <v>0</v>
      </c>
      <c r="AZ64" s="152">
        <f>SUM(AZ65)</f>
        <v>0</v>
      </c>
      <c r="BA64" s="152">
        <f>SUM(BA65)</f>
        <v>0</v>
      </c>
      <c r="BB64" s="156">
        <v>0</v>
      </c>
      <c r="BC64" s="152">
        <f>SUM(BC65)</f>
        <v>0</v>
      </c>
      <c r="BD64" s="152">
        <f>SUM(BD65)</f>
        <v>0</v>
      </c>
      <c r="BE64" s="156">
        <v>0</v>
      </c>
      <c r="BF64" s="152">
        <f>SUM(BF65)</f>
        <v>0</v>
      </c>
      <c r="BG64" s="152">
        <f>SUM(BG65)</f>
        <v>0</v>
      </c>
      <c r="BH64" s="156">
        <v>0</v>
      </c>
      <c r="BI64" s="157">
        <f t="shared" si="78"/>
        <v>0</v>
      </c>
      <c r="BJ64" s="157">
        <f t="shared" si="79"/>
        <v>0</v>
      </c>
      <c r="BK64" s="154">
        <v>0</v>
      </c>
      <c r="BL64" s="251">
        <f t="shared" si="25"/>
        <v>89370</v>
      </c>
    </row>
    <row r="65" spans="1:64" s="52" customFormat="1" ht="22.5">
      <c r="A65" s="49"/>
      <c r="B65" s="14"/>
      <c r="C65" s="14"/>
      <c r="D65" s="50"/>
      <c r="E65" s="14"/>
      <c r="F65" s="50" t="s">
        <v>33</v>
      </c>
      <c r="G65" s="14"/>
      <c r="H65" s="17">
        <v>143300</v>
      </c>
      <c r="I65" s="17">
        <f>SUM(I66:I71)</f>
        <v>97750</v>
      </c>
      <c r="J65" s="17">
        <f>SUM(J66:J71)</f>
        <v>-8380</v>
      </c>
      <c r="K65" s="89">
        <f t="shared" si="4"/>
        <v>89370</v>
      </c>
      <c r="L65" s="17">
        <f t="shared" si="57"/>
        <v>0</v>
      </c>
      <c r="M65" s="47">
        <f t="shared" si="55"/>
        <v>0</v>
      </c>
      <c r="N65" s="55">
        <f t="shared" si="58"/>
        <v>89370</v>
      </c>
      <c r="O65" s="258">
        <f t="shared" si="56"/>
        <v>100</v>
      </c>
      <c r="P65" s="17">
        <v>0</v>
      </c>
      <c r="Q65" s="17">
        <f>SUM(Q66:Q71)</f>
        <v>0</v>
      </c>
      <c r="R65" s="51">
        <v>0</v>
      </c>
      <c r="S65" s="17">
        <f>SUM(S66:S71)</f>
        <v>0</v>
      </c>
      <c r="T65" s="17">
        <f>SUM(T66:T71)</f>
        <v>0</v>
      </c>
      <c r="U65" s="47">
        <v>0</v>
      </c>
      <c r="V65" s="17">
        <f>SUM(V66:V71)</f>
        <v>0</v>
      </c>
      <c r="W65" s="17">
        <f>SUM(W66:W71)</f>
        <v>0</v>
      </c>
      <c r="X65" s="47">
        <v>0</v>
      </c>
      <c r="Y65" s="36">
        <f t="shared" si="72"/>
        <v>0</v>
      </c>
      <c r="Z65" s="36">
        <f t="shared" si="73"/>
        <v>0</v>
      </c>
      <c r="AA65" s="47">
        <v>0</v>
      </c>
      <c r="AB65" s="17">
        <f>SUM(AB66:AB71)</f>
        <v>41600</v>
      </c>
      <c r="AC65" s="17">
        <f>SUM(AC66:AC71)</f>
        <v>0</v>
      </c>
      <c r="AD65" s="47">
        <f t="shared" si="62"/>
        <v>0</v>
      </c>
      <c r="AE65" s="17">
        <f>SUM(AE66:AE71)</f>
        <v>47770</v>
      </c>
      <c r="AF65" s="17">
        <f>SUM(AF66:AF71)</f>
        <v>0</v>
      </c>
      <c r="AG65" s="51">
        <f t="shared" si="63"/>
        <v>0</v>
      </c>
      <c r="AH65" s="17">
        <f>SUM(AH66:AH71)</f>
        <v>0</v>
      </c>
      <c r="AI65" s="17">
        <f>SUM(AI66:AI71)</f>
        <v>0</v>
      </c>
      <c r="AJ65" s="51">
        <v>0</v>
      </c>
      <c r="AK65" s="36">
        <f t="shared" si="74"/>
        <v>89370</v>
      </c>
      <c r="AL65" s="36">
        <f t="shared" si="75"/>
        <v>0</v>
      </c>
      <c r="AM65" s="51">
        <f t="shared" si="81"/>
        <v>0</v>
      </c>
      <c r="AN65" s="17">
        <f>SUM(AN66:AN71)</f>
        <v>0</v>
      </c>
      <c r="AO65" s="17">
        <f>SUM(AO66:AO71)</f>
        <v>0</v>
      </c>
      <c r="AP65" s="51">
        <v>0</v>
      </c>
      <c r="AQ65" s="17">
        <f>SUM(AQ66:AQ71)</f>
        <v>0</v>
      </c>
      <c r="AR65" s="17">
        <f>SUM(AR66:AR71)</f>
        <v>0</v>
      </c>
      <c r="AS65" s="51">
        <v>0</v>
      </c>
      <c r="AT65" s="17">
        <f>SUM(AT66:AT71)</f>
        <v>0</v>
      </c>
      <c r="AU65" s="17">
        <f>SUM(AU66:AU71)</f>
        <v>0</v>
      </c>
      <c r="AV65" s="51">
        <v>0</v>
      </c>
      <c r="AW65" s="36">
        <f t="shared" si="76"/>
        <v>0</v>
      </c>
      <c r="AX65" s="36">
        <f t="shared" si="77"/>
        <v>0</v>
      </c>
      <c r="AY65" s="47">
        <v>0</v>
      </c>
      <c r="AZ65" s="17">
        <f>SUM(AZ66:AZ71)</f>
        <v>0</v>
      </c>
      <c r="BA65" s="17">
        <f>SUM(BA66:BA71)</f>
        <v>0</v>
      </c>
      <c r="BB65" s="51">
        <v>0</v>
      </c>
      <c r="BC65" s="17">
        <f>SUM(BC66:BC71)</f>
        <v>0</v>
      </c>
      <c r="BD65" s="17">
        <f>SUM(BD66:BD71)</f>
        <v>0</v>
      </c>
      <c r="BE65" s="51">
        <v>0</v>
      </c>
      <c r="BF65" s="17">
        <f>SUM(BF66:BF71)</f>
        <v>0</v>
      </c>
      <c r="BG65" s="17">
        <f>SUM(BG66:BG71)</f>
        <v>0</v>
      </c>
      <c r="BH65" s="51">
        <v>0</v>
      </c>
      <c r="BI65" s="36">
        <f t="shared" si="78"/>
        <v>0</v>
      </c>
      <c r="BJ65" s="36">
        <f t="shared" si="79"/>
        <v>0</v>
      </c>
      <c r="BK65" s="47">
        <v>0</v>
      </c>
      <c r="BL65" s="251">
        <f t="shared" si="25"/>
        <v>89370</v>
      </c>
    </row>
    <row r="66" spans="1:64" s="52" customFormat="1" ht="22.5">
      <c r="A66" s="49"/>
      <c r="B66" s="14"/>
      <c r="C66" s="14"/>
      <c r="D66" s="14"/>
      <c r="E66" s="14"/>
      <c r="F66" s="14"/>
      <c r="G66" s="14" t="s">
        <v>77</v>
      </c>
      <c r="H66" s="17">
        <v>0</v>
      </c>
      <c r="I66" s="36">
        <v>9800</v>
      </c>
      <c r="J66" s="36">
        <v>0</v>
      </c>
      <c r="K66" s="89">
        <f t="shared" si="4"/>
        <v>9800</v>
      </c>
      <c r="L66" s="57">
        <f t="shared" si="57"/>
        <v>0</v>
      </c>
      <c r="M66" s="47">
        <f t="shared" si="55"/>
        <v>0</v>
      </c>
      <c r="N66" s="55">
        <f t="shared" si="58"/>
        <v>9800</v>
      </c>
      <c r="O66" s="258">
        <f t="shared" si="56"/>
        <v>100</v>
      </c>
      <c r="P66" s="36">
        <v>0</v>
      </c>
      <c r="Q66" s="36">
        <v>0</v>
      </c>
      <c r="R66" s="51">
        <v>0</v>
      </c>
      <c r="S66" s="36">
        <v>0</v>
      </c>
      <c r="T66" s="36">
        <v>0</v>
      </c>
      <c r="U66" s="47">
        <v>0</v>
      </c>
      <c r="V66" s="36">
        <v>0</v>
      </c>
      <c r="W66" s="36"/>
      <c r="X66" s="47">
        <v>0</v>
      </c>
      <c r="Y66" s="36">
        <f t="shared" si="72"/>
        <v>0</v>
      </c>
      <c r="Z66" s="36">
        <f t="shared" si="73"/>
        <v>0</v>
      </c>
      <c r="AA66" s="47">
        <v>0</v>
      </c>
      <c r="AB66" s="36">
        <v>9800</v>
      </c>
      <c r="AC66" s="36"/>
      <c r="AD66" s="47">
        <f t="shared" si="62"/>
        <v>0</v>
      </c>
      <c r="AE66" s="36">
        <v>0</v>
      </c>
      <c r="AF66" s="36"/>
      <c r="AG66" s="47">
        <v>0</v>
      </c>
      <c r="AH66" s="36">
        <v>0</v>
      </c>
      <c r="AI66" s="36"/>
      <c r="AJ66" s="51">
        <v>0</v>
      </c>
      <c r="AK66" s="36">
        <f t="shared" si="74"/>
        <v>9800</v>
      </c>
      <c r="AL66" s="36">
        <f t="shared" si="75"/>
        <v>0</v>
      </c>
      <c r="AM66" s="47">
        <f>SUM(AL66*100/AK66)</f>
        <v>0</v>
      </c>
      <c r="AN66" s="36">
        <v>0</v>
      </c>
      <c r="AO66" s="36"/>
      <c r="AP66" s="51">
        <v>0</v>
      </c>
      <c r="AQ66" s="36">
        <v>0</v>
      </c>
      <c r="AR66" s="36"/>
      <c r="AS66" s="51">
        <v>0</v>
      </c>
      <c r="AT66" s="36">
        <v>0</v>
      </c>
      <c r="AU66" s="36"/>
      <c r="AV66" s="51">
        <v>0</v>
      </c>
      <c r="AW66" s="36">
        <f t="shared" si="76"/>
        <v>0</v>
      </c>
      <c r="AX66" s="36">
        <f t="shared" si="77"/>
        <v>0</v>
      </c>
      <c r="AY66" s="47">
        <v>0</v>
      </c>
      <c r="AZ66" s="36">
        <v>0</v>
      </c>
      <c r="BA66" s="36"/>
      <c r="BB66" s="51">
        <v>0</v>
      </c>
      <c r="BC66" s="36">
        <v>0</v>
      </c>
      <c r="BD66" s="36"/>
      <c r="BE66" s="51">
        <v>0</v>
      </c>
      <c r="BF66" s="36">
        <v>0</v>
      </c>
      <c r="BG66" s="36"/>
      <c r="BH66" s="51">
        <v>0</v>
      </c>
      <c r="BI66" s="36">
        <f t="shared" si="78"/>
        <v>0</v>
      </c>
      <c r="BJ66" s="36">
        <f t="shared" si="79"/>
        <v>0</v>
      </c>
      <c r="BK66" s="47">
        <v>0</v>
      </c>
      <c r="BL66" s="251">
        <f t="shared" si="25"/>
        <v>9800</v>
      </c>
    </row>
    <row r="67" spans="1:64" s="52" customFormat="1" ht="22.5">
      <c r="A67" s="49"/>
      <c r="B67" s="14"/>
      <c r="C67" s="14"/>
      <c r="D67" s="14"/>
      <c r="E67" s="14"/>
      <c r="F67" s="14"/>
      <c r="G67" s="14" t="s">
        <v>78</v>
      </c>
      <c r="H67" s="17">
        <v>0</v>
      </c>
      <c r="I67" s="36">
        <v>27300</v>
      </c>
      <c r="J67" s="36">
        <v>-7000</v>
      </c>
      <c r="K67" s="89">
        <f t="shared" si="4"/>
        <v>20300</v>
      </c>
      <c r="L67" s="57">
        <f t="shared" si="57"/>
        <v>0</v>
      </c>
      <c r="M67" s="47">
        <f t="shared" si="55"/>
        <v>0</v>
      </c>
      <c r="N67" s="55">
        <f t="shared" si="58"/>
        <v>20300</v>
      </c>
      <c r="O67" s="258">
        <f t="shared" si="56"/>
        <v>100</v>
      </c>
      <c r="P67" s="36">
        <v>0</v>
      </c>
      <c r="Q67" s="36">
        <v>0</v>
      </c>
      <c r="R67" s="51">
        <v>0</v>
      </c>
      <c r="S67" s="36">
        <v>0</v>
      </c>
      <c r="T67" s="36">
        <v>0</v>
      </c>
      <c r="U67" s="47">
        <v>0</v>
      </c>
      <c r="V67" s="36">
        <v>0</v>
      </c>
      <c r="W67" s="36"/>
      <c r="X67" s="47">
        <v>0</v>
      </c>
      <c r="Y67" s="36">
        <f t="shared" si="72"/>
        <v>0</v>
      </c>
      <c r="Z67" s="36">
        <f t="shared" si="73"/>
        <v>0</v>
      </c>
      <c r="AA67" s="47">
        <v>0</v>
      </c>
      <c r="AB67" s="36">
        <v>20300</v>
      </c>
      <c r="AC67" s="36"/>
      <c r="AD67" s="47">
        <f t="shared" si="62"/>
        <v>0</v>
      </c>
      <c r="AE67" s="36">
        <v>0</v>
      </c>
      <c r="AF67" s="36"/>
      <c r="AG67" s="51">
        <v>0</v>
      </c>
      <c r="AH67" s="36">
        <v>0</v>
      </c>
      <c r="AI67" s="36"/>
      <c r="AJ67" s="51">
        <v>0</v>
      </c>
      <c r="AK67" s="36">
        <f t="shared" si="74"/>
        <v>20300</v>
      </c>
      <c r="AL67" s="36">
        <f t="shared" si="75"/>
        <v>0</v>
      </c>
      <c r="AM67" s="47">
        <f>SUM(AL67*100/AK67)</f>
        <v>0</v>
      </c>
      <c r="AN67" s="36">
        <v>0</v>
      </c>
      <c r="AO67" s="36"/>
      <c r="AP67" s="51">
        <v>0</v>
      </c>
      <c r="AQ67" s="36">
        <v>0</v>
      </c>
      <c r="AR67" s="36"/>
      <c r="AS67" s="51">
        <v>0</v>
      </c>
      <c r="AT67" s="36">
        <v>0</v>
      </c>
      <c r="AU67" s="36"/>
      <c r="AV67" s="51">
        <v>0</v>
      </c>
      <c r="AW67" s="36">
        <f t="shared" si="76"/>
        <v>0</v>
      </c>
      <c r="AX67" s="36">
        <f t="shared" si="77"/>
        <v>0</v>
      </c>
      <c r="AY67" s="47">
        <v>0</v>
      </c>
      <c r="AZ67" s="36">
        <v>0</v>
      </c>
      <c r="BA67" s="36"/>
      <c r="BB67" s="51">
        <v>0</v>
      </c>
      <c r="BC67" s="36">
        <v>0</v>
      </c>
      <c r="BD67" s="36"/>
      <c r="BE67" s="51">
        <v>0</v>
      </c>
      <c r="BF67" s="36">
        <v>0</v>
      </c>
      <c r="BG67" s="36"/>
      <c r="BH67" s="51">
        <v>0</v>
      </c>
      <c r="BI67" s="36">
        <f t="shared" si="78"/>
        <v>0</v>
      </c>
      <c r="BJ67" s="36">
        <f t="shared" si="79"/>
        <v>0</v>
      </c>
      <c r="BK67" s="47">
        <v>0</v>
      </c>
      <c r="BL67" s="251">
        <f t="shared" si="25"/>
        <v>20300</v>
      </c>
    </row>
    <row r="68" spans="1:64" s="52" customFormat="1" ht="22.5">
      <c r="A68" s="49"/>
      <c r="B68" s="14"/>
      <c r="C68" s="14"/>
      <c r="D68" s="14"/>
      <c r="E68" s="14"/>
      <c r="F68" s="14"/>
      <c r="G68" s="14" t="s">
        <v>79</v>
      </c>
      <c r="H68" s="17">
        <v>0</v>
      </c>
      <c r="I68" s="36">
        <v>2800</v>
      </c>
      <c r="J68" s="36">
        <v>0</v>
      </c>
      <c r="K68" s="89">
        <f t="shared" si="4"/>
        <v>2800</v>
      </c>
      <c r="L68" s="57">
        <f t="shared" si="57"/>
        <v>0</v>
      </c>
      <c r="M68" s="47">
        <f t="shared" si="55"/>
        <v>0</v>
      </c>
      <c r="N68" s="55">
        <f t="shared" si="58"/>
        <v>2800</v>
      </c>
      <c r="O68" s="258">
        <f t="shared" si="56"/>
        <v>100</v>
      </c>
      <c r="P68" s="36">
        <v>0</v>
      </c>
      <c r="Q68" s="36">
        <v>0</v>
      </c>
      <c r="R68" s="51">
        <v>0</v>
      </c>
      <c r="S68" s="36">
        <v>0</v>
      </c>
      <c r="T68" s="36">
        <v>0</v>
      </c>
      <c r="U68" s="47">
        <v>0</v>
      </c>
      <c r="V68" s="36">
        <v>0</v>
      </c>
      <c r="W68" s="36"/>
      <c r="X68" s="47">
        <v>0</v>
      </c>
      <c r="Y68" s="36">
        <f t="shared" si="72"/>
        <v>0</v>
      </c>
      <c r="Z68" s="36">
        <f t="shared" si="73"/>
        <v>0</v>
      </c>
      <c r="AA68" s="47">
        <v>0</v>
      </c>
      <c r="AB68" s="36">
        <v>2800</v>
      </c>
      <c r="AC68" s="36"/>
      <c r="AD68" s="47">
        <f t="shared" si="62"/>
        <v>0</v>
      </c>
      <c r="AE68" s="36">
        <v>0</v>
      </c>
      <c r="AF68" s="36"/>
      <c r="AG68" s="51">
        <v>0</v>
      </c>
      <c r="AH68" s="36">
        <v>0</v>
      </c>
      <c r="AI68" s="36"/>
      <c r="AJ68" s="51">
        <v>0</v>
      </c>
      <c r="AK68" s="36">
        <f t="shared" si="74"/>
        <v>2800</v>
      </c>
      <c r="AL68" s="36">
        <f t="shared" si="75"/>
        <v>0</v>
      </c>
      <c r="AM68" s="47">
        <f>SUM(AL68*100/AK68)</f>
        <v>0</v>
      </c>
      <c r="AN68" s="36">
        <v>0</v>
      </c>
      <c r="AO68" s="36"/>
      <c r="AP68" s="51">
        <v>0</v>
      </c>
      <c r="AQ68" s="36">
        <v>0</v>
      </c>
      <c r="AR68" s="36"/>
      <c r="AS68" s="51">
        <v>0</v>
      </c>
      <c r="AT68" s="36">
        <v>0</v>
      </c>
      <c r="AU68" s="36"/>
      <c r="AV68" s="51">
        <v>0</v>
      </c>
      <c r="AW68" s="36">
        <f t="shared" si="76"/>
        <v>0</v>
      </c>
      <c r="AX68" s="36">
        <f t="shared" si="77"/>
        <v>0</v>
      </c>
      <c r="AY68" s="47">
        <v>0</v>
      </c>
      <c r="AZ68" s="36">
        <v>0</v>
      </c>
      <c r="BA68" s="36"/>
      <c r="BB68" s="51">
        <v>0</v>
      </c>
      <c r="BC68" s="36">
        <v>0</v>
      </c>
      <c r="BD68" s="36"/>
      <c r="BE68" s="51">
        <v>0</v>
      </c>
      <c r="BF68" s="36">
        <v>0</v>
      </c>
      <c r="BG68" s="36"/>
      <c r="BH68" s="51">
        <v>0</v>
      </c>
      <c r="BI68" s="36">
        <f t="shared" si="78"/>
        <v>0</v>
      </c>
      <c r="BJ68" s="36">
        <f t="shared" si="79"/>
        <v>0</v>
      </c>
      <c r="BK68" s="47">
        <v>0</v>
      </c>
      <c r="BL68" s="251">
        <f t="shared" si="25"/>
        <v>2800</v>
      </c>
    </row>
    <row r="69" spans="1:64" s="52" customFormat="1" ht="22.5">
      <c r="A69" s="49"/>
      <c r="B69" s="14"/>
      <c r="C69" s="14"/>
      <c r="D69" s="14"/>
      <c r="E69" s="14"/>
      <c r="F69" s="14"/>
      <c r="G69" s="14" t="s">
        <v>80</v>
      </c>
      <c r="H69" s="17">
        <v>0</v>
      </c>
      <c r="I69" s="36">
        <v>45000</v>
      </c>
      <c r="J69" s="36">
        <v>-1230</v>
      </c>
      <c r="K69" s="89">
        <f t="shared" si="4"/>
        <v>43770</v>
      </c>
      <c r="L69" s="57">
        <f t="shared" si="57"/>
        <v>0</v>
      </c>
      <c r="M69" s="47">
        <f t="shared" si="55"/>
        <v>0</v>
      </c>
      <c r="N69" s="55">
        <f t="shared" si="58"/>
        <v>43770</v>
      </c>
      <c r="O69" s="258">
        <f t="shared" si="56"/>
        <v>100</v>
      </c>
      <c r="P69" s="36">
        <v>0</v>
      </c>
      <c r="Q69" s="36">
        <v>0</v>
      </c>
      <c r="R69" s="51">
        <v>0</v>
      </c>
      <c r="S69" s="36">
        <v>0</v>
      </c>
      <c r="T69" s="36">
        <v>0</v>
      </c>
      <c r="U69" s="47">
        <v>0</v>
      </c>
      <c r="V69" s="36">
        <v>0</v>
      </c>
      <c r="W69" s="36"/>
      <c r="X69" s="47">
        <v>0</v>
      </c>
      <c r="Y69" s="36">
        <f t="shared" si="72"/>
        <v>0</v>
      </c>
      <c r="Z69" s="36">
        <f t="shared" si="73"/>
        <v>0</v>
      </c>
      <c r="AA69" s="47">
        <v>0</v>
      </c>
      <c r="AB69" s="36">
        <v>0</v>
      </c>
      <c r="AC69" s="36"/>
      <c r="AD69" s="51">
        <v>0</v>
      </c>
      <c r="AE69" s="36">
        <v>43770</v>
      </c>
      <c r="AF69" s="36"/>
      <c r="AG69" s="47">
        <f>SUM(AF69*100/AE69)</f>
        <v>0</v>
      </c>
      <c r="AH69" s="36">
        <v>0</v>
      </c>
      <c r="AI69" s="36"/>
      <c r="AJ69" s="51">
        <v>0</v>
      </c>
      <c r="AK69" s="36">
        <f t="shared" si="74"/>
        <v>43770</v>
      </c>
      <c r="AL69" s="36">
        <f t="shared" si="75"/>
        <v>0</v>
      </c>
      <c r="AM69" s="51">
        <f t="shared" si="81"/>
        <v>0</v>
      </c>
      <c r="AN69" s="36">
        <v>0</v>
      </c>
      <c r="AO69" s="36"/>
      <c r="AP69" s="51">
        <v>0</v>
      </c>
      <c r="AQ69" s="36">
        <v>0</v>
      </c>
      <c r="AR69" s="36"/>
      <c r="AS69" s="51">
        <v>0</v>
      </c>
      <c r="AT69" s="36">
        <v>0</v>
      </c>
      <c r="AU69" s="36"/>
      <c r="AV69" s="51">
        <v>0</v>
      </c>
      <c r="AW69" s="36">
        <f t="shared" si="76"/>
        <v>0</v>
      </c>
      <c r="AX69" s="36">
        <f t="shared" si="77"/>
        <v>0</v>
      </c>
      <c r="AY69" s="47">
        <v>0</v>
      </c>
      <c r="AZ69" s="36">
        <v>0</v>
      </c>
      <c r="BA69" s="36"/>
      <c r="BB69" s="51">
        <v>0</v>
      </c>
      <c r="BC69" s="36">
        <v>0</v>
      </c>
      <c r="BD69" s="36"/>
      <c r="BE69" s="51">
        <v>0</v>
      </c>
      <c r="BF69" s="36">
        <v>0</v>
      </c>
      <c r="BG69" s="36"/>
      <c r="BH69" s="51">
        <v>0</v>
      </c>
      <c r="BI69" s="36">
        <f t="shared" si="78"/>
        <v>0</v>
      </c>
      <c r="BJ69" s="36">
        <f t="shared" si="79"/>
        <v>0</v>
      </c>
      <c r="BK69" s="47">
        <v>0</v>
      </c>
      <c r="BL69" s="251">
        <f t="shared" si="25"/>
        <v>43770</v>
      </c>
    </row>
    <row r="70" spans="1:64" s="52" customFormat="1" ht="22.5">
      <c r="A70" s="49"/>
      <c r="B70" s="14"/>
      <c r="C70" s="14"/>
      <c r="D70" s="14"/>
      <c r="E70" s="14"/>
      <c r="F70" s="14"/>
      <c r="G70" s="14" t="s">
        <v>81</v>
      </c>
      <c r="H70" s="17">
        <v>0</v>
      </c>
      <c r="I70" s="36">
        <v>4000</v>
      </c>
      <c r="J70" s="36">
        <v>0</v>
      </c>
      <c r="K70" s="89">
        <f t="shared" si="4"/>
        <v>4000</v>
      </c>
      <c r="L70" s="57">
        <f t="shared" si="57"/>
        <v>0</v>
      </c>
      <c r="M70" s="47">
        <f t="shared" si="55"/>
        <v>0</v>
      </c>
      <c r="N70" s="55">
        <f t="shared" si="58"/>
        <v>4000</v>
      </c>
      <c r="O70" s="258">
        <f t="shared" si="56"/>
        <v>100</v>
      </c>
      <c r="P70" s="36">
        <v>0</v>
      </c>
      <c r="Q70" s="36">
        <v>0</v>
      </c>
      <c r="R70" s="51">
        <v>0</v>
      </c>
      <c r="S70" s="36">
        <v>0</v>
      </c>
      <c r="T70" s="36">
        <v>0</v>
      </c>
      <c r="U70" s="47">
        <v>0</v>
      </c>
      <c r="V70" s="36">
        <v>0</v>
      </c>
      <c r="W70" s="36"/>
      <c r="X70" s="47">
        <v>0</v>
      </c>
      <c r="Y70" s="36">
        <f t="shared" si="72"/>
        <v>0</v>
      </c>
      <c r="Z70" s="36">
        <f t="shared" si="73"/>
        <v>0</v>
      </c>
      <c r="AA70" s="47">
        <v>0</v>
      </c>
      <c r="AB70" s="36">
        <v>0</v>
      </c>
      <c r="AC70" s="36"/>
      <c r="AD70" s="51">
        <v>0</v>
      </c>
      <c r="AE70" s="36">
        <v>4000</v>
      </c>
      <c r="AF70" s="36"/>
      <c r="AG70" s="47">
        <f>SUM(AF70*100/AE70)</f>
        <v>0</v>
      </c>
      <c r="AH70" s="36">
        <v>0</v>
      </c>
      <c r="AI70" s="36"/>
      <c r="AJ70" s="51">
        <v>0</v>
      </c>
      <c r="AK70" s="36">
        <f t="shared" si="74"/>
        <v>4000</v>
      </c>
      <c r="AL70" s="36">
        <f t="shared" si="75"/>
        <v>0</v>
      </c>
      <c r="AM70" s="47">
        <f>SUM(AL70*100/AK70)</f>
        <v>0</v>
      </c>
      <c r="AN70" s="36">
        <v>0</v>
      </c>
      <c r="AO70" s="36"/>
      <c r="AP70" s="51">
        <v>0</v>
      </c>
      <c r="AQ70" s="36">
        <v>0</v>
      </c>
      <c r="AR70" s="36"/>
      <c r="AS70" s="51">
        <v>0</v>
      </c>
      <c r="AT70" s="36">
        <v>0</v>
      </c>
      <c r="AU70" s="36"/>
      <c r="AV70" s="51">
        <v>0</v>
      </c>
      <c r="AW70" s="36">
        <f t="shared" si="76"/>
        <v>0</v>
      </c>
      <c r="AX70" s="36">
        <f t="shared" si="77"/>
        <v>0</v>
      </c>
      <c r="AY70" s="47">
        <v>0</v>
      </c>
      <c r="AZ70" s="36">
        <v>0</v>
      </c>
      <c r="BA70" s="36"/>
      <c r="BB70" s="51">
        <v>0</v>
      </c>
      <c r="BC70" s="36">
        <v>0</v>
      </c>
      <c r="BD70" s="36"/>
      <c r="BE70" s="51">
        <v>0</v>
      </c>
      <c r="BF70" s="36">
        <v>0</v>
      </c>
      <c r="BG70" s="36"/>
      <c r="BH70" s="51">
        <v>0</v>
      </c>
      <c r="BI70" s="36">
        <f t="shared" si="78"/>
        <v>0</v>
      </c>
      <c r="BJ70" s="36">
        <f t="shared" si="79"/>
        <v>0</v>
      </c>
      <c r="BK70" s="47">
        <v>0</v>
      </c>
      <c r="BL70" s="251">
        <f t="shared" si="25"/>
        <v>4000</v>
      </c>
    </row>
    <row r="71" spans="1:64" s="52" customFormat="1" ht="22.5">
      <c r="A71" s="49"/>
      <c r="B71" s="14"/>
      <c r="C71" s="14"/>
      <c r="D71" s="14"/>
      <c r="E71" s="14"/>
      <c r="F71" s="14"/>
      <c r="G71" s="14" t="s">
        <v>82</v>
      </c>
      <c r="H71" s="17">
        <v>0</v>
      </c>
      <c r="I71" s="36">
        <v>8850</v>
      </c>
      <c r="J71" s="36">
        <v>-150</v>
      </c>
      <c r="K71" s="89">
        <f t="shared" si="4"/>
        <v>8700</v>
      </c>
      <c r="L71" s="57">
        <f t="shared" si="57"/>
        <v>0</v>
      </c>
      <c r="M71" s="47">
        <f t="shared" si="55"/>
        <v>0</v>
      </c>
      <c r="N71" s="55">
        <f t="shared" si="58"/>
        <v>8700</v>
      </c>
      <c r="O71" s="258">
        <f t="shared" si="56"/>
        <v>100</v>
      </c>
      <c r="P71" s="36">
        <v>0</v>
      </c>
      <c r="Q71" s="36">
        <v>0</v>
      </c>
      <c r="R71" s="51">
        <v>0</v>
      </c>
      <c r="S71" s="36">
        <v>0</v>
      </c>
      <c r="T71" s="36">
        <v>0</v>
      </c>
      <c r="U71" s="47">
        <v>0</v>
      </c>
      <c r="V71" s="36">
        <v>0</v>
      </c>
      <c r="W71" s="36"/>
      <c r="X71" s="47">
        <v>0</v>
      </c>
      <c r="Y71" s="36">
        <f t="shared" si="72"/>
        <v>0</v>
      </c>
      <c r="Z71" s="36">
        <f t="shared" si="73"/>
        <v>0</v>
      </c>
      <c r="AA71" s="47">
        <v>0</v>
      </c>
      <c r="AB71" s="36">
        <v>8700</v>
      </c>
      <c r="AC71" s="36"/>
      <c r="AD71" s="47">
        <f>SUM(AC71*100/AB71)</f>
        <v>0</v>
      </c>
      <c r="AE71" s="36">
        <v>0</v>
      </c>
      <c r="AF71" s="36"/>
      <c r="AG71" s="51">
        <v>0</v>
      </c>
      <c r="AH71" s="36">
        <v>0</v>
      </c>
      <c r="AI71" s="36"/>
      <c r="AJ71" s="51">
        <v>0</v>
      </c>
      <c r="AK71" s="36">
        <f t="shared" si="74"/>
        <v>8700</v>
      </c>
      <c r="AL71" s="36">
        <f t="shared" si="75"/>
        <v>0</v>
      </c>
      <c r="AM71" s="47">
        <f>SUM(AL71*100/AK71)</f>
        <v>0</v>
      </c>
      <c r="AN71" s="36">
        <v>0</v>
      </c>
      <c r="AO71" s="36"/>
      <c r="AP71" s="51">
        <v>0</v>
      </c>
      <c r="AQ71" s="36">
        <v>0</v>
      </c>
      <c r="AR71" s="36"/>
      <c r="AS71" s="51">
        <v>0</v>
      </c>
      <c r="AT71" s="36">
        <v>0</v>
      </c>
      <c r="AU71" s="36"/>
      <c r="AV71" s="51">
        <v>0</v>
      </c>
      <c r="AW71" s="36">
        <f t="shared" si="76"/>
        <v>0</v>
      </c>
      <c r="AX71" s="36">
        <f t="shared" si="77"/>
        <v>0</v>
      </c>
      <c r="AY71" s="47">
        <v>0</v>
      </c>
      <c r="AZ71" s="36">
        <v>0</v>
      </c>
      <c r="BA71" s="36"/>
      <c r="BB71" s="51">
        <v>0</v>
      </c>
      <c r="BC71" s="36">
        <v>0</v>
      </c>
      <c r="BD71" s="36"/>
      <c r="BE71" s="51">
        <v>0</v>
      </c>
      <c r="BF71" s="36">
        <v>0</v>
      </c>
      <c r="BG71" s="36"/>
      <c r="BH71" s="51">
        <v>0</v>
      </c>
      <c r="BI71" s="36">
        <f t="shared" si="78"/>
        <v>0</v>
      </c>
      <c r="BJ71" s="36">
        <f t="shared" si="79"/>
        <v>0</v>
      </c>
      <c r="BK71" s="47">
        <v>0</v>
      </c>
      <c r="BL71" s="251">
        <f t="shared" si="25"/>
        <v>8700</v>
      </c>
    </row>
    <row r="72" spans="1:64" s="128" customFormat="1" ht="22.5">
      <c r="A72" s="118"/>
      <c r="B72" s="119"/>
      <c r="C72" s="120" t="s">
        <v>83</v>
      </c>
      <c r="D72" s="120"/>
      <c r="E72" s="119"/>
      <c r="F72" s="119"/>
      <c r="G72" s="119"/>
      <c r="H72" s="121">
        <f>SUM(H73,H78)</f>
        <v>14400</v>
      </c>
      <c r="I72" s="121">
        <f>SUM(I73,I78)</f>
        <v>141000</v>
      </c>
      <c r="J72" s="121">
        <f>SUM(J73,J78)</f>
        <v>-2206</v>
      </c>
      <c r="K72" s="122">
        <f>SUM(I72+J72)</f>
        <v>138794</v>
      </c>
      <c r="L72" s="121">
        <f t="shared" si="57"/>
        <v>0</v>
      </c>
      <c r="M72" s="123">
        <f t="shared" si="55"/>
        <v>0</v>
      </c>
      <c r="N72" s="124">
        <f t="shared" si="58"/>
        <v>138794</v>
      </c>
      <c r="O72" s="264">
        <f t="shared" si="56"/>
        <v>100</v>
      </c>
      <c r="P72" s="121">
        <f>SUM(P73,P78)</f>
        <v>0</v>
      </c>
      <c r="Q72" s="121">
        <f>SUM(Q73,Q78)</f>
        <v>0</v>
      </c>
      <c r="R72" s="125">
        <v>0</v>
      </c>
      <c r="S72" s="121">
        <f>SUM(S73,S78)</f>
        <v>0</v>
      </c>
      <c r="T72" s="121">
        <f>SUM(T73,T78)</f>
        <v>0</v>
      </c>
      <c r="U72" s="123">
        <v>0</v>
      </c>
      <c r="V72" s="121">
        <f>SUM(V73,V78)</f>
        <v>4500</v>
      </c>
      <c r="W72" s="121">
        <f>SUM(W73,W78)</f>
        <v>0</v>
      </c>
      <c r="X72" s="123">
        <f aca="true" t="shared" si="82" ref="X72:X77">SUM(W72*100/V72)</f>
        <v>0</v>
      </c>
      <c r="Y72" s="126">
        <f t="shared" si="72"/>
        <v>4500</v>
      </c>
      <c r="Z72" s="126">
        <f t="shared" si="73"/>
        <v>0</v>
      </c>
      <c r="AA72" s="123">
        <f aca="true" t="shared" si="83" ref="AA72:AA77">SUM(Z72*100/Y72)</f>
        <v>0</v>
      </c>
      <c r="AB72" s="121">
        <f>SUM(AB73,AB78)</f>
        <v>0</v>
      </c>
      <c r="AC72" s="121">
        <f>SUM(AC73,AC78)</f>
        <v>0</v>
      </c>
      <c r="AD72" s="125">
        <v>0</v>
      </c>
      <c r="AE72" s="121">
        <f>SUM(AE73,AE78)</f>
        <v>25980</v>
      </c>
      <c r="AF72" s="121">
        <f>SUM(AF73,AF78)</f>
        <v>0</v>
      </c>
      <c r="AG72" s="125">
        <f aca="true" t="shared" si="84" ref="AG72:AG77">SUM(AF72*100/AE72)</f>
        <v>0</v>
      </c>
      <c r="AH72" s="121">
        <f>SUM(AH73,AH78)</f>
        <v>39730</v>
      </c>
      <c r="AI72" s="121">
        <f>SUM(AI73,AI78)</f>
        <v>0</v>
      </c>
      <c r="AJ72" s="125">
        <f aca="true" t="shared" si="85" ref="AJ72:AJ77">SUM(AI72*100/AH72)</f>
        <v>0</v>
      </c>
      <c r="AK72" s="126">
        <f t="shared" si="74"/>
        <v>65710</v>
      </c>
      <c r="AL72" s="126">
        <f t="shared" si="75"/>
        <v>0</v>
      </c>
      <c r="AM72" s="125">
        <f aca="true" t="shared" si="86" ref="AM72:AM77">SUM(AL72*100/AK72)</f>
        <v>0</v>
      </c>
      <c r="AN72" s="121">
        <f>SUM(AN73,AN78)</f>
        <v>16000</v>
      </c>
      <c r="AO72" s="121">
        <f>SUM(AO73,AO78)</f>
        <v>0</v>
      </c>
      <c r="AP72" s="125">
        <f aca="true" t="shared" si="87" ref="AP72:AP77">SUM(AO72*100/AN72)</f>
        <v>0</v>
      </c>
      <c r="AQ72" s="121">
        <f>SUM(AQ73,AQ78)</f>
        <v>0</v>
      </c>
      <c r="AR72" s="121">
        <f>SUM(AR73,AR78)</f>
        <v>0</v>
      </c>
      <c r="AS72" s="125">
        <v>0</v>
      </c>
      <c r="AT72" s="121">
        <f>SUM(AT73,AT78)</f>
        <v>1800</v>
      </c>
      <c r="AU72" s="121">
        <f>SUM(AU73,AU78)</f>
        <v>0</v>
      </c>
      <c r="AV72" s="125">
        <f aca="true" t="shared" si="88" ref="AV72:AV77">SUM(AU72*100/AT72)</f>
        <v>0</v>
      </c>
      <c r="AW72" s="121">
        <f>SUM(AW73,AW78)</f>
        <v>17800</v>
      </c>
      <c r="AX72" s="121">
        <f>SUM(AX73,AX78)</f>
        <v>0</v>
      </c>
      <c r="AY72" s="123">
        <f aca="true" t="shared" si="89" ref="AY72:AY77">SUM(AX72*100/AW72)</f>
        <v>0</v>
      </c>
      <c r="AZ72" s="121">
        <f>SUM(AZ73,AZ78)</f>
        <v>12430</v>
      </c>
      <c r="BA72" s="121">
        <f>SUM(BA73,BA78)</f>
        <v>0</v>
      </c>
      <c r="BB72" s="123">
        <f aca="true" t="shared" si="90" ref="BB72:BB77">SUM(BA72*100/AZ72)</f>
        <v>0</v>
      </c>
      <c r="BC72" s="121">
        <f>SUM(BC73,BC78)</f>
        <v>0</v>
      </c>
      <c r="BD72" s="121">
        <f>SUM(BD73,BD78)</f>
        <v>0</v>
      </c>
      <c r="BE72" s="125">
        <v>0</v>
      </c>
      <c r="BF72" s="121">
        <f>SUM(BF73,BF78)</f>
        <v>38354</v>
      </c>
      <c r="BG72" s="121">
        <f>SUM(BG73,BG78)</f>
        <v>0</v>
      </c>
      <c r="BH72" s="123">
        <f aca="true" t="shared" si="91" ref="BH72:BH77">SUM(BG72*100/BF72)</f>
        <v>0</v>
      </c>
      <c r="BI72" s="126">
        <f t="shared" si="78"/>
        <v>50784</v>
      </c>
      <c r="BJ72" s="126">
        <f t="shared" si="79"/>
        <v>0</v>
      </c>
      <c r="BK72" s="123">
        <f aca="true" t="shared" si="92" ref="BK72:BK77">SUM(BJ72*100/BI72)</f>
        <v>0</v>
      </c>
      <c r="BL72" s="251">
        <f t="shared" si="25"/>
        <v>138794</v>
      </c>
    </row>
    <row r="73" spans="1:64" s="106" customFormat="1" ht="22.5">
      <c r="A73" s="104"/>
      <c r="B73" s="105"/>
      <c r="C73" s="96" t="s">
        <v>39</v>
      </c>
      <c r="D73" s="96"/>
      <c r="E73" s="105"/>
      <c r="F73" s="105"/>
      <c r="G73" s="105"/>
      <c r="H73" s="97">
        <f aca="true" t="shared" si="93" ref="H73:J74">SUM(H74)</f>
        <v>14400</v>
      </c>
      <c r="I73" s="97">
        <f t="shared" si="93"/>
        <v>40000</v>
      </c>
      <c r="J73" s="97">
        <f t="shared" si="93"/>
        <v>97794</v>
      </c>
      <c r="K73" s="98">
        <f t="shared" si="4"/>
        <v>137794</v>
      </c>
      <c r="L73" s="97">
        <f aca="true" t="shared" si="94" ref="L73:L95">SUM(Z73,AL73,AX73,BJ73)</f>
        <v>0</v>
      </c>
      <c r="M73" s="99">
        <f aca="true" t="shared" si="95" ref="M73:M83">SUM(L73*100/K73)</f>
        <v>0</v>
      </c>
      <c r="N73" s="100">
        <f aca="true" t="shared" si="96" ref="N73:N95">SUM(K73-L73)</f>
        <v>137794</v>
      </c>
      <c r="O73" s="265">
        <f aca="true" t="shared" si="97" ref="O73:O83">SUM(N73*100/K73)</f>
        <v>100</v>
      </c>
      <c r="P73" s="97">
        <f>SUM(P74,P93)</f>
        <v>0</v>
      </c>
      <c r="Q73" s="97">
        <f>SUM(Q74,Q93)</f>
        <v>0</v>
      </c>
      <c r="R73" s="101">
        <v>0</v>
      </c>
      <c r="S73" s="97">
        <f>SUM(S74,S93)</f>
        <v>0</v>
      </c>
      <c r="T73" s="97">
        <f>SUM(T74,T93)</f>
        <v>0</v>
      </c>
      <c r="U73" s="99">
        <v>0</v>
      </c>
      <c r="V73" s="97">
        <f>SUM(V74,V93)</f>
        <v>4500</v>
      </c>
      <c r="W73" s="97">
        <f>SUM(W74,W93)</f>
        <v>0</v>
      </c>
      <c r="X73" s="99">
        <f t="shared" si="82"/>
        <v>0</v>
      </c>
      <c r="Y73" s="102">
        <f aca="true" t="shared" si="98" ref="Y73:Y95">SUM(P73,S73,V73)</f>
        <v>4500</v>
      </c>
      <c r="Z73" s="102">
        <f aca="true" t="shared" si="99" ref="Z73:Z95">SUM(Q73,T73,W73)</f>
        <v>0</v>
      </c>
      <c r="AA73" s="99">
        <f t="shared" si="83"/>
        <v>0</v>
      </c>
      <c r="AB73" s="97">
        <f>SUM(AB74)</f>
        <v>0</v>
      </c>
      <c r="AC73" s="97">
        <f>SUM(AC74)</f>
        <v>0</v>
      </c>
      <c r="AD73" s="101">
        <v>0</v>
      </c>
      <c r="AE73" s="97">
        <f>SUM(AE74)</f>
        <v>25980</v>
      </c>
      <c r="AF73" s="97">
        <f>SUM(AF74)</f>
        <v>0</v>
      </c>
      <c r="AG73" s="101">
        <f t="shared" si="84"/>
        <v>0</v>
      </c>
      <c r="AH73" s="97">
        <f>SUM(AH74)</f>
        <v>39730</v>
      </c>
      <c r="AI73" s="97">
        <f>SUM(AI74)</f>
        <v>0</v>
      </c>
      <c r="AJ73" s="101">
        <f t="shared" si="85"/>
        <v>0</v>
      </c>
      <c r="AK73" s="102">
        <f aca="true" t="shared" si="100" ref="AK73:AK88">SUM(AB73,AE73,AH73)</f>
        <v>65710</v>
      </c>
      <c r="AL73" s="102">
        <f aca="true" t="shared" si="101" ref="AL73:AL88">SUM(AC73,AF73,AI73)</f>
        <v>0</v>
      </c>
      <c r="AM73" s="101">
        <f t="shared" si="86"/>
        <v>0</v>
      </c>
      <c r="AN73" s="97">
        <f>SUM(AN74)</f>
        <v>16000</v>
      </c>
      <c r="AO73" s="97">
        <f>SUM(AO74)</f>
        <v>0</v>
      </c>
      <c r="AP73" s="101">
        <f t="shared" si="87"/>
        <v>0</v>
      </c>
      <c r="AQ73" s="97">
        <f>SUM(AQ74)</f>
        <v>0</v>
      </c>
      <c r="AR73" s="97">
        <f>SUM(AR74)</f>
        <v>0</v>
      </c>
      <c r="AS73" s="101">
        <v>0</v>
      </c>
      <c r="AT73" s="97">
        <f>SUM(AT74)</f>
        <v>1800</v>
      </c>
      <c r="AU73" s="97">
        <f>SUM(AU74)</f>
        <v>0</v>
      </c>
      <c r="AV73" s="101">
        <f t="shared" si="88"/>
        <v>0</v>
      </c>
      <c r="AW73" s="97">
        <f>SUM(AW74)</f>
        <v>17800</v>
      </c>
      <c r="AX73" s="97">
        <f>SUM(AX74)</f>
        <v>0</v>
      </c>
      <c r="AY73" s="99">
        <f t="shared" si="89"/>
        <v>0</v>
      </c>
      <c r="AZ73" s="97">
        <f>SUM(AZ74)</f>
        <v>12430</v>
      </c>
      <c r="BA73" s="97">
        <f>SUM(BA74)</f>
        <v>0</v>
      </c>
      <c r="BB73" s="99">
        <f t="shared" si="90"/>
        <v>0</v>
      </c>
      <c r="BC73" s="97">
        <f>SUM(BC74)</f>
        <v>0</v>
      </c>
      <c r="BD73" s="97">
        <f>SUM(BD74)</f>
        <v>0</v>
      </c>
      <c r="BE73" s="101">
        <v>0</v>
      </c>
      <c r="BF73" s="97">
        <f>SUM(BF74)</f>
        <v>37354</v>
      </c>
      <c r="BG73" s="97">
        <f>SUM(BG74)</f>
        <v>0</v>
      </c>
      <c r="BH73" s="99">
        <f t="shared" si="91"/>
        <v>0</v>
      </c>
      <c r="BI73" s="97">
        <f>SUM(BI74)</f>
        <v>49784</v>
      </c>
      <c r="BJ73" s="97">
        <f>SUM(BJ74)</f>
        <v>0</v>
      </c>
      <c r="BK73" s="99">
        <f t="shared" si="92"/>
        <v>0</v>
      </c>
      <c r="BL73" s="251">
        <f t="shared" si="25"/>
        <v>137794</v>
      </c>
    </row>
    <row r="74" spans="1:64" s="149" customFormat="1" ht="22.5">
      <c r="A74" s="140"/>
      <c r="B74" s="141"/>
      <c r="C74" s="141"/>
      <c r="D74" s="141" t="s">
        <v>24</v>
      </c>
      <c r="E74" s="141"/>
      <c r="F74" s="141"/>
      <c r="G74" s="141"/>
      <c r="H74" s="142">
        <f t="shared" si="93"/>
        <v>14400</v>
      </c>
      <c r="I74" s="142">
        <f t="shared" si="93"/>
        <v>40000</v>
      </c>
      <c r="J74" s="142">
        <f t="shared" si="93"/>
        <v>97794</v>
      </c>
      <c r="K74" s="143">
        <f t="shared" si="4"/>
        <v>137794</v>
      </c>
      <c r="L74" s="142">
        <f t="shared" si="94"/>
        <v>0</v>
      </c>
      <c r="M74" s="144">
        <f t="shared" si="95"/>
        <v>0</v>
      </c>
      <c r="N74" s="145">
        <f t="shared" si="96"/>
        <v>137794</v>
      </c>
      <c r="O74" s="261">
        <f t="shared" si="97"/>
        <v>100</v>
      </c>
      <c r="P74" s="142">
        <f aca="true" t="shared" si="102" ref="P74:Q76">SUM(P75)</f>
        <v>0</v>
      </c>
      <c r="Q74" s="142">
        <f t="shared" si="102"/>
        <v>0</v>
      </c>
      <c r="R74" s="146">
        <v>0</v>
      </c>
      <c r="S74" s="142">
        <f aca="true" t="shared" si="103" ref="S74:T76">SUM(S75)</f>
        <v>0</v>
      </c>
      <c r="T74" s="142">
        <f t="shared" si="103"/>
        <v>0</v>
      </c>
      <c r="U74" s="144">
        <v>0</v>
      </c>
      <c r="V74" s="142">
        <f aca="true" t="shared" si="104" ref="V74:W76">SUM(V75)</f>
        <v>4500</v>
      </c>
      <c r="W74" s="142">
        <f t="shared" si="104"/>
        <v>0</v>
      </c>
      <c r="X74" s="144">
        <f t="shared" si="82"/>
        <v>0</v>
      </c>
      <c r="Y74" s="147">
        <f t="shared" si="98"/>
        <v>4500</v>
      </c>
      <c r="Z74" s="147">
        <f t="shared" si="99"/>
        <v>0</v>
      </c>
      <c r="AA74" s="144">
        <f t="shared" si="83"/>
        <v>0</v>
      </c>
      <c r="AB74" s="142">
        <f aca="true" t="shared" si="105" ref="AB74:AC76">SUM(AB75)</f>
        <v>0</v>
      </c>
      <c r="AC74" s="142">
        <f t="shared" si="105"/>
        <v>0</v>
      </c>
      <c r="AD74" s="146">
        <v>0</v>
      </c>
      <c r="AE74" s="142">
        <f aca="true" t="shared" si="106" ref="AE74:AF76">SUM(AE75)</f>
        <v>25980</v>
      </c>
      <c r="AF74" s="142">
        <f t="shared" si="106"/>
        <v>0</v>
      </c>
      <c r="AG74" s="144">
        <f t="shared" si="84"/>
        <v>0</v>
      </c>
      <c r="AH74" s="142">
        <f aca="true" t="shared" si="107" ref="AH74:AI76">SUM(AH75)</f>
        <v>39730</v>
      </c>
      <c r="AI74" s="142">
        <f t="shared" si="107"/>
        <v>0</v>
      </c>
      <c r="AJ74" s="144">
        <f t="shared" si="85"/>
        <v>0</v>
      </c>
      <c r="AK74" s="147">
        <f t="shared" si="100"/>
        <v>65710</v>
      </c>
      <c r="AL74" s="147">
        <f t="shared" si="101"/>
        <v>0</v>
      </c>
      <c r="AM74" s="146">
        <f t="shared" si="86"/>
        <v>0</v>
      </c>
      <c r="AN74" s="142">
        <f aca="true" t="shared" si="108" ref="AN74:AO76">SUM(AN75)</f>
        <v>16000</v>
      </c>
      <c r="AO74" s="142">
        <f t="shared" si="108"/>
        <v>0</v>
      </c>
      <c r="AP74" s="146">
        <f t="shared" si="87"/>
        <v>0</v>
      </c>
      <c r="AQ74" s="142">
        <f aca="true" t="shared" si="109" ref="AQ74:AR76">SUM(AQ75)</f>
        <v>0</v>
      </c>
      <c r="AR74" s="142">
        <f t="shared" si="109"/>
        <v>0</v>
      </c>
      <c r="AS74" s="146">
        <v>0</v>
      </c>
      <c r="AT74" s="142">
        <f aca="true" t="shared" si="110" ref="AT74:AU76">SUM(AT75)</f>
        <v>1800</v>
      </c>
      <c r="AU74" s="142">
        <f t="shared" si="110"/>
        <v>0</v>
      </c>
      <c r="AV74" s="146">
        <f t="shared" si="88"/>
        <v>0</v>
      </c>
      <c r="AW74" s="147">
        <f aca="true" t="shared" si="111" ref="AW74:AW95">SUM(AN74,AQ74,AT74)</f>
        <v>17800</v>
      </c>
      <c r="AX74" s="147">
        <f aca="true" t="shared" si="112" ref="AX74:AX95">SUM(AO74,AR74,AU74)</f>
        <v>0</v>
      </c>
      <c r="AY74" s="144">
        <f t="shared" si="89"/>
        <v>0</v>
      </c>
      <c r="AZ74" s="142">
        <f aca="true" t="shared" si="113" ref="AZ74:BA76">SUM(AZ75)</f>
        <v>12430</v>
      </c>
      <c r="BA74" s="142">
        <f t="shared" si="113"/>
        <v>0</v>
      </c>
      <c r="BB74" s="144">
        <f t="shared" si="90"/>
        <v>0</v>
      </c>
      <c r="BC74" s="142">
        <f aca="true" t="shared" si="114" ref="BC74:BD76">SUM(BC75)</f>
        <v>0</v>
      </c>
      <c r="BD74" s="142">
        <f t="shared" si="114"/>
        <v>0</v>
      </c>
      <c r="BE74" s="146">
        <v>0</v>
      </c>
      <c r="BF74" s="142">
        <f aca="true" t="shared" si="115" ref="BF74:BG76">SUM(BF75)</f>
        <v>37354</v>
      </c>
      <c r="BG74" s="142">
        <f t="shared" si="115"/>
        <v>0</v>
      </c>
      <c r="BH74" s="144">
        <f t="shared" si="91"/>
        <v>0</v>
      </c>
      <c r="BI74" s="147">
        <f aca="true" t="shared" si="116" ref="BI74:BJ77">SUM(AZ74,BC74,BF74)</f>
        <v>49784</v>
      </c>
      <c r="BJ74" s="147">
        <f t="shared" si="116"/>
        <v>0</v>
      </c>
      <c r="BK74" s="144">
        <f t="shared" si="92"/>
        <v>0</v>
      </c>
      <c r="BL74" s="251">
        <f t="shared" si="25"/>
        <v>137794</v>
      </c>
    </row>
    <row r="75" spans="1:64" s="159" customFormat="1" ht="22.5">
      <c r="A75" s="150"/>
      <c r="B75" s="151"/>
      <c r="C75" s="151"/>
      <c r="D75" s="151"/>
      <c r="E75" s="151" t="s">
        <v>25</v>
      </c>
      <c r="F75" s="151"/>
      <c r="G75" s="151"/>
      <c r="H75" s="152">
        <f aca="true" t="shared" si="117" ref="H75:J76">SUM(H76)</f>
        <v>14400</v>
      </c>
      <c r="I75" s="152">
        <f t="shared" si="117"/>
        <v>40000</v>
      </c>
      <c r="J75" s="152">
        <f t="shared" si="117"/>
        <v>97794</v>
      </c>
      <c r="K75" s="153">
        <f t="shared" si="4"/>
        <v>137794</v>
      </c>
      <c r="L75" s="152">
        <f t="shared" si="94"/>
        <v>0</v>
      </c>
      <c r="M75" s="154">
        <f t="shared" si="95"/>
        <v>0</v>
      </c>
      <c r="N75" s="155">
        <f t="shared" si="96"/>
        <v>137794</v>
      </c>
      <c r="O75" s="259">
        <f t="shared" si="97"/>
        <v>100</v>
      </c>
      <c r="P75" s="152">
        <f t="shared" si="102"/>
        <v>0</v>
      </c>
      <c r="Q75" s="152">
        <f t="shared" si="102"/>
        <v>0</v>
      </c>
      <c r="R75" s="156">
        <v>0</v>
      </c>
      <c r="S75" s="152">
        <f t="shared" si="103"/>
        <v>0</v>
      </c>
      <c r="T75" s="152">
        <f t="shared" si="103"/>
        <v>0</v>
      </c>
      <c r="U75" s="154">
        <v>0</v>
      </c>
      <c r="V75" s="152">
        <f t="shared" si="104"/>
        <v>4500</v>
      </c>
      <c r="W75" s="152">
        <f t="shared" si="104"/>
        <v>0</v>
      </c>
      <c r="X75" s="154">
        <f t="shared" si="82"/>
        <v>0</v>
      </c>
      <c r="Y75" s="157">
        <f t="shared" si="98"/>
        <v>4500</v>
      </c>
      <c r="Z75" s="157">
        <f t="shared" si="99"/>
        <v>0</v>
      </c>
      <c r="AA75" s="154">
        <f t="shared" si="83"/>
        <v>0</v>
      </c>
      <c r="AB75" s="152">
        <f t="shared" si="105"/>
        <v>0</v>
      </c>
      <c r="AC75" s="152">
        <f t="shared" si="105"/>
        <v>0</v>
      </c>
      <c r="AD75" s="156">
        <v>0</v>
      </c>
      <c r="AE75" s="152">
        <f t="shared" si="106"/>
        <v>25980</v>
      </c>
      <c r="AF75" s="152">
        <f t="shared" si="106"/>
        <v>0</v>
      </c>
      <c r="AG75" s="154">
        <f t="shared" si="84"/>
        <v>0</v>
      </c>
      <c r="AH75" s="152">
        <f t="shared" si="107"/>
        <v>39730</v>
      </c>
      <c r="AI75" s="152">
        <f t="shared" si="107"/>
        <v>0</v>
      </c>
      <c r="AJ75" s="154">
        <f t="shared" si="85"/>
        <v>0</v>
      </c>
      <c r="AK75" s="157">
        <f t="shared" si="100"/>
        <v>65710</v>
      </c>
      <c r="AL75" s="157">
        <f t="shared" si="101"/>
        <v>0</v>
      </c>
      <c r="AM75" s="156">
        <f t="shared" si="86"/>
        <v>0</v>
      </c>
      <c r="AN75" s="152">
        <f t="shared" si="108"/>
        <v>16000</v>
      </c>
      <c r="AO75" s="152">
        <f t="shared" si="108"/>
        <v>0</v>
      </c>
      <c r="AP75" s="156">
        <f t="shared" si="87"/>
        <v>0</v>
      </c>
      <c r="AQ75" s="152">
        <f t="shared" si="109"/>
        <v>0</v>
      </c>
      <c r="AR75" s="152">
        <f t="shared" si="109"/>
        <v>0</v>
      </c>
      <c r="AS75" s="156">
        <v>0</v>
      </c>
      <c r="AT75" s="152">
        <f t="shared" si="110"/>
        <v>1800</v>
      </c>
      <c r="AU75" s="152">
        <f t="shared" si="110"/>
        <v>0</v>
      </c>
      <c r="AV75" s="156">
        <f t="shared" si="88"/>
        <v>0</v>
      </c>
      <c r="AW75" s="157">
        <f t="shared" si="111"/>
        <v>17800</v>
      </c>
      <c r="AX75" s="157">
        <f t="shared" si="112"/>
        <v>0</v>
      </c>
      <c r="AY75" s="154">
        <f t="shared" si="89"/>
        <v>0</v>
      </c>
      <c r="AZ75" s="152">
        <f t="shared" si="113"/>
        <v>12430</v>
      </c>
      <c r="BA75" s="152">
        <f t="shared" si="113"/>
        <v>0</v>
      </c>
      <c r="BB75" s="154">
        <f t="shared" si="90"/>
        <v>0</v>
      </c>
      <c r="BC75" s="152">
        <f t="shared" si="114"/>
        <v>0</v>
      </c>
      <c r="BD75" s="152">
        <f t="shared" si="114"/>
        <v>0</v>
      </c>
      <c r="BE75" s="156">
        <v>0</v>
      </c>
      <c r="BF75" s="152">
        <f t="shared" si="115"/>
        <v>37354</v>
      </c>
      <c r="BG75" s="152">
        <f t="shared" si="115"/>
        <v>0</v>
      </c>
      <c r="BH75" s="154">
        <f t="shared" si="91"/>
        <v>0</v>
      </c>
      <c r="BI75" s="157">
        <f t="shared" si="116"/>
        <v>49784</v>
      </c>
      <c r="BJ75" s="157">
        <f t="shared" si="116"/>
        <v>0</v>
      </c>
      <c r="BK75" s="154">
        <f t="shared" si="92"/>
        <v>0</v>
      </c>
      <c r="BL75" s="251">
        <f t="shared" si="25"/>
        <v>137794</v>
      </c>
    </row>
    <row r="76" spans="1:64" s="63" customFormat="1" ht="22.5">
      <c r="A76" s="62"/>
      <c r="B76" s="50"/>
      <c r="C76" s="50"/>
      <c r="D76" s="50"/>
      <c r="E76" s="50"/>
      <c r="F76" s="50" t="s">
        <v>27</v>
      </c>
      <c r="G76" s="50"/>
      <c r="H76" s="17">
        <f t="shared" si="117"/>
        <v>14400</v>
      </c>
      <c r="I76" s="17">
        <f t="shared" si="117"/>
        <v>40000</v>
      </c>
      <c r="J76" s="17">
        <f t="shared" si="117"/>
        <v>97794</v>
      </c>
      <c r="K76" s="89">
        <f t="shared" si="4"/>
        <v>137794</v>
      </c>
      <c r="L76" s="17">
        <f t="shared" si="94"/>
        <v>0</v>
      </c>
      <c r="M76" s="47">
        <f t="shared" si="95"/>
        <v>0</v>
      </c>
      <c r="N76" s="55">
        <f t="shared" si="96"/>
        <v>137794</v>
      </c>
      <c r="O76" s="258">
        <f t="shared" si="97"/>
        <v>100</v>
      </c>
      <c r="P76" s="17">
        <f t="shared" si="102"/>
        <v>0</v>
      </c>
      <c r="Q76" s="17">
        <f t="shared" si="102"/>
        <v>0</v>
      </c>
      <c r="R76" s="51">
        <v>0</v>
      </c>
      <c r="S76" s="17">
        <f t="shared" si="103"/>
        <v>0</v>
      </c>
      <c r="T76" s="17">
        <f t="shared" si="103"/>
        <v>0</v>
      </c>
      <c r="U76" s="47">
        <v>0</v>
      </c>
      <c r="V76" s="17">
        <f t="shared" si="104"/>
        <v>4500</v>
      </c>
      <c r="W76" s="17">
        <f t="shared" si="104"/>
        <v>0</v>
      </c>
      <c r="X76" s="47">
        <f t="shared" si="82"/>
        <v>0</v>
      </c>
      <c r="Y76" s="36">
        <f t="shared" si="98"/>
        <v>4500</v>
      </c>
      <c r="Z76" s="36">
        <f t="shared" si="99"/>
        <v>0</v>
      </c>
      <c r="AA76" s="47">
        <f t="shared" si="83"/>
        <v>0</v>
      </c>
      <c r="AB76" s="17">
        <f t="shared" si="105"/>
        <v>0</v>
      </c>
      <c r="AC76" s="17">
        <f t="shared" si="105"/>
        <v>0</v>
      </c>
      <c r="AD76" s="51">
        <v>0</v>
      </c>
      <c r="AE76" s="17">
        <f t="shared" si="106"/>
        <v>25980</v>
      </c>
      <c r="AF76" s="17">
        <f t="shared" si="106"/>
        <v>0</v>
      </c>
      <c r="AG76" s="47">
        <f t="shared" si="84"/>
        <v>0</v>
      </c>
      <c r="AH76" s="17">
        <f t="shared" si="107"/>
        <v>39730</v>
      </c>
      <c r="AI76" s="17">
        <f t="shared" si="107"/>
        <v>0</v>
      </c>
      <c r="AJ76" s="47">
        <f t="shared" si="85"/>
        <v>0</v>
      </c>
      <c r="AK76" s="36">
        <f t="shared" si="100"/>
        <v>65710</v>
      </c>
      <c r="AL76" s="36">
        <f t="shared" si="101"/>
        <v>0</v>
      </c>
      <c r="AM76" s="51">
        <f t="shared" si="86"/>
        <v>0</v>
      </c>
      <c r="AN76" s="17">
        <f t="shared" si="108"/>
        <v>16000</v>
      </c>
      <c r="AO76" s="17">
        <f t="shared" si="108"/>
        <v>0</v>
      </c>
      <c r="AP76" s="51">
        <f t="shared" si="87"/>
        <v>0</v>
      </c>
      <c r="AQ76" s="17">
        <f t="shared" si="109"/>
        <v>0</v>
      </c>
      <c r="AR76" s="17">
        <f t="shared" si="109"/>
        <v>0</v>
      </c>
      <c r="AS76" s="51">
        <v>0</v>
      </c>
      <c r="AT76" s="17">
        <f t="shared" si="110"/>
        <v>1800</v>
      </c>
      <c r="AU76" s="17">
        <f t="shared" si="110"/>
        <v>0</v>
      </c>
      <c r="AV76" s="51">
        <f t="shared" si="88"/>
        <v>0</v>
      </c>
      <c r="AW76" s="36">
        <f t="shared" si="111"/>
        <v>17800</v>
      </c>
      <c r="AX76" s="36">
        <f t="shared" si="112"/>
        <v>0</v>
      </c>
      <c r="AY76" s="47">
        <f t="shared" si="89"/>
        <v>0</v>
      </c>
      <c r="AZ76" s="17">
        <f t="shared" si="113"/>
        <v>12430</v>
      </c>
      <c r="BA76" s="17">
        <f t="shared" si="113"/>
        <v>0</v>
      </c>
      <c r="BB76" s="47">
        <f t="shared" si="90"/>
        <v>0</v>
      </c>
      <c r="BC76" s="17">
        <f t="shared" si="114"/>
        <v>0</v>
      </c>
      <c r="BD76" s="17">
        <f t="shared" si="114"/>
        <v>0</v>
      </c>
      <c r="BE76" s="51">
        <v>0</v>
      </c>
      <c r="BF76" s="17">
        <f t="shared" si="115"/>
        <v>37354</v>
      </c>
      <c r="BG76" s="17">
        <f t="shared" si="115"/>
        <v>0</v>
      </c>
      <c r="BH76" s="47">
        <f t="shared" si="91"/>
        <v>0</v>
      </c>
      <c r="BI76" s="36">
        <f t="shared" si="116"/>
        <v>49784</v>
      </c>
      <c r="BJ76" s="36">
        <f t="shared" si="116"/>
        <v>0</v>
      </c>
      <c r="BK76" s="47">
        <f t="shared" si="92"/>
        <v>0</v>
      </c>
      <c r="BL76" s="251">
        <f t="shared" si="25"/>
        <v>137794</v>
      </c>
    </row>
    <row r="77" spans="1:64" s="52" customFormat="1" ht="23.25" customHeight="1">
      <c r="A77" s="49"/>
      <c r="B77" s="14"/>
      <c r="C77" s="14"/>
      <c r="D77" s="50"/>
      <c r="E77" s="14"/>
      <c r="F77" s="10"/>
      <c r="G77" s="14" t="s">
        <v>84</v>
      </c>
      <c r="H77" s="17">
        <v>14400</v>
      </c>
      <c r="I77" s="36">
        <v>40000</v>
      </c>
      <c r="J77" s="36">
        <f>50000+7000+10000+10000+3000+4124+5800+7870</f>
        <v>97794</v>
      </c>
      <c r="K77" s="89">
        <f t="shared" si="4"/>
        <v>137794</v>
      </c>
      <c r="L77" s="57">
        <f t="shared" si="94"/>
        <v>0</v>
      </c>
      <c r="M77" s="47">
        <f t="shared" si="95"/>
        <v>0</v>
      </c>
      <c r="N77" s="55">
        <f t="shared" si="96"/>
        <v>137794</v>
      </c>
      <c r="O77" s="258">
        <f t="shared" si="97"/>
        <v>100</v>
      </c>
      <c r="P77" s="36">
        <v>0</v>
      </c>
      <c r="Q77" s="36">
        <v>0</v>
      </c>
      <c r="R77" s="51">
        <v>0</v>
      </c>
      <c r="S77" s="36">
        <v>0</v>
      </c>
      <c r="T77" s="36">
        <v>0</v>
      </c>
      <c r="U77" s="47">
        <v>0</v>
      </c>
      <c r="V77" s="36">
        <v>4500</v>
      </c>
      <c r="W77" s="36"/>
      <c r="X77" s="47">
        <f t="shared" si="82"/>
        <v>0</v>
      </c>
      <c r="Y77" s="36">
        <f t="shared" si="98"/>
        <v>4500</v>
      </c>
      <c r="Z77" s="36">
        <f t="shared" si="99"/>
        <v>0</v>
      </c>
      <c r="AA77" s="47">
        <f t="shared" si="83"/>
        <v>0</v>
      </c>
      <c r="AB77" s="36">
        <v>0</v>
      </c>
      <c r="AC77" s="36"/>
      <c r="AD77" s="51">
        <v>0</v>
      </c>
      <c r="AE77" s="36">
        <v>25980</v>
      </c>
      <c r="AF77" s="36"/>
      <c r="AG77" s="51">
        <f t="shared" si="84"/>
        <v>0</v>
      </c>
      <c r="AH77" s="36">
        <v>39730</v>
      </c>
      <c r="AI77" s="36"/>
      <c r="AJ77" s="51">
        <f t="shared" si="85"/>
        <v>0</v>
      </c>
      <c r="AK77" s="36">
        <f t="shared" si="100"/>
        <v>65710</v>
      </c>
      <c r="AL77" s="36">
        <f t="shared" si="101"/>
        <v>0</v>
      </c>
      <c r="AM77" s="51">
        <f t="shared" si="86"/>
        <v>0</v>
      </c>
      <c r="AN77" s="36">
        <v>16000</v>
      </c>
      <c r="AO77" s="36"/>
      <c r="AP77" s="51">
        <f t="shared" si="87"/>
        <v>0</v>
      </c>
      <c r="AQ77" s="36">
        <v>0</v>
      </c>
      <c r="AR77" s="36"/>
      <c r="AS77" s="51">
        <v>0</v>
      </c>
      <c r="AT77" s="36">
        <v>1800</v>
      </c>
      <c r="AU77" s="36"/>
      <c r="AV77" s="51">
        <f t="shared" si="88"/>
        <v>0</v>
      </c>
      <c r="AW77" s="36">
        <f t="shared" si="111"/>
        <v>17800</v>
      </c>
      <c r="AX77" s="36">
        <f t="shared" si="112"/>
        <v>0</v>
      </c>
      <c r="AY77" s="47">
        <f t="shared" si="89"/>
        <v>0</v>
      </c>
      <c r="AZ77" s="36">
        <v>12430</v>
      </c>
      <c r="BA77" s="36"/>
      <c r="BB77" s="47">
        <f t="shared" si="90"/>
        <v>0</v>
      </c>
      <c r="BC77" s="36">
        <v>0</v>
      </c>
      <c r="BD77" s="36"/>
      <c r="BE77" s="51">
        <v>0</v>
      </c>
      <c r="BF77" s="36">
        <v>37354</v>
      </c>
      <c r="BG77" s="36"/>
      <c r="BH77" s="47">
        <f t="shared" si="91"/>
        <v>0</v>
      </c>
      <c r="BI77" s="36">
        <f t="shared" si="116"/>
        <v>49784</v>
      </c>
      <c r="BJ77" s="36">
        <f t="shared" si="116"/>
        <v>0</v>
      </c>
      <c r="BK77" s="47">
        <f t="shared" si="92"/>
        <v>0</v>
      </c>
      <c r="BL77" s="251">
        <f t="shared" si="25"/>
        <v>137794</v>
      </c>
    </row>
    <row r="78" spans="1:64" s="106" customFormat="1" ht="22.5">
      <c r="A78" s="104"/>
      <c r="B78" s="105"/>
      <c r="C78" s="96" t="s">
        <v>40</v>
      </c>
      <c r="D78" s="96"/>
      <c r="E78" s="105"/>
      <c r="F78" s="105"/>
      <c r="G78" s="105"/>
      <c r="H78" s="97">
        <f aca="true" t="shared" si="118" ref="H78:J81">SUM(H79)</f>
        <v>0</v>
      </c>
      <c r="I78" s="97">
        <f t="shared" si="118"/>
        <v>101000</v>
      </c>
      <c r="J78" s="97">
        <f t="shared" si="118"/>
        <v>-100000</v>
      </c>
      <c r="K78" s="98">
        <f t="shared" si="4"/>
        <v>1000</v>
      </c>
      <c r="L78" s="97">
        <f t="shared" si="94"/>
        <v>0</v>
      </c>
      <c r="M78" s="99">
        <f t="shared" si="95"/>
        <v>0</v>
      </c>
      <c r="N78" s="100">
        <f t="shared" si="96"/>
        <v>1000</v>
      </c>
      <c r="O78" s="265">
        <f t="shared" si="97"/>
        <v>100</v>
      </c>
      <c r="P78" s="97">
        <f>SUM(P79)</f>
        <v>0</v>
      </c>
      <c r="Q78" s="97">
        <f>SUM(Q79)</f>
        <v>0</v>
      </c>
      <c r="R78" s="101">
        <v>0</v>
      </c>
      <c r="S78" s="97">
        <f>SUM(S79)</f>
        <v>0</v>
      </c>
      <c r="T78" s="97">
        <f>SUM(T79)</f>
        <v>0</v>
      </c>
      <c r="U78" s="99">
        <v>0</v>
      </c>
      <c r="V78" s="97">
        <f>SUM(V79)</f>
        <v>0</v>
      </c>
      <c r="W78" s="97">
        <f>SUM(W79)</f>
        <v>0</v>
      </c>
      <c r="X78" s="99">
        <v>0</v>
      </c>
      <c r="Y78" s="102">
        <f t="shared" si="98"/>
        <v>0</v>
      </c>
      <c r="Z78" s="102">
        <f t="shared" si="99"/>
        <v>0</v>
      </c>
      <c r="AA78" s="99">
        <v>0</v>
      </c>
      <c r="AB78" s="97">
        <f>SUM(AB79)</f>
        <v>0</v>
      </c>
      <c r="AC78" s="97">
        <f>SUM(AC79)</f>
        <v>0</v>
      </c>
      <c r="AD78" s="101">
        <v>0</v>
      </c>
      <c r="AE78" s="97">
        <f>SUM(AE79)</f>
        <v>0</v>
      </c>
      <c r="AF78" s="97">
        <f>SUM(AF79)</f>
        <v>0</v>
      </c>
      <c r="AG78" s="101">
        <v>0</v>
      </c>
      <c r="AH78" s="97">
        <f>SUM(AH79)</f>
        <v>0</v>
      </c>
      <c r="AI78" s="97">
        <f>SUM(AI79)</f>
        <v>0</v>
      </c>
      <c r="AJ78" s="101">
        <v>0</v>
      </c>
      <c r="AK78" s="102">
        <f t="shared" si="100"/>
        <v>0</v>
      </c>
      <c r="AL78" s="102">
        <f t="shared" si="101"/>
        <v>0</v>
      </c>
      <c r="AM78" s="101">
        <v>0</v>
      </c>
      <c r="AN78" s="97">
        <f>SUM(AN79)</f>
        <v>0</v>
      </c>
      <c r="AO78" s="97">
        <f>SUM(AO79)</f>
        <v>0</v>
      </c>
      <c r="AP78" s="101">
        <v>0</v>
      </c>
      <c r="AQ78" s="97">
        <f>SUM(AQ79)</f>
        <v>0</v>
      </c>
      <c r="AR78" s="97">
        <f>SUM(AR79)</f>
        <v>0</v>
      </c>
      <c r="AS78" s="101">
        <v>0</v>
      </c>
      <c r="AT78" s="97">
        <f>SUM(AT79)</f>
        <v>0</v>
      </c>
      <c r="AU78" s="97">
        <f>SUM(AU79)</f>
        <v>0</v>
      </c>
      <c r="AV78" s="101">
        <v>0</v>
      </c>
      <c r="AW78" s="102">
        <f t="shared" si="111"/>
        <v>0</v>
      </c>
      <c r="AX78" s="102">
        <f t="shared" si="112"/>
        <v>0</v>
      </c>
      <c r="AY78" s="99">
        <v>0</v>
      </c>
      <c r="AZ78" s="97">
        <f>SUM(AZ79)</f>
        <v>0</v>
      </c>
      <c r="BA78" s="97">
        <f>SUM(BA79)</f>
        <v>0</v>
      </c>
      <c r="BB78" s="101">
        <v>0</v>
      </c>
      <c r="BC78" s="97">
        <f>SUM(BC79)</f>
        <v>0</v>
      </c>
      <c r="BD78" s="97">
        <f>SUM(BD79)</f>
        <v>0</v>
      </c>
      <c r="BE78" s="101">
        <v>0</v>
      </c>
      <c r="BF78" s="97">
        <f>SUM(BF79)</f>
        <v>1000</v>
      </c>
      <c r="BG78" s="97">
        <f>SUM(BG79)</f>
        <v>0</v>
      </c>
      <c r="BH78" s="101">
        <f>SUM(BG78*100/BF78)</f>
        <v>0</v>
      </c>
      <c r="BI78" s="102">
        <f aca="true" t="shared" si="119" ref="BI78:BJ86">SUM(AZ78,BC78,BF78)</f>
        <v>1000</v>
      </c>
      <c r="BJ78" s="102">
        <f t="shared" si="119"/>
        <v>0</v>
      </c>
      <c r="BK78" s="99">
        <f>SUM(BJ78*100/BI78)</f>
        <v>0</v>
      </c>
      <c r="BL78" s="251">
        <f aca="true" t="shared" si="120" ref="BL78:BL102">SUM(Y78,AK78,AW78,BI78)</f>
        <v>1000</v>
      </c>
    </row>
    <row r="79" spans="1:64" s="165" customFormat="1" ht="22.5">
      <c r="A79" s="163"/>
      <c r="B79" s="164"/>
      <c r="C79" s="164"/>
      <c r="D79" s="141" t="s">
        <v>36</v>
      </c>
      <c r="E79" s="141"/>
      <c r="F79" s="164"/>
      <c r="G79" s="164"/>
      <c r="H79" s="142">
        <f t="shared" si="118"/>
        <v>0</v>
      </c>
      <c r="I79" s="142">
        <f t="shared" si="118"/>
        <v>101000</v>
      </c>
      <c r="J79" s="142">
        <f t="shared" si="118"/>
        <v>-100000</v>
      </c>
      <c r="K79" s="143">
        <f t="shared" si="4"/>
        <v>1000</v>
      </c>
      <c r="L79" s="142">
        <f t="shared" si="94"/>
        <v>0</v>
      </c>
      <c r="M79" s="144">
        <f t="shared" si="95"/>
        <v>0</v>
      </c>
      <c r="N79" s="145">
        <f t="shared" si="96"/>
        <v>1000</v>
      </c>
      <c r="O79" s="261">
        <f t="shared" si="97"/>
        <v>100</v>
      </c>
      <c r="P79" s="142">
        <f>SUM(P80)</f>
        <v>0</v>
      </c>
      <c r="Q79" s="142">
        <f>SUM(Q80)</f>
        <v>0</v>
      </c>
      <c r="R79" s="166">
        <v>0</v>
      </c>
      <c r="S79" s="142">
        <f>SUM(S80)</f>
        <v>0</v>
      </c>
      <c r="T79" s="142">
        <f>SUM(T80)</f>
        <v>0</v>
      </c>
      <c r="U79" s="144">
        <v>0</v>
      </c>
      <c r="V79" s="142">
        <f>SUM(V80)</f>
        <v>0</v>
      </c>
      <c r="W79" s="142">
        <f>SUM(W80)</f>
        <v>0</v>
      </c>
      <c r="X79" s="144">
        <v>0</v>
      </c>
      <c r="Y79" s="147">
        <f t="shared" si="98"/>
        <v>0</v>
      </c>
      <c r="Z79" s="147">
        <f t="shared" si="99"/>
        <v>0</v>
      </c>
      <c r="AA79" s="144">
        <v>0</v>
      </c>
      <c r="AB79" s="142">
        <f>SUM(AB80)</f>
        <v>0</v>
      </c>
      <c r="AC79" s="142">
        <f>SUM(AC80)</f>
        <v>0</v>
      </c>
      <c r="AD79" s="146">
        <v>0</v>
      </c>
      <c r="AE79" s="142">
        <f>SUM(AE80)</f>
        <v>0</v>
      </c>
      <c r="AF79" s="142">
        <f>SUM(AF80)</f>
        <v>0</v>
      </c>
      <c r="AG79" s="146">
        <v>0</v>
      </c>
      <c r="AH79" s="142">
        <f>SUM(AH80)</f>
        <v>0</v>
      </c>
      <c r="AI79" s="142">
        <f>SUM(AI80)</f>
        <v>0</v>
      </c>
      <c r="AJ79" s="146">
        <v>0</v>
      </c>
      <c r="AK79" s="147">
        <f t="shared" si="100"/>
        <v>0</v>
      </c>
      <c r="AL79" s="147">
        <f t="shared" si="101"/>
        <v>0</v>
      </c>
      <c r="AM79" s="146">
        <v>0</v>
      </c>
      <c r="AN79" s="142">
        <f>SUM(AN80)</f>
        <v>0</v>
      </c>
      <c r="AO79" s="142">
        <f>SUM(AO80)</f>
        <v>0</v>
      </c>
      <c r="AP79" s="146">
        <v>0</v>
      </c>
      <c r="AQ79" s="142">
        <f>SUM(AQ80)</f>
        <v>0</v>
      </c>
      <c r="AR79" s="142">
        <f>SUM(AR80)</f>
        <v>0</v>
      </c>
      <c r="AS79" s="146">
        <v>0</v>
      </c>
      <c r="AT79" s="142">
        <f>SUM(AT80)</f>
        <v>0</v>
      </c>
      <c r="AU79" s="142">
        <f>SUM(AU80)</f>
        <v>0</v>
      </c>
      <c r="AV79" s="146">
        <v>0</v>
      </c>
      <c r="AW79" s="147">
        <f t="shared" si="111"/>
        <v>0</v>
      </c>
      <c r="AX79" s="147">
        <f t="shared" si="112"/>
        <v>0</v>
      </c>
      <c r="AY79" s="144">
        <v>0</v>
      </c>
      <c r="AZ79" s="142">
        <f>SUM(AZ80)</f>
        <v>0</v>
      </c>
      <c r="BA79" s="142">
        <f>SUM(BA80)</f>
        <v>0</v>
      </c>
      <c r="BB79" s="146">
        <v>0</v>
      </c>
      <c r="BC79" s="142">
        <f>SUM(BC80)</f>
        <v>0</v>
      </c>
      <c r="BD79" s="142">
        <f>SUM(BD80)</f>
        <v>0</v>
      </c>
      <c r="BE79" s="146">
        <v>0</v>
      </c>
      <c r="BF79" s="142">
        <f>SUM(BF80)</f>
        <v>1000</v>
      </c>
      <c r="BG79" s="142">
        <f>SUM(BG80)</f>
        <v>0</v>
      </c>
      <c r="BH79" s="146">
        <f>SUM(BG79*100/BF79)</f>
        <v>0</v>
      </c>
      <c r="BI79" s="147">
        <f t="shared" si="119"/>
        <v>1000</v>
      </c>
      <c r="BJ79" s="147">
        <f t="shared" si="119"/>
        <v>0</v>
      </c>
      <c r="BK79" s="144">
        <f>SUM(BJ79*100/BI79)</f>
        <v>0</v>
      </c>
      <c r="BL79" s="251">
        <f t="shared" si="120"/>
        <v>1000</v>
      </c>
    </row>
    <row r="80" spans="1:64" s="162" customFormat="1" ht="22.5">
      <c r="A80" s="160"/>
      <c r="B80" s="161"/>
      <c r="C80" s="161"/>
      <c r="D80" s="161"/>
      <c r="E80" s="151" t="s">
        <v>37</v>
      </c>
      <c r="F80" s="151"/>
      <c r="G80" s="161"/>
      <c r="H80" s="152">
        <f t="shared" si="118"/>
        <v>0</v>
      </c>
      <c r="I80" s="152">
        <f t="shared" si="118"/>
        <v>101000</v>
      </c>
      <c r="J80" s="152">
        <f t="shared" si="118"/>
        <v>-100000</v>
      </c>
      <c r="K80" s="153">
        <f aca="true" t="shared" si="121" ref="K80:K95">SUM(I80+J80)</f>
        <v>1000</v>
      </c>
      <c r="L80" s="152">
        <f t="shared" si="94"/>
        <v>0</v>
      </c>
      <c r="M80" s="154">
        <f t="shared" si="95"/>
        <v>0</v>
      </c>
      <c r="N80" s="155">
        <f t="shared" si="96"/>
        <v>1000</v>
      </c>
      <c r="O80" s="259">
        <f t="shared" si="97"/>
        <v>100</v>
      </c>
      <c r="P80" s="152">
        <f>SUM(P82:P82)</f>
        <v>0</v>
      </c>
      <c r="Q80" s="152">
        <f>SUM(Q82:Q82)</f>
        <v>0</v>
      </c>
      <c r="R80" s="167">
        <v>0</v>
      </c>
      <c r="S80" s="152">
        <f>SUM(S82:S82)</f>
        <v>0</v>
      </c>
      <c r="T80" s="152">
        <f>SUM(T82:T82)</f>
        <v>0</v>
      </c>
      <c r="U80" s="154">
        <v>0</v>
      </c>
      <c r="V80" s="152">
        <f>SUM(V82:V82)</f>
        <v>0</v>
      </c>
      <c r="W80" s="152">
        <f>SUM(W82:W82)</f>
        <v>0</v>
      </c>
      <c r="X80" s="154">
        <v>0</v>
      </c>
      <c r="Y80" s="157">
        <f t="shared" si="98"/>
        <v>0</v>
      </c>
      <c r="Z80" s="157">
        <f t="shared" si="99"/>
        <v>0</v>
      </c>
      <c r="AA80" s="154">
        <v>0</v>
      </c>
      <c r="AB80" s="152">
        <f>SUM(AB82:AB82)</f>
        <v>0</v>
      </c>
      <c r="AC80" s="152">
        <f>SUM(AC82:AC82)</f>
        <v>0</v>
      </c>
      <c r="AD80" s="156">
        <v>0</v>
      </c>
      <c r="AE80" s="152">
        <f>SUM(AE82:AE82)</f>
        <v>0</v>
      </c>
      <c r="AF80" s="152">
        <f>SUM(AF82:AF82)</f>
        <v>0</v>
      </c>
      <c r="AG80" s="156">
        <v>0</v>
      </c>
      <c r="AH80" s="152">
        <f>SUM(AH82:AH82)</f>
        <v>0</v>
      </c>
      <c r="AI80" s="152">
        <f>SUM(AI82:AI82)</f>
        <v>0</v>
      </c>
      <c r="AJ80" s="156">
        <v>0</v>
      </c>
      <c r="AK80" s="157">
        <f t="shared" si="100"/>
        <v>0</v>
      </c>
      <c r="AL80" s="157">
        <f t="shared" si="101"/>
        <v>0</v>
      </c>
      <c r="AM80" s="156">
        <v>0</v>
      </c>
      <c r="AN80" s="152">
        <f>SUM(AN82:AN82)</f>
        <v>0</v>
      </c>
      <c r="AO80" s="152">
        <f>SUM(AO82:AO82)</f>
        <v>0</v>
      </c>
      <c r="AP80" s="156">
        <v>0</v>
      </c>
      <c r="AQ80" s="152">
        <f>SUM(AQ82:AQ82)</f>
        <v>0</v>
      </c>
      <c r="AR80" s="152">
        <f>SUM(AR82:AR82)</f>
        <v>0</v>
      </c>
      <c r="AS80" s="156">
        <v>0</v>
      </c>
      <c r="AT80" s="152">
        <f>SUM(AT82:AT82)</f>
        <v>0</v>
      </c>
      <c r="AU80" s="152">
        <f>SUM(AU82:AU82)</f>
        <v>0</v>
      </c>
      <c r="AV80" s="156">
        <v>0</v>
      </c>
      <c r="AW80" s="157">
        <f t="shared" si="111"/>
        <v>0</v>
      </c>
      <c r="AX80" s="157">
        <f t="shared" si="112"/>
        <v>0</v>
      </c>
      <c r="AY80" s="154">
        <v>0</v>
      </c>
      <c r="AZ80" s="152">
        <f>SUM(AZ82:AZ82)</f>
        <v>0</v>
      </c>
      <c r="BA80" s="152">
        <f>SUM(BA82:BA82)</f>
        <v>0</v>
      </c>
      <c r="BB80" s="156">
        <v>0</v>
      </c>
      <c r="BC80" s="152">
        <f>SUM(BC82:BC82)</f>
        <v>0</v>
      </c>
      <c r="BD80" s="152">
        <f>SUM(BD82:BD82)</f>
        <v>0</v>
      </c>
      <c r="BE80" s="156">
        <v>0</v>
      </c>
      <c r="BF80" s="152">
        <f>SUM(BF82:BF82)</f>
        <v>1000</v>
      </c>
      <c r="BG80" s="152">
        <f>SUM(BG82:BG82)</f>
        <v>0</v>
      </c>
      <c r="BH80" s="156">
        <f>SUM(BG80*100/BF80)</f>
        <v>0</v>
      </c>
      <c r="BI80" s="157">
        <f t="shared" si="119"/>
        <v>1000</v>
      </c>
      <c r="BJ80" s="157">
        <f t="shared" si="119"/>
        <v>0</v>
      </c>
      <c r="BK80" s="154">
        <f>SUM(BJ80*100/BI80)</f>
        <v>0</v>
      </c>
      <c r="BL80" s="251">
        <f t="shared" si="120"/>
        <v>1000</v>
      </c>
    </row>
    <row r="81" spans="1:64" s="52" customFormat="1" ht="22.5">
      <c r="A81" s="49"/>
      <c r="B81" s="14"/>
      <c r="C81" s="14"/>
      <c r="D81" s="14"/>
      <c r="E81" s="14"/>
      <c r="F81" s="14" t="s">
        <v>37</v>
      </c>
      <c r="G81" s="14"/>
      <c r="H81" s="57">
        <f t="shared" si="118"/>
        <v>0</v>
      </c>
      <c r="I81" s="57">
        <f t="shared" si="118"/>
        <v>101000</v>
      </c>
      <c r="J81" s="57">
        <f t="shared" si="118"/>
        <v>-100000</v>
      </c>
      <c r="K81" s="89">
        <f t="shared" si="121"/>
        <v>1000</v>
      </c>
      <c r="L81" s="57">
        <f t="shared" si="94"/>
        <v>0</v>
      </c>
      <c r="M81" s="47">
        <f t="shared" si="95"/>
        <v>0</v>
      </c>
      <c r="N81" s="55">
        <f t="shared" si="96"/>
        <v>1000</v>
      </c>
      <c r="O81" s="258">
        <f t="shared" si="97"/>
        <v>100</v>
      </c>
      <c r="P81" s="57">
        <f>SUM(P82)</f>
        <v>0</v>
      </c>
      <c r="Q81" s="57">
        <f>SUM(Q82)</f>
        <v>0</v>
      </c>
      <c r="R81" s="66">
        <v>0</v>
      </c>
      <c r="S81" s="57">
        <f>SUM(S82)</f>
        <v>0</v>
      </c>
      <c r="T81" s="57">
        <f>SUM(T82)</f>
        <v>0</v>
      </c>
      <c r="U81" s="47">
        <v>0</v>
      </c>
      <c r="V81" s="57">
        <f>SUM(V82)</f>
        <v>0</v>
      </c>
      <c r="W81" s="57">
        <f>SUM(W82)</f>
        <v>0</v>
      </c>
      <c r="X81" s="47">
        <v>0</v>
      </c>
      <c r="Y81" s="36">
        <f t="shared" si="98"/>
        <v>0</v>
      </c>
      <c r="Z81" s="36">
        <f t="shared" si="99"/>
        <v>0</v>
      </c>
      <c r="AA81" s="47">
        <v>0</v>
      </c>
      <c r="AB81" s="57">
        <f>SUM(AB82)</f>
        <v>0</v>
      </c>
      <c r="AC81" s="57">
        <f>SUM(AC82)</f>
        <v>0</v>
      </c>
      <c r="AD81" s="51">
        <v>0</v>
      </c>
      <c r="AE81" s="57">
        <f>SUM(AE82)</f>
        <v>0</v>
      </c>
      <c r="AF81" s="57">
        <f>SUM(AF82)</f>
        <v>0</v>
      </c>
      <c r="AG81" s="51">
        <v>0</v>
      </c>
      <c r="AH81" s="57">
        <f>SUM(AH82)</f>
        <v>0</v>
      </c>
      <c r="AI81" s="57">
        <f>SUM(AI82)</f>
        <v>0</v>
      </c>
      <c r="AJ81" s="51">
        <v>0</v>
      </c>
      <c r="AK81" s="36">
        <f t="shared" si="100"/>
        <v>0</v>
      </c>
      <c r="AL81" s="36">
        <f t="shared" si="101"/>
        <v>0</v>
      </c>
      <c r="AM81" s="51">
        <v>0</v>
      </c>
      <c r="AN81" s="57">
        <f>SUM(AN82)</f>
        <v>0</v>
      </c>
      <c r="AO81" s="57">
        <f>SUM(AO82)</f>
        <v>0</v>
      </c>
      <c r="AP81" s="51">
        <v>0</v>
      </c>
      <c r="AQ81" s="57">
        <f>SUM(AQ82)</f>
        <v>0</v>
      </c>
      <c r="AR81" s="57">
        <f>SUM(AR82)</f>
        <v>0</v>
      </c>
      <c r="AS81" s="51">
        <v>0</v>
      </c>
      <c r="AT81" s="57">
        <f>SUM(AT82)</f>
        <v>0</v>
      </c>
      <c r="AU81" s="57">
        <f>SUM(AU82)</f>
        <v>0</v>
      </c>
      <c r="AV81" s="51">
        <v>0</v>
      </c>
      <c r="AW81" s="36">
        <f t="shared" si="111"/>
        <v>0</v>
      </c>
      <c r="AX81" s="36">
        <f t="shared" si="112"/>
        <v>0</v>
      </c>
      <c r="AY81" s="47">
        <v>0</v>
      </c>
      <c r="AZ81" s="57">
        <f>SUM(AZ82)</f>
        <v>0</v>
      </c>
      <c r="BA81" s="57">
        <f>SUM(BA82)</f>
        <v>0</v>
      </c>
      <c r="BB81" s="51">
        <v>0</v>
      </c>
      <c r="BC81" s="57">
        <f>SUM(BC82)</f>
        <v>0</v>
      </c>
      <c r="BD81" s="57">
        <f>SUM(BD82)</f>
        <v>0</v>
      </c>
      <c r="BE81" s="51">
        <v>0</v>
      </c>
      <c r="BF81" s="57">
        <f>SUM(BF82)</f>
        <v>1000</v>
      </c>
      <c r="BG81" s="57">
        <f>SUM(BG82)</f>
        <v>0</v>
      </c>
      <c r="BH81" s="51">
        <v>0</v>
      </c>
      <c r="BI81" s="36">
        <f>SUM(AZ81,BC81,BF81)</f>
        <v>1000</v>
      </c>
      <c r="BJ81" s="36">
        <f>SUM(BA81,BD81,BG81)</f>
        <v>0</v>
      </c>
      <c r="BK81" s="47">
        <v>0</v>
      </c>
      <c r="BL81" s="251">
        <f t="shared" si="120"/>
        <v>1000</v>
      </c>
    </row>
    <row r="82" spans="1:64" s="52" customFormat="1" ht="22.5">
      <c r="A82" s="49"/>
      <c r="B82" s="14"/>
      <c r="C82" s="14"/>
      <c r="D82" s="14"/>
      <c r="E82" s="14"/>
      <c r="F82" s="14"/>
      <c r="G82" s="65" t="s">
        <v>85</v>
      </c>
      <c r="H82" s="17">
        <v>0</v>
      </c>
      <c r="I82" s="36">
        <v>101000</v>
      </c>
      <c r="J82" s="36">
        <v>-100000</v>
      </c>
      <c r="K82" s="89">
        <f t="shared" si="121"/>
        <v>1000</v>
      </c>
      <c r="L82" s="57">
        <f t="shared" si="94"/>
        <v>0</v>
      </c>
      <c r="M82" s="47">
        <f t="shared" si="95"/>
        <v>0</v>
      </c>
      <c r="N82" s="55">
        <f t="shared" si="96"/>
        <v>1000</v>
      </c>
      <c r="O82" s="258">
        <f t="shared" si="97"/>
        <v>100</v>
      </c>
      <c r="P82" s="36">
        <v>0</v>
      </c>
      <c r="Q82" s="36">
        <v>0</v>
      </c>
      <c r="R82" s="51">
        <v>0</v>
      </c>
      <c r="S82" s="36">
        <v>0</v>
      </c>
      <c r="T82" s="36">
        <v>0</v>
      </c>
      <c r="U82" s="47">
        <v>0</v>
      </c>
      <c r="V82" s="36">
        <v>0</v>
      </c>
      <c r="W82" s="36"/>
      <c r="X82" s="47">
        <v>0</v>
      </c>
      <c r="Y82" s="36">
        <f t="shared" si="98"/>
        <v>0</v>
      </c>
      <c r="Z82" s="36">
        <f t="shared" si="99"/>
        <v>0</v>
      </c>
      <c r="AA82" s="47">
        <v>0</v>
      </c>
      <c r="AB82" s="36">
        <v>0</v>
      </c>
      <c r="AC82" s="36"/>
      <c r="AD82" s="51">
        <v>0</v>
      </c>
      <c r="AE82" s="36">
        <v>0</v>
      </c>
      <c r="AF82" s="36"/>
      <c r="AG82" s="51">
        <v>0</v>
      </c>
      <c r="AH82" s="36">
        <v>0</v>
      </c>
      <c r="AI82" s="36"/>
      <c r="AJ82" s="51">
        <v>0</v>
      </c>
      <c r="AK82" s="36">
        <f t="shared" si="100"/>
        <v>0</v>
      </c>
      <c r="AL82" s="36">
        <f t="shared" si="101"/>
        <v>0</v>
      </c>
      <c r="AM82" s="51">
        <v>0</v>
      </c>
      <c r="AN82" s="36">
        <v>0</v>
      </c>
      <c r="AO82" s="36"/>
      <c r="AP82" s="51">
        <v>0</v>
      </c>
      <c r="AQ82" s="36">
        <v>0</v>
      </c>
      <c r="AR82" s="36"/>
      <c r="AS82" s="51">
        <v>0</v>
      </c>
      <c r="AT82" s="36">
        <v>0</v>
      </c>
      <c r="AU82" s="36"/>
      <c r="AV82" s="51">
        <v>0</v>
      </c>
      <c r="AW82" s="36">
        <f t="shared" si="111"/>
        <v>0</v>
      </c>
      <c r="AX82" s="36">
        <f t="shared" si="112"/>
        <v>0</v>
      </c>
      <c r="AY82" s="47">
        <v>0</v>
      </c>
      <c r="AZ82" s="36">
        <v>0</v>
      </c>
      <c r="BA82" s="36"/>
      <c r="BB82" s="51">
        <v>0</v>
      </c>
      <c r="BC82" s="36">
        <v>0</v>
      </c>
      <c r="BD82" s="36"/>
      <c r="BE82" s="51">
        <v>0</v>
      </c>
      <c r="BF82" s="36">
        <v>1000</v>
      </c>
      <c r="BG82" s="36"/>
      <c r="BH82" s="51">
        <v>0</v>
      </c>
      <c r="BI82" s="36">
        <f t="shared" si="119"/>
        <v>1000</v>
      </c>
      <c r="BJ82" s="36">
        <f t="shared" si="119"/>
        <v>0</v>
      </c>
      <c r="BK82" s="47">
        <v>0</v>
      </c>
      <c r="BL82" s="251">
        <f t="shared" si="120"/>
        <v>1000</v>
      </c>
    </row>
    <row r="83" spans="1:64" s="88" customFormat="1" ht="22.5">
      <c r="A83" s="132" t="s">
        <v>86</v>
      </c>
      <c r="B83" s="91"/>
      <c r="C83" s="91"/>
      <c r="D83" s="91"/>
      <c r="E83" s="91"/>
      <c r="F83" s="91"/>
      <c r="G83" s="91"/>
      <c r="H83" s="92">
        <f>SUM(H84)</f>
        <v>0</v>
      </c>
      <c r="I83" s="92">
        <f>SUM(I84)</f>
        <v>300000</v>
      </c>
      <c r="J83" s="92">
        <f>SUM(J84)</f>
        <v>4673357</v>
      </c>
      <c r="K83" s="93">
        <f t="shared" si="121"/>
        <v>4973357</v>
      </c>
      <c r="L83" s="92">
        <f t="shared" si="94"/>
        <v>3200</v>
      </c>
      <c r="M83" s="94">
        <f t="shared" si="95"/>
        <v>0.06434285734967347</v>
      </c>
      <c r="N83" s="133">
        <f t="shared" si="96"/>
        <v>4970157</v>
      </c>
      <c r="O83" s="94">
        <f t="shared" si="97"/>
        <v>99.93565714265033</v>
      </c>
      <c r="P83" s="92">
        <f>SUM(P84)</f>
        <v>0</v>
      </c>
      <c r="Q83" s="92">
        <f>SUM(Q84)</f>
        <v>0</v>
      </c>
      <c r="R83" s="94">
        <v>0</v>
      </c>
      <c r="S83" s="92">
        <f>SUM(S84)</f>
        <v>3200</v>
      </c>
      <c r="T83" s="92">
        <f>SUM(T84)</f>
        <v>3200</v>
      </c>
      <c r="U83" s="274">
        <f aca="true" t="shared" si="122" ref="U83:U89">SUM(T83*100/S83)</f>
        <v>100</v>
      </c>
      <c r="V83" s="92">
        <f>SUM(V84)</f>
        <v>0</v>
      </c>
      <c r="W83" s="92">
        <f>SUM(W84)</f>
        <v>0</v>
      </c>
      <c r="X83" s="94">
        <v>0</v>
      </c>
      <c r="Y83" s="95">
        <f t="shared" si="98"/>
        <v>3200</v>
      </c>
      <c r="Z83" s="95">
        <f t="shared" si="99"/>
        <v>3200</v>
      </c>
      <c r="AA83" s="274">
        <f aca="true" t="shared" si="123" ref="AA83:AA89">SUM(Z83*100/Y83)</f>
        <v>100</v>
      </c>
      <c r="AB83" s="92">
        <f>SUM(AB84)</f>
        <v>23600</v>
      </c>
      <c r="AC83" s="92">
        <f>SUM(AC84)</f>
        <v>0</v>
      </c>
      <c r="AD83" s="94">
        <f>SUM(AC83*100/AB83)</f>
        <v>0</v>
      </c>
      <c r="AE83" s="92">
        <f>SUM(AE84)</f>
        <v>41900</v>
      </c>
      <c r="AF83" s="92">
        <f>SUM(AF84)</f>
        <v>0</v>
      </c>
      <c r="AG83" s="94">
        <f>SUM(AF83*100/AE83)</f>
        <v>0</v>
      </c>
      <c r="AH83" s="92">
        <f>SUM(AH84)</f>
        <v>0</v>
      </c>
      <c r="AI83" s="92">
        <f>SUM(AI84)</f>
        <v>0</v>
      </c>
      <c r="AJ83" s="94">
        <v>0</v>
      </c>
      <c r="AK83" s="95">
        <f t="shared" si="100"/>
        <v>65500</v>
      </c>
      <c r="AL83" s="95">
        <f t="shared" si="101"/>
        <v>0</v>
      </c>
      <c r="AM83" s="94">
        <f>SUM(AL83*100/AK83)</f>
        <v>0</v>
      </c>
      <c r="AN83" s="92">
        <f>SUM(AN84)</f>
        <v>0</v>
      </c>
      <c r="AO83" s="92">
        <f>SUM(AO84)</f>
        <v>0</v>
      </c>
      <c r="AP83" s="94">
        <v>0</v>
      </c>
      <c r="AQ83" s="92">
        <f>SUM(AQ84)</f>
        <v>432055</v>
      </c>
      <c r="AR83" s="92">
        <f>SUM(AR84)</f>
        <v>0</v>
      </c>
      <c r="AS83" s="94">
        <f aca="true" t="shared" si="124" ref="AS83:AS89">SUM(AR83*100/AQ83)</f>
        <v>0</v>
      </c>
      <c r="AT83" s="92">
        <f>SUM(AT84)</f>
        <v>0</v>
      </c>
      <c r="AU83" s="92">
        <f>SUM(AU84)</f>
        <v>0</v>
      </c>
      <c r="AV83" s="94">
        <v>0</v>
      </c>
      <c r="AW83" s="95">
        <f t="shared" si="111"/>
        <v>432055</v>
      </c>
      <c r="AX83" s="95">
        <f t="shared" si="112"/>
        <v>0</v>
      </c>
      <c r="AY83" s="94">
        <f aca="true" t="shared" si="125" ref="AY83:AY89">SUM(AX83*100/AW83)</f>
        <v>0</v>
      </c>
      <c r="AZ83" s="92">
        <f>SUM(AZ84)</f>
        <v>40000</v>
      </c>
      <c r="BA83" s="92">
        <f>SUM(BA84)</f>
        <v>0</v>
      </c>
      <c r="BB83" s="94">
        <f aca="true" t="shared" si="126" ref="BB83:BB89">SUM(BA83*100/AZ83)</f>
        <v>0</v>
      </c>
      <c r="BC83" s="92">
        <f>SUM(BC84)</f>
        <v>1972450</v>
      </c>
      <c r="BD83" s="92">
        <f>SUM(BD84)</f>
        <v>0</v>
      </c>
      <c r="BE83" s="94">
        <f aca="true" t="shared" si="127" ref="BE83:BE89">SUM(BD83*100/BC83)</f>
        <v>0</v>
      </c>
      <c r="BF83" s="92">
        <f>SUM(BF84)</f>
        <v>2460152</v>
      </c>
      <c r="BG83" s="92">
        <f>SUM(BG84)</f>
        <v>0</v>
      </c>
      <c r="BH83" s="94">
        <f aca="true" t="shared" si="128" ref="BH83:BH89">SUM(BG83*100/BF83)</f>
        <v>0</v>
      </c>
      <c r="BI83" s="95">
        <f t="shared" si="119"/>
        <v>4472602</v>
      </c>
      <c r="BJ83" s="95">
        <f>SUM(BG83,BA83,BD83)</f>
        <v>0</v>
      </c>
      <c r="BK83" s="94">
        <f aca="true" t="shared" si="129" ref="BK83:BK95">SUM(BJ83*100/BI83)</f>
        <v>0</v>
      </c>
      <c r="BL83" s="251">
        <f t="shared" si="120"/>
        <v>4973357</v>
      </c>
    </row>
    <row r="84" spans="1:64" s="53" customFormat="1" ht="22.5">
      <c r="A84" s="71" t="s">
        <v>64</v>
      </c>
      <c r="B84" s="13"/>
      <c r="C84" s="13"/>
      <c r="D84" s="13"/>
      <c r="E84" s="13"/>
      <c r="F84" s="13"/>
      <c r="G84" s="13"/>
      <c r="H84" s="72">
        <f>SUM(H85,H90)</f>
        <v>0</v>
      </c>
      <c r="I84" s="72">
        <f>SUM(I85,I90)</f>
        <v>300000</v>
      </c>
      <c r="J84" s="72">
        <f>SUM(J85,J90)</f>
        <v>4673357</v>
      </c>
      <c r="K84" s="90">
        <f t="shared" si="121"/>
        <v>4973357</v>
      </c>
      <c r="L84" s="72">
        <f>SUM(Z84,AL84,AX84,BJ84)</f>
        <v>3200</v>
      </c>
      <c r="M84" s="73">
        <f aca="true" t="shared" si="130" ref="M84:M89">SUM(L84*100/K84)</f>
        <v>0.06434285734967347</v>
      </c>
      <c r="N84" s="74">
        <f>SUM(K84-L84)</f>
        <v>4970157</v>
      </c>
      <c r="O84" s="73">
        <f aca="true" t="shared" si="131" ref="O84:O89">SUM(N84*100/K84)</f>
        <v>99.93565714265033</v>
      </c>
      <c r="P84" s="72">
        <f>SUM(P85,P90)</f>
        <v>0</v>
      </c>
      <c r="Q84" s="72">
        <f>SUM(Q85,Q90)</f>
        <v>0</v>
      </c>
      <c r="R84" s="73">
        <v>0</v>
      </c>
      <c r="S84" s="72">
        <f>SUM(S85,S90)</f>
        <v>3200</v>
      </c>
      <c r="T84" s="72">
        <f>SUM(T85,T90)</f>
        <v>3200</v>
      </c>
      <c r="U84" s="275">
        <f t="shared" si="122"/>
        <v>100</v>
      </c>
      <c r="V84" s="72">
        <f>SUM(V85,V90)</f>
        <v>0</v>
      </c>
      <c r="W84" s="72">
        <f>SUM(W85,W90)</f>
        <v>0</v>
      </c>
      <c r="X84" s="73">
        <v>0</v>
      </c>
      <c r="Y84" s="70">
        <f>SUM(P84,S84,V84)</f>
        <v>3200</v>
      </c>
      <c r="Z84" s="70">
        <f>SUM(Q84,T84,W84)</f>
        <v>3200</v>
      </c>
      <c r="AA84" s="275">
        <f t="shared" si="123"/>
        <v>100</v>
      </c>
      <c r="AB84" s="72">
        <f>SUM(AB85,AB90)</f>
        <v>23600</v>
      </c>
      <c r="AC84" s="72">
        <f>SUM(AC85,AC90)</f>
        <v>0</v>
      </c>
      <c r="AD84" s="46">
        <f>SUM(AC84*100/AB84)</f>
        <v>0</v>
      </c>
      <c r="AE84" s="72">
        <f>SUM(AE85,AE90)</f>
        <v>41900</v>
      </c>
      <c r="AF84" s="72">
        <f>SUM(AF85,AF90)</f>
        <v>0</v>
      </c>
      <c r="AG84" s="46">
        <f>SUM(AF84*100/AE84)</f>
        <v>0</v>
      </c>
      <c r="AH84" s="72">
        <f>SUM(AH85,AH90)</f>
        <v>0</v>
      </c>
      <c r="AI84" s="72">
        <f>SUM(AI85,AI90)</f>
        <v>0</v>
      </c>
      <c r="AJ84" s="73">
        <v>0</v>
      </c>
      <c r="AK84" s="70">
        <f>SUM(AB84,AE84,AH84)</f>
        <v>65500</v>
      </c>
      <c r="AL84" s="70">
        <f>SUM(AC84,AF84,AI84)</f>
        <v>0</v>
      </c>
      <c r="AM84" s="46">
        <f>SUM(AL84*100/AK84)</f>
        <v>0</v>
      </c>
      <c r="AN84" s="72">
        <f>SUM(AN85,AN90)</f>
        <v>0</v>
      </c>
      <c r="AO84" s="72">
        <f>SUM(AO85,AO90)</f>
        <v>0</v>
      </c>
      <c r="AP84" s="73">
        <v>0</v>
      </c>
      <c r="AQ84" s="72">
        <f>SUM(AQ85,AQ90)</f>
        <v>432055</v>
      </c>
      <c r="AR84" s="72">
        <f>SUM(AR85,AR90)</f>
        <v>0</v>
      </c>
      <c r="AS84" s="46">
        <f t="shared" si="124"/>
        <v>0</v>
      </c>
      <c r="AT84" s="72">
        <f>SUM(AT85,AT90)</f>
        <v>0</v>
      </c>
      <c r="AU84" s="72">
        <f>SUM(AU85,AU90)</f>
        <v>0</v>
      </c>
      <c r="AV84" s="73">
        <v>0</v>
      </c>
      <c r="AW84" s="70">
        <f>SUM(AN84,AQ84,AT84)</f>
        <v>432055</v>
      </c>
      <c r="AX84" s="70">
        <f>SUM(AO84,AR84,AU84)</f>
        <v>0</v>
      </c>
      <c r="AY84" s="46">
        <f t="shared" si="125"/>
        <v>0</v>
      </c>
      <c r="AZ84" s="72">
        <f>SUM(AZ85,AZ90)</f>
        <v>40000</v>
      </c>
      <c r="BA84" s="72">
        <f>SUM(BA85,BA90)</f>
        <v>0</v>
      </c>
      <c r="BB84" s="46">
        <f t="shared" si="126"/>
        <v>0</v>
      </c>
      <c r="BC84" s="72">
        <f>SUM(BC85,BC90)</f>
        <v>1972450</v>
      </c>
      <c r="BD84" s="72">
        <f>SUM(BD85,BD90)</f>
        <v>0</v>
      </c>
      <c r="BE84" s="46">
        <f t="shared" si="127"/>
        <v>0</v>
      </c>
      <c r="BF84" s="72">
        <f>SUM(BF85,BF90)</f>
        <v>2460152</v>
      </c>
      <c r="BG84" s="72">
        <f>SUM(BG85,BG90)</f>
        <v>0</v>
      </c>
      <c r="BH84" s="46">
        <f t="shared" si="128"/>
        <v>0</v>
      </c>
      <c r="BI84" s="70">
        <f>SUM(AZ84,BC84,BF84)</f>
        <v>4472602</v>
      </c>
      <c r="BJ84" s="70">
        <f>SUM(BG84,BA84,BD84)</f>
        <v>0</v>
      </c>
      <c r="BK84" s="46">
        <f t="shared" si="129"/>
        <v>0</v>
      </c>
      <c r="BL84" s="251">
        <f t="shared" si="120"/>
        <v>4973357</v>
      </c>
    </row>
    <row r="85" spans="1:64" s="117" customFormat="1" ht="22.5">
      <c r="A85" s="107"/>
      <c r="B85" s="109" t="s">
        <v>89</v>
      </c>
      <c r="C85" s="108"/>
      <c r="D85" s="108"/>
      <c r="E85" s="108"/>
      <c r="F85" s="108"/>
      <c r="G85" s="108"/>
      <c r="H85" s="110">
        <f>SUM(H86,H113,H131)</f>
        <v>0</v>
      </c>
      <c r="I85" s="110">
        <f>SUM(I86,I113,I131)</f>
        <v>10000</v>
      </c>
      <c r="J85" s="110">
        <f>SUM(J86,J113,J131)</f>
        <v>4310000</v>
      </c>
      <c r="K85" s="111">
        <f t="shared" si="121"/>
        <v>4320000</v>
      </c>
      <c r="L85" s="110">
        <f t="shared" si="94"/>
        <v>3200</v>
      </c>
      <c r="M85" s="112">
        <f t="shared" si="130"/>
        <v>0.07407407407407407</v>
      </c>
      <c r="N85" s="113">
        <f t="shared" si="96"/>
        <v>4316800</v>
      </c>
      <c r="O85" s="112">
        <f t="shared" si="131"/>
        <v>99.92592592592592</v>
      </c>
      <c r="P85" s="110">
        <f>SUM(P86,P113,P131)</f>
        <v>0</v>
      </c>
      <c r="Q85" s="110">
        <f>SUM(Q86,Q113,Q131)</f>
        <v>0</v>
      </c>
      <c r="R85" s="114">
        <v>0</v>
      </c>
      <c r="S85" s="110">
        <f>SUM(S86,S113,S131)</f>
        <v>3200</v>
      </c>
      <c r="T85" s="110">
        <f>SUM(T86,T113,T131)</f>
        <v>3200</v>
      </c>
      <c r="U85" s="276">
        <f t="shared" si="122"/>
        <v>100</v>
      </c>
      <c r="V85" s="110">
        <f>SUM(V86,V113,V131)</f>
        <v>0</v>
      </c>
      <c r="W85" s="110">
        <f>SUM(W86,W113,W131)</f>
        <v>0</v>
      </c>
      <c r="X85" s="112">
        <v>0</v>
      </c>
      <c r="Y85" s="115">
        <f t="shared" si="98"/>
        <v>3200</v>
      </c>
      <c r="Z85" s="115">
        <f t="shared" si="99"/>
        <v>3200</v>
      </c>
      <c r="AA85" s="276">
        <f t="shared" si="123"/>
        <v>100</v>
      </c>
      <c r="AB85" s="110">
        <f>SUM(AB86,AB113,AB131)</f>
        <v>0</v>
      </c>
      <c r="AC85" s="110">
        <f>SUM(AC86,AC113,AC131)</f>
        <v>0</v>
      </c>
      <c r="AD85" s="114">
        <v>0</v>
      </c>
      <c r="AE85" s="110">
        <f>SUM(AE86,AE113,AE131)</f>
        <v>0</v>
      </c>
      <c r="AF85" s="110">
        <f>SUM(AF86,AF113,AF131)</f>
        <v>0</v>
      </c>
      <c r="AG85" s="114">
        <v>0</v>
      </c>
      <c r="AH85" s="110">
        <f>SUM(AH86,AH113,AH131)</f>
        <v>0</v>
      </c>
      <c r="AI85" s="110">
        <f>SUM(AI86,AI113,AI131)</f>
        <v>0</v>
      </c>
      <c r="AJ85" s="114">
        <v>0</v>
      </c>
      <c r="AK85" s="115">
        <f t="shared" si="100"/>
        <v>0</v>
      </c>
      <c r="AL85" s="115">
        <f t="shared" si="101"/>
        <v>0</v>
      </c>
      <c r="AM85" s="114">
        <v>0</v>
      </c>
      <c r="AN85" s="110">
        <f>SUM(AN86,AN113,AN131)</f>
        <v>0</v>
      </c>
      <c r="AO85" s="110">
        <f>SUM(AO86,AO113,AO131)</f>
        <v>0</v>
      </c>
      <c r="AP85" s="114">
        <v>0</v>
      </c>
      <c r="AQ85" s="110">
        <f>SUM(AQ86,AQ113,AQ131)</f>
        <v>6000</v>
      </c>
      <c r="AR85" s="110">
        <f>SUM(AR86,AR113,AR131)</f>
        <v>0</v>
      </c>
      <c r="AS85" s="114">
        <f t="shared" si="124"/>
        <v>0</v>
      </c>
      <c r="AT85" s="110">
        <f>SUM(AT86,AT113,AT131)</f>
        <v>0</v>
      </c>
      <c r="AU85" s="110">
        <f>SUM(AU86,AU113,AU131)</f>
        <v>0</v>
      </c>
      <c r="AV85" s="114">
        <v>0</v>
      </c>
      <c r="AW85" s="115">
        <f t="shared" si="111"/>
        <v>6000</v>
      </c>
      <c r="AX85" s="115">
        <f t="shared" si="112"/>
        <v>0</v>
      </c>
      <c r="AY85" s="114">
        <f t="shared" si="125"/>
        <v>0</v>
      </c>
      <c r="AZ85" s="110">
        <f>SUM(AZ86,AZ113,AZ131)</f>
        <v>40000</v>
      </c>
      <c r="BA85" s="110">
        <f>SUM(BA86,BA113,BA131)</f>
        <v>0</v>
      </c>
      <c r="BB85" s="114">
        <f t="shared" si="126"/>
        <v>0</v>
      </c>
      <c r="BC85" s="110">
        <f>SUM(BC86,BC113,BC131)</f>
        <v>1970800</v>
      </c>
      <c r="BD85" s="110">
        <f>SUM(BD86,BD113,BD131)</f>
        <v>0</v>
      </c>
      <c r="BE85" s="114">
        <f t="shared" si="127"/>
        <v>0</v>
      </c>
      <c r="BF85" s="110">
        <f>SUM(BF86,BF113,BF131)</f>
        <v>2300000</v>
      </c>
      <c r="BG85" s="110">
        <f>SUM(BG86,BG113,BG131)</f>
        <v>0</v>
      </c>
      <c r="BH85" s="114">
        <f t="shared" si="128"/>
        <v>0</v>
      </c>
      <c r="BI85" s="115">
        <f t="shared" si="119"/>
        <v>4310800</v>
      </c>
      <c r="BJ85" s="115">
        <f aca="true" t="shared" si="132" ref="BJ85:BJ95">SUM(BA85,BD85,BG85)</f>
        <v>0</v>
      </c>
      <c r="BK85" s="114">
        <f t="shared" si="129"/>
        <v>0</v>
      </c>
      <c r="BL85" s="251">
        <f t="shared" si="120"/>
        <v>4320000</v>
      </c>
    </row>
    <row r="86" spans="1:64" s="131" customFormat="1" ht="22.5">
      <c r="A86" s="129"/>
      <c r="B86" s="120"/>
      <c r="C86" s="120" t="s">
        <v>60</v>
      </c>
      <c r="D86" s="120"/>
      <c r="E86" s="120"/>
      <c r="F86" s="120"/>
      <c r="G86" s="120"/>
      <c r="H86" s="121">
        <f aca="true" t="shared" si="133" ref="H86:J88">SUM(H87)</f>
        <v>0</v>
      </c>
      <c r="I86" s="121">
        <f t="shared" si="133"/>
        <v>10000</v>
      </c>
      <c r="J86" s="121">
        <f t="shared" si="133"/>
        <v>4310000</v>
      </c>
      <c r="K86" s="122">
        <f t="shared" si="121"/>
        <v>4320000</v>
      </c>
      <c r="L86" s="121">
        <f t="shared" si="94"/>
        <v>3200</v>
      </c>
      <c r="M86" s="123">
        <f t="shared" si="130"/>
        <v>0.07407407407407407</v>
      </c>
      <c r="N86" s="124">
        <f t="shared" si="96"/>
        <v>4316800</v>
      </c>
      <c r="O86" s="123">
        <f t="shared" si="131"/>
        <v>99.92592592592592</v>
      </c>
      <c r="P86" s="121">
        <f>SUM(P87)</f>
        <v>0</v>
      </c>
      <c r="Q86" s="121">
        <f>SUM(Q87)</f>
        <v>0</v>
      </c>
      <c r="R86" s="125">
        <v>0</v>
      </c>
      <c r="S86" s="121">
        <f>SUM(S87)</f>
        <v>3200</v>
      </c>
      <c r="T86" s="121">
        <f>SUM(T87)</f>
        <v>3200</v>
      </c>
      <c r="U86" s="277">
        <f t="shared" si="122"/>
        <v>100</v>
      </c>
      <c r="V86" s="121">
        <f>SUM(V87)</f>
        <v>0</v>
      </c>
      <c r="W86" s="121">
        <f>SUM(W87)</f>
        <v>0</v>
      </c>
      <c r="X86" s="123">
        <v>0</v>
      </c>
      <c r="Y86" s="126">
        <f t="shared" si="98"/>
        <v>3200</v>
      </c>
      <c r="Z86" s="126">
        <f t="shared" si="99"/>
        <v>3200</v>
      </c>
      <c r="AA86" s="277">
        <f t="shared" si="123"/>
        <v>100</v>
      </c>
      <c r="AB86" s="121">
        <f>SUM(AB87)</f>
        <v>0</v>
      </c>
      <c r="AC86" s="121">
        <f>SUM(AC87)</f>
        <v>0</v>
      </c>
      <c r="AD86" s="125">
        <v>0</v>
      </c>
      <c r="AE86" s="121">
        <f>SUM(AE87)</f>
        <v>0</v>
      </c>
      <c r="AF86" s="121">
        <f>SUM(AF87)</f>
        <v>0</v>
      </c>
      <c r="AG86" s="125">
        <v>0</v>
      </c>
      <c r="AH86" s="121">
        <f>SUM(AH87)</f>
        <v>0</v>
      </c>
      <c r="AI86" s="121">
        <f>SUM(AI87)</f>
        <v>0</v>
      </c>
      <c r="AJ86" s="125">
        <v>0</v>
      </c>
      <c r="AK86" s="126">
        <f t="shared" si="100"/>
        <v>0</v>
      </c>
      <c r="AL86" s="126">
        <f t="shared" si="101"/>
        <v>0</v>
      </c>
      <c r="AM86" s="125">
        <v>0</v>
      </c>
      <c r="AN86" s="121">
        <f>SUM(AN87)</f>
        <v>0</v>
      </c>
      <c r="AO86" s="121">
        <f>SUM(AO87)</f>
        <v>0</v>
      </c>
      <c r="AP86" s="125">
        <v>0</v>
      </c>
      <c r="AQ86" s="121">
        <f>SUM(AQ87)</f>
        <v>6000</v>
      </c>
      <c r="AR86" s="121">
        <f>SUM(AR87)</f>
        <v>0</v>
      </c>
      <c r="AS86" s="125">
        <f t="shared" si="124"/>
        <v>0</v>
      </c>
      <c r="AT86" s="121">
        <f>SUM(AT87)</f>
        <v>0</v>
      </c>
      <c r="AU86" s="121">
        <f>SUM(AU87)</f>
        <v>0</v>
      </c>
      <c r="AV86" s="125">
        <v>0</v>
      </c>
      <c r="AW86" s="126">
        <f t="shared" si="111"/>
        <v>6000</v>
      </c>
      <c r="AX86" s="126">
        <f t="shared" si="112"/>
        <v>0</v>
      </c>
      <c r="AY86" s="125">
        <f t="shared" si="125"/>
        <v>0</v>
      </c>
      <c r="AZ86" s="121">
        <f>SUM(AZ87)</f>
        <v>40000</v>
      </c>
      <c r="BA86" s="121">
        <f>SUM(BA87)</f>
        <v>0</v>
      </c>
      <c r="BB86" s="125">
        <f t="shared" si="126"/>
        <v>0</v>
      </c>
      <c r="BC86" s="121">
        <f>SUM(BC87)</f>
        <v>1970800</v>
      </c>
      <c r="BD86" s="121">
        <f>SUM(BD87)</f>
        <v>0</v>
      </c>
      <c r="BE86" s="125">
        <f t="shared" si="127"/>
        <v>0</v>
      </c>
      <c r="BF86" s="121">
        <f>SUM(BF87)</f>
        <v>2300000</v>
      </c>
      <c r="BG86" s="121">
        <f>SUM(BG87)</f>
        <v>0</v>
      </c>
      <c r="BH86" s="125">
        <f t="shared" si="128"/>
        <v>0</v>
      </c>
      <c r="BI86" s="126">
        <f t="shared" si="119"/>
        <v>4310800</v>
      </c>
      <c r="BJ86" s="126">
        <f t="shared" si="132"/>
        <v>0</v>
      </c>
      <c r="BK86" s="125">
        <f t="shared" si="129"/>
        <v>0</v>
      </c>
      <c r="BL86" s="251">
        <f t="shared" si="120"/>
        <v>4320000</v>
      </c>
    </row>
    <row r="87" spans="1:64" s="165" customFormat="1" ht="22.5">
      <c r="A87" s="163"/>
      <c r="B87" s="164"/>
      <c r="C87" s="164"/>
      <c r="D87" s="141" t="s">
        <v>34</v>
      </c>
      <c r="E87" s="164"/>
      <c r="F87" s="164"/>
      <c r="G87" s="164"/>
      <c r="H87" s="142">
        <f t="shared" si="133"/>
        <v>0</v>
      </c>
      <c r="I87" s="142">
        <f t="shared" si="133"/>
        <v>10000</v>
      </c>
      <c r="J87" s="142">
        <f t="shared" si="133"/>
        <v>4310000</v>
      </c>
      <c r="K87" s="143">
        <f t="shared" si="121"/>
        <v>4320000</v>
      </c>
      <c r="L87" s="142">
        <f t="shared" si="94"/>
        <v>3200</v>
      </c>
      <c r="M87" s="144">
        <f t="shared" si="130"/>
        <v>0.07407407407407407</v>
      </c>
      <c r="N87" s="145">
        <f t="shared" si="96"/>
        <v>4316800</v>
      </c>
      <c r="O87" s="144">
        <f t="shared" si="131"/>
        <v>99.92592592592592</v>
      </c>
      <c r="P87" s="142">
        <f>SUM(P88)</f>
        <v>0</v>
      </c>
      <c r="Q87" s="142">
        <f>SUM(Q88)</f>
        <v>0</v>
      </c>
      <c r="R87" s="146">
        <v>0</v>
      </c>
      <c r="S87" s="142">
        <f>SUM(S88)</f>
        <v>3200</v>
      </c>
      <c r="T87" s="142">
        <f>SUM(T88)</f>
        <v>3200</v>
      </c>
      <c r="U87" s="278">
        <f t="shared" si="122"/>
        <v>100</v>
      </c>
      <c r="V87" s="142">
        <f>SUM(V88)</f>
        <v>0</v>
      </c>
      <c r="W87" s="142">
        <f>SUM(W88)</f>
        <v>0</v>
      </c>
      <c r="X87" s="144">
        <v>0</v>
      </c>
      <c r="Y87" s="147">
        <f t="shared" si="98"/>
        <v>3200</v>
      </c>
      <c r="Z87" s="147">
        <f t="shared" si="99"/>
        <v>3200</v>
      </c>
      <c r="AA87" s="278">
        <f t="shared" si="123"/>
        <v>100</v>
      </c>
      <c r="AB87" s="142">
        <f>SUM(AB88)</f>
        <v>0</v>
      </c>
      <c r="AC87" s="142">
        <f>SUM(AC88)</f>
        <v>0</v>
      </c>
      <c r="AD87" s="146">
        <v>0</v>
      </c>
      <c r="AE87" s="142">
        <f>SUM(AE88)</f>
        <v>0</v>
      </c>
      <c r="AF87" s="142">
        <f>SUM(AF88)</f>
        <v>0</v>
      </c>
      <c r="AG87" s="146">
        <v>0</v>
      </c>
      <c r="AH87" s="142">
        <f>SUM(AH88)</f>
        <v>0</v>
      </c>
      <c r="AI87" s="142">
        <f>SUM(AI88)</f>
        <v>0</v>
      </c>
      <c r="AJ87" s="146">
        <v>0</v>
      </c>
      <c r="AK87" s="147">
        <f t="shared" si="100"/>
        <v>0</v>
      </c>
      <c r="AL87" s="147">
        <f t="shared" si="101"/>
        <v>0</v>
      </c>
      <c r="AM87" s="146">
        <v>0</v>
      </c>
      <c r="AN87" s="142">
        <f>SUM(AN88)</f>
        <v>0</v>
      </c>
      <c r="AO87" s="142">
        <f>SUM(AO88)</f>
        <v>0</v>
      </c>
      <c r="AP87" s="146">
        <v>0</v>
      </c>
      <c r="AQ87" s="142">
        <f>SUM(AQ88)</f>
        <v>6000</v>
      </c>
      <c r="AR87" s="142">
        <f>SUM(AR88)</f>
        <v>0</v>
      </c>
      <c r="AS87" s="146">
        <f t="shared" si="124"/>
        <v>0</v>
      </c>
      <c r="AT87" s="142">
        <f>SUM(AT88)</f>
        <v>0</v>
      </c>
      <c r="AU87" s="142">
        <f>SUM(AU88)</f>
        <v>0</v>
      </c>
      <c r="AV87" s="146">
        <v>0</v>
      </c>
      <c r="AW87" s="147">
        <f t="shared" si="111"/>
        <v>6000</v>
      </c>
      <c r="AX87" s="147">
        <f t="shared" si="112"/>
        <v>0</v>
      </c>
      <c r="AY87" s="146">
        <f t="shared" si="125"/>
        <v>0</v>
      </c>
      <c r="AZ87" s="142">
        <f>SUM(AZ88)</f>
        <v>40000</v>
      </c>
      <c r="BA87" s="142">
        <f>SUM(BA88)</f>
        <v>0</v>
      </c>
      <c r="BB87" s="146">
        <f t="shared" si="126"/>
        <v>0</v>
      </c>
      <c r="BC87" s="142">
        <f>SUM(BC88)</f>
        <v>1970800</v>
      </c>
      <c r="BD87" s="142">
        <f>SUM(BD88)</f>
        <v>0</v>
      </c>
      <c r="BE87" s="146">
        <f t="shared" si="127"/>
        <v>0</v>
      </c>
      <c r="BF87" s="142">
        <f>SUM(BF88)</f>
        <v>2300000</v>
      </c>
      <c r="BG87" s="142">
        <f>SUM(BG88)</f>
        <v>0</v>
      </c>
      <c r="BH87" s="146">
        <f t="shared" si="128"/>
        <v>0</v>
      </c>
      <c r="BI87" s="147">
        <f aca="true" t="shared" si="134" ref="BI87:BI96">SUM(AZ87,BC87,BF87)</f>
        <v>4310800</v>
      </c>
      <c r="BJ87" s="147">
        <f t="shared" si="132"/>
        <v>0</v>
      </c>
      <c r="BK87" s="146">
        <f t="shared" si="129"/>
        <v>0</v>
      </c>
      <c r="BL87" s="251">
        <f t="shared" si="120"/>
        <v>4320000</v>
      </c>
    </row>
    <row r="88" spans="1:64" s="162" customFormat="1" ht="22.5">
      <c r="A88" s="160"/>
      <c r="B88" s="161"/>
      <c r="C88" s="161"/>
      <c r="D88" s="151"/>
      <c r="E88" s="151" t="s">
        <v>35</v>
      </c>
      <c r="F88" s="161"/>
      <c r="G88" s="161"/>
      <c r="H88" s="152">
        <f t="shared" si="133"/>
        <v>0</v>
      </c>
      <c r="I88" s="152">
        <f t="shared" si="133"/>
        <v>10000</v>
      </c>
      <c r="J88" s="152">
        <f t="shared" si="133"/>
        <v>4310000</v>
      </c>
      <c r="K88" s="153">
        <f t="shared" si="121"/>
        <v>4320000</v>
      </c>
      <c r="L88" s="152">
        <f t="shared" si="94"/>
        <v>3200</v>
      </c>
      <c r="M88" s="154">
        <f t="shared" si="130"/>
        <v>0.07407407407407407</v>
      </c>
      <c r="N88" s="155">
        <f t="shared" si="96"/>
        <v>4316800</v>
      </c>
      <c r="O88" s="154">
        <f t="shared" si="131"/>
        <v>99.92592592592592</v>
      </c>
      <c r="P88" s="152">
        <f>SUM(P89:P89)</f>
        <v>0</v>
      </c>
      <c r="Q88" s="152">
        <f>SUM(Q89:Q89)</f>
        <v>0</v>
      </c>
      <c r="R88" s="156">
        <v>0</v>
      </c>
      <c r="S88" s="152">
        <f>SUM(S89:S89)</f>
        <v>3200</v>
      </c>
      <c r="T88" s="152">
        <f>SUM(T89:T89)</f>
        <v>3200</v>
      </c>
      <c r="U88" s="279">
        <f t="shared" si="122"/>
        <v>100</v>
      </c>
      <c r="V88" s="152">
        <f>SUM(V89:V89)</f>
        <v>0</v>
      </c>
      <c r="W88" s="152">
        <f>SUM(W89:W89)</f>
        <v>0</v>
      </c>
      <c r="X88" s="154">
        <v>0</v>
      </c>
      <c r="Y88" s="157">
        <f t="shared" si="98"/>
        <v>3200</v>
      </c>
      <c r="Z88" s="157">
        <f t="shared" si="99"/>
        <v>3200</v>
      </c>
      <c r="AA88" s="279">
        <f t="shared" si="123"/>
        <v>100</v>
      </c>
      <c r="AB88" s="152">
        <f>SUM(AB89:AB89)</f>
        <v>0</v>
      </c>
      <c r="AC88" s="152">
        <f>SUM(AC89:AC89)</f>
        <v>0</v>
      </c>
      <c r="AD88" s="156">
        <v>0</v>
      </c>
      <c r="AE88" s="152">
        <f>SUM(AE89:AE89)</f>
        <v>0</v>
      </c>
      <c r="AF88" s="152">
        <f>SUM(AF89:AF89)</f>
        <v>0</v>
      </c>
      <c r="AG88" s="156">
        <v>0</v>
      </c>
      <c r="AH88" s="152">
        <f>SUM(AH89:AH89)</f>
        <v>0</v>
      </c>
      <c r="AI88" s="152">
        <f>SUM(AI89:AI89)</f>
        <v>0</v>
      </c>
      <c r="AJ88" s="156">
        <v>0</v>
      </c>
      <c r="AK88" s="157">
        <f t="shared" si="100"/>
        <v>0</v>
      </c>
      <c r="AL88" s="157">
        <f t="shared" si="101"/>
        <v>0</v>
      </c>
      <c r="AM88" s="156">
        <v>0</v>
      </c>
      <c r="AN88" s="152">
        <f>SUM(AN89:AN89)</f>
        <v>0</v>
      </c>
      <c r="AO88" s="152">
        <f>SUM(AO89:AO89)</f>
        <v>0</v>
      </c>
      <c r="AP88" s="156">
        <v>0</v>
      </c>
      <c r="AQ88" s="152">
        <f>SUM(AQ89:AQ89)</f>
        <v>6000</v>
      </c>
      <c r="AR88" s="152">
        <f>SUM(AR89:AR89)</f>
        <v>0</v>
      </c>
      <c r="AS88" s="156">
        <f t="shared" si="124"/>
        <v>0</v>
      </c>
      <c r="AT88" s="152">
        <f>SUM(AT89:AT89)</f>
        <v>0</v>
      </c>
      <c r="AU88" s="152">
        <f>SUM(AU89:AU89)</f>
        <v>0</v>
      </c>
      <c r="AV88" s="156">
        <v>0</v>
      </c>
      <c r="AW88" s="157">
        <f t="shared" si="111"/>
        <v>6000</v>
      </c>
      <c r="AX88" s="157">
        <f t="shared" si="112"/>
        <v>0</v>
      </c>
      <c r="AY88" s="156">
        <f t="shared" si="125"/>
        <v>0</v>
      </c>
      <c r="AZ88" s="152">
        <f>SUM(AZ89:AZ89)</f>
        <v>40000</v>
      </c>
      <c r="BA88" s="152">
        <f>SUM(BA89:BA89)</f>
        <v>0</v>
      </c>
      <c r="BB88" s="156">
        <f t="shared" si="126"/>
        <v>0</v>
      </c>
      <c r="BC88" s="152">
        <f>SUM(BC89:BC89)</f>
        <v>1970800</v>
      </c>
      <c r="BD88" s="152">
        <f>SUM(BD89:BD89)</f>
        <v>0</v>
      </c>
      <c r="BE88" s="156">
        <f t="shared" si="127"/>
        <v>0</v>
      </c>
      <c r="BF88" s="152">
        <f>SUM(BF89:BF89)</f>
        <v>2300000</v>
      </c>
      <c r="BG88" s="152">
        <f>SUM(BG89:BG89)</f>
        <v>0</v>
      </c>
      <c r="BH88" s="156">
        <f t="shared" si="128"/>
        <v>0</v>
      </c>
      <c r="BI88" s="157">
        <f t="shared" si="134"/>
        <v>4310800</v>
      </c>
      <c r="BJ88" s="157">
        <f t="shared" si="132"/>
        <v>0</v>
      </c>
      <c r="BK88" s="156">
        <f t="shared" si="129"/>
        <v>0</v>
      </c>
      <c r="BL88" s="251">
        <f t="shared" si="120"/>
        <v>4320000</v>
      </c>
    </row>
    <row r="89" spans="1:64" s="52" customFormat="1" ht="22.5">
      <c r="A89" s="49"/>
      <c r="B89" s="14"/>
      <c r="C89" s="14"/>
      <c r="D89" s="50"/>
      <c r="E89" s="12"/>
      <c r="F89" s="14" t="s">
        <v>88</v>
      </c>
      <c r="G89" s="14"/>
      <c r="H89" s="17">
        <v>0</v>
      </c>
      <c r="I89" s="36">
        <v>10000</v>
      </c>
      <c r="J89" s="36">
        <f>-10000+120000+4200000</f>
        <v>4310000</v>
      </c>
      <c r="K89" s="89">
        <f>SUM(I89+J89)</f>
        <v>4320000</v>
      </c>
      <c r="L89" s="57">
        <f t="shared" si="94"/>
        <v>3200</v>
      </c>
      <c r="M89" s="47">
        <f t="shared" si="130"/>
        <v>0.07407407407407407</v>
      </c>
      <c r="N89" s="55">
        <f t="shared" si="96"/>
        <v>4316800</v>
      </c>
      <c r="O89" s="47">
        <f t="shared" si="131"/>
        <v>99.92592592592592</v>
      </c>
      <c r="P89" s="36">
        <v>0</v>
      </c>
      <c r="Q89" s="36">
        <v>0</v>
      </c>
      <c r="R89" s="51">
        <v>0</v>
      </c>
      <c r="S89" s="36">
        <v>3200</v>
      </c>
      <c r="T89" s="36">
        <v>3200</v>
      </c>
      <c r="U89" s="273">
        <f t="shared" si="122"/>
        <v>100</v>
      </c>
      <c r="V89" s="36">
        <v>0</v>
      </c>
      <c r="W89" s="36"/>
      <c r="X89" s="47">
        <v>0</v>
      </c>
      <c r="Y89" s="36">
        <f t="shared" si="98"/>
        <v>3200</v>
      </c>
      <c r="Z89" s="36">
        <f t="shared" si="99"/>
        <v>3200</v>
      </c>
      <c r="AA89" s="273">
        <f t="shared" si="123"/>
        <v>100</v>
      </c>
      <c r="AB89" s="36">
        <v>0</v>
      </c>
      <c r="AC89" s="36"/>
      <c r="AD89" s="51">
        <v>0</v>
      </c>
      <c r="AE89" s="36">
        <v>0</v>
      </c>
      <c r="AF89" s="36"/>
      <c r="AG89" s="51">
        <v>0</v>
      </c>
      <c r="AH89" s="36">
        <v>0</v>
      </c>
      <c r="AI89" s="36"/>
      <c r="AJ89" s="51">
        <v>0</v>
      </c>
      <c r="AK89" s="36">
        <v>0</v>
      </c>
      <c r="AL89" s="36">
        <f aca="true" t="shared" si="135" ref="AL89:AL96">SUM(AC89,AF89,AI89)</f>
        <v>0</v>
      </c>
      <c r="AM89" s="51">
        <v>0</v>
      </c>
      <c r="AN89" s="36">
        <v>0</v>
      </c>
      <c r="AO89" s="36"/>
      <c r="AP89" s="51">
        <v>0</v>
      </c>
      <c r="AQ89" s="36">
        <v>6000</v>
      </c>
      <c r="AR89" s="36"/>
      <c r="AS89" s="51">
        <f t="shared" si="124"/>
        <v>0</v>
      </c>
      <c r="AT89" s="36">
        <v>0</v>
      </c>
      <c r="AU89" s="36"/>
      <c r="AV89" s="51">
        <v>0</v>
      </c>
      <c r="AW89" s="36">
        <f t="shared" si="111"/>
        <v>6000</v>
      </c>
      <c r="AX89" s="36">
        <f t="shared" si="112"/>
        <v>0</v>
      </c>
      <c r="AY89" s="51">
        <f t="shared" si="125"/>
        <v>0</v>
      </c>
      <c r="AZ89" s="36">
        <v>40000</v>
      </c>
      <c r="BA89" s="36"/>
      <c r="BB89" s="51">
        <f t="shared" si="126"/>
        <v>0</v>
      </c>
      <c r="BC89" s="36">
        <v>1970800</v>
      </c>
      <c r="BD89" s="36"/>
      <c r="BE89" s="51">
        <f t="shared" si="127"/>
        <v>0</v>
      </c>
      <c r="BF89" s="36">
        <v>2300000</v>
      </c>
      <c r="BG89" s="36"/>
      <c r="BH89" s="51">
        <f t="shared" si="128"/>
        <v>0</v>
      </c>
      <c r="BI89" s="36">
        <f t="shared" si="134"/>
        <v>4310800</v>
      </c>
      <c r="BJ89" s="36">
        <f t="shared" si="132"/>
        <v>0</v>
      </c>
      <c r="BK89" s="51">
        <f t="shared" si="129"/>
        <v>0</v>
      </c>
      <c r="BL89" s="253">
        <f t="shared" si="120"/>
        <v>4320000</v>
      </c>
    </row>
    <row r="90" spans="1:64" s="117" customFormat="1" ht="21" customHeight="1">
      <c r="A90" s="107"/>
      <c r="B90" s="109" t="s">
        <v>59</v>
      </c>
      <c r="C90" s="108"/>
      <c r="D90" s="108"/>
      <c r="E90" s="108"/>
      <c r="F90" s="108"/>
      <c r="G90" s="108"/>
      <c r="H90" s="110">
        <f aca="true" t="shared" si="136" ref="H90:J93">SUM(H91)</f>
        <v>0</v>
      </c>
      <c r="I90" s="110">
        <f t="shared" si="136"/>
        <v>290000</v>
      </c>
      <c r="J90" s="110">
        <f t="shared" si="136"/>
        <v>363357</v>
      </c>
      <c r="K90" s="111">
        <f t="shared" si="121"/>
        <v>653357</v>
      </c>
      <c r="L90" s="110">
        <f>SUM(Z90,AL90,AX90,BJ90)</f>
        <v>0</v>
      </c>
      <c r="M90" s="112">
        <f aca="true" t="shared" si="137" ref="M90:M99">SUM(L90*100/K90)</f>
        <v>0</v>
      </c>
      <c r="N90" s="113">
        <f>SUM(K90-L90)</f>
        <v>653357</v>
      </c>
      <c r="O90" s="263">
        <f aca="true" t="shared" si="138" ref="O90:O96">SUM(N90*100/K90)</f>
        <v>100</v>
      </c>
      <c r="P90" s="110">
        <f>SUM(P92,P118,P136)</f>
        <v>0</v>
      </c>
      <c r="Q90" s="110">
        <f>SUM(Q92,Q118,Q136)</f>
        <v>0</v>
      </c>
      <c r="R90" s="114">
        <v>0</v>
      </c>
      <c r="S90" s="110">
        <f>SUM(S92,S118,S136)</f>
        <v>0</v>
      </c>
      <c r="T90" s="110">
        <f>SUM(T92,T118,T136)</f>
        <v>0</v>
      </c>
      <c r="U90" s="112">
        <v>0</v>
      </c>
      <c r="V90" s="110">
        <f>SUM(V92,V118,V136)</f>
        <v>0</v>
      </c>
      <c r="W90" s="110">
        <f>SUM(W92,W118,W136)</f>
        <v>0</v>
      </c>
      <c r="X90" s="112">
        <v>0</v>
      </c>
      <c r="Y90" s="115">
        <f>SUM(P90,S90,V90)</f>
        <v>0</v>
      </c>
      <c r="Z90" s="115">
        <f>SUM(Q90,T90,W90)</f>
        <v>0</v>
      </c>
      <c r="AA90" s="112">
        <v>0</v>
      </c>
      <c r="AB90" s="110">
        <f>SUM(AB92,AB118,AB136)</f>
        <v>23600</v>
      </c>
      <c r="AC90" s="110">
        <f>SUM(AC92,AC118,AC136)</f>
        <v>0</v>
      </c>
      <c r="AD90" s="114">
        <f aca="true" t="shared" si="139" ref="AD90:AD95">SUM(AC90*100/AB90)</f>
        <v>0</v>
      </c>
      <c r="AE90" s="110">
        <f>SUM(AE92,AE118,AE136)</f>
        <v>41900</v>
      </c>
      <c r="AF90" s="110">
        <f>SUM(AF92,AF118,AF136)</f>
        <v>0</v>
      </c>
      <c r="AG90" s="114">
        <f aca="true" t="shared" si="140" ref="AG90:AG102">SUM(AF90*100/AE90)</f>
        <v>0</v>
      </c>
      <c r="AH90" s="110">
        <f>SUM(AH92,AH118,AH136)</f>
        <v>0</v>
      </c>
      <c r="AI90" s="110">
        <f>SUM(AI92,AI118,AI136)</f>
        <v>0</v>
      </c>
      <c r="AJ90" s="114">
        <v>0</v>
      </c>
      <c r="AK90" s="115">
        <f aca="true" t="shared" si="141" ref="AK90:AK96">SUM(AB90,AE90,AH90)</f>
        <v>65500</v>
      </c>
      <c r="AL90" s="115">
        <f t="shared" si="135"/>
        <v>0</v>
      </c>
      <c r="AM90" s="114">
        <f aca="true" t="shared" si="142" ref="AM90:AM95">SUM(AL90*100/AK90)</f>
        <v>0</v>
      </c>
      <c r="AN90" s="110">
        <f>SUM(AN92,AN118,AN136)</f>
        <v>0</v>
      </c>
      <c r="AO90" s="110">
        <f>SUM(AO92,AO118,AO136)</f>
        <v>0</v>
      </c>
      <c r="AP90" s="114">
        <v>0</v>
      </c>
      <c r="AQ90" s="110">
        <f>SUM(AQ92,AQ118,AQ136)</f>
        <v>426055</v>
      </c>
      <c r="AR90" s="110">
        <f>SUM(AR92,AR118,AR136)</f>
        <v>0</v>
      </c>
      <c r="AS90" s="114">
        <f aca="true" t="shared" si="143" ref="AS90:AS95">SUM(AR90*100/AQ90)</f>
        <v>0</v>
      </c>
      <c r="AT90" s="110">
        <f>SUM(AT92,AT118,AT136)</f>
        <v>0</v>
      </c>
      <c r="AU90" s="110">
        <f>SUM(AU92,AU118,AU136)</f>
        <v>0</v>
      </c>
      <c r="AV90" s="114">
        <v>0</v>
      </c>
      <c r="AW90" s="115">
        <f>SUM(AN90,AQ90,AT90)</f>
        <v>426055</v>
      </c>
      <c r="AX90" s="115">
        <f>SUM(AO90,AR90,AU90)</f>
        <v>0</v>
      </c>
      <c r="AY90" s="114">
        <f aca="true" t="shared" si="144" ref="AY90:AY102">SUM(AX90*100/AW90)</f>
        <v>0</v>
      </c>
      <c r="AZ90" s="110">
        <f>SUM(AZ92,AZ118,AZ136)</f>
        <v>0</v>
      </c>
      <c r="BA90" s="110">
        <f>SUM(BA92,BA118,BA136)</f>
        <v>0</v>
      </c>
      <c r="BB90" s="114">
        <v>0</v>
      </c>
      <c r="BC90" s="110">
        <f>SUM(BC92,BC118,BC136)</f>
        <v>1650</v>
      </c>
      <c r="BD90" s="110">
        <f>SUM(BD92,BD118,BD136)</f>
        <v>0</v>
      </c>
      <c r="BE90" s="114">
        <f aca="true" t="shared" si="145" ref="BE90:BE95">SUM(BD90*100/BC90)</f>
        <v>0</v>
      </c>
      <c r="BF90" s="110">
        <f>SUM(BF92,BF118,BF136)</f>
        <v>160152</v>
      </c>
      <c r="BG90" s="110">
        <f>SUM(BG92,BG118,BG136)</f>
        <v>0</v>
      </c>
      <c r="BH90" s="114">
        <f aca="true" t="shared" si="146" ref="BH90:BH95">SUM(BG90*100/BF90)</f>
        <v>0</v>
      </c>
      <c r="BI90" s="115">
        <f t="shared" si="134"/>
        <v>161802</v>
      </c>
      <c r="BJ90" s="115">
        <f>SUM(BA90,BD90,BG90)</f>
        <v>0</v>
      </c>
      <c r="BK90" s="114">
        <f t="shared" si="129"/>
        <v>0</v>
      </c>
      <c r="BL90" s="251">
        <f t="shared" si="120"/>
        <v>653357</v>
      </c>
    </row>
    <row r="91" spans="1:64" s="128" customFormat="1" ht="22.5">
      <c r="A91" s="118"/>
      <c r="B91" s="119"/>
      <c r="C91" s="120" t="s">
        <v>83</v>
      </c>
      <c r="D91" s="119"/>
      <c r="E91" s="119"/>
      <c r="F91" s="119"/>
      <c r="G91" s="119"/>
      <c r="H91" s="121">
        <f t="shared" si="136"/>
        <v>0</v>
      </c>
      <c r="I91" s="121">
        <f t="shared" si="136"/>
        <v>290000</v>
      </c>
      <c r="J91" s="121">
        <f t="shared" si="136"/>
        <v>363357</v>
      </c>
      <c r="K91" s="122">
        <f t="shared" si="121"/>
        <v>653357</v>
      </c>
      <c r="L91" s="121">
        <f>SUM(Z91,AL91,AX91,BJ91)</f>
        <v>0</v>
      </c>
      <c r="M91" s="123">
        <f t="shared" si="137"/>
        <v>0</v>
      </c>
      <c r="N91" s="124">
        <f>SUM(K91-L91)</f>
        <v>653357</v>
      </c>
      <c r="O91" s="264">
        <f t="shared" si="138"/>
        <v>100</v>
      </c>
      <c r="P91" s="121">
        <f aca="true" t="shared" si="147" ref="P91:Q94">SUM(P92)</f>
        <v>0</v>
      </c>
      <c r="Q91" s="121">
        <f t="shared" si="147"/>
        <v>0</v>
      </c>
      <c r="R91" s="125">
        <v>0</v>
      </c>
      <c r="S91" s="121">
        <f aca="true" t="shared" si="148" ref="S91:T94">SUM(S92)</f>
        <v>0</v>
      </c>
      <c r="T91" s="121">
        <f t="shared" si="148"/>
        <v>0</v>
      </c>
      <c r="U91" s="123">
        <v>0</v>
      </c>
      <c r="V91" s="121">
        <f aca="true" t="shared" si="149" ref="V91:W94">SUM(V92)</f>
        <v>0</v>
      </c>
      <c r="W91" s="121">
        <f t="shared" si="149"/>
        <v>0</v>
      </c>
      <c r="X91" s="123">
        <v>0</v>
      </c>
      <c r="Y91" s="126">
        <f>SUM(P91,S91,V91)</f>
        <v>0</v>
      </c>
      <c r="Z91" s="126">
        <f>SUM(Q91,T91,W91)</f>
        <v>0</v>
      </c>
      <c r="AA91" s="123">
        <v>0</v>
      </c>
      <c r="AB91" s="121">
        <f aca="true" t="shared" si="150" ref="AB91:AC94">SUM(AB92)</f>
        <v>23600</v>
      </c>
      <c r="AC91" s="121">
        <f t="shared" si="150"/>
        <v>0</v>
      </c>
      <c r="AD91" s="125">
        <f t="shared" si="139"/>
        <v>0</v>
      </c>
      <c r="AE91" s="121">
        <f aca="true" t="shared" si="151" ref="AE91:AF94">SUM(AE92)</f>
        <v>41900</v>
      </c>
      <c r="AF91" s="121">
        <f t="shared" si="151"/>
        <v>0</v>
      </c>
      <c r="AG91" s="125">
        <f t="shared" si="140"/>
        <v>0</v>
      </c>
      <c r="AH91" s="121">
        <f aca="true" t="shared" si="152" ref="AH91:AI94">SUM(AH92)</f>
        <v>0</v>
      </c>
      <c r="AI91" s="121">
        <f t="shared" si="152"/>
        <v>0</v>
      </c>
      <c r="AJ91" s="125">
        <v>0</v>
      </c>
      <c r="AK91" s="126">
        <f t="shared" si="141"/>
        <v>65500</v>
      </c>
      <c r="AL91" s="126">
        <f>SUM(AC91,AF91,AI91)</f>
        <v>0</v>
      </c>
      <c r="AM91" s="125">
        <f t="shared" si="142"/>
        <v>0</v>
      </c>
      <c r="AN91" s="121">
        <f aca="true" t="shared" si="153" ref="AN91:AO94">SUM(AN92)</f>
        <v>0</v>
      </c>
      <c r="AO91" s="121">
        <f t="shared" si="153"/>
        <v>0</v>
      </c>
      <c r="AP91" s="125">
        <v>0</v>
      </c>
      <c r="AQ91" s="121">
        <f aca="true" t="shared" si="154" ref="AQ91:AR94">SUM(AQ92)</f>
        <v>426055</v>
      </c>
      <c r="AR91" s="121">
        <f t="shared" si="154"/>
        <v>0</v>
      </c>
      <c r="AS91" s="125">
        <f t="shared" si="143"/>
        <v>0</v>
      </c>
      <c r="AT91" s="121">
        <f aca="true" t="shared" si="155" ref="AT91:AU94">SUM(AT92)</f>
        <v>0</v>
      </c>
      <c r="AU91" s="121">
        <f t="shared" si="155"/>
        <v>0</v>
      </c>
      <c r="AV91" s="125">
        <v>0</v>
      </c>
      <c r="AW91" s="126">
        <f>SUM(AN91,AQ91,AT91)</f>
        <v>426055</v>
      </c>
      <c r="AX91" s="126">
        <f>SUM(AO91,AR91,AU91)</f>
        <v>0</v>
      </c>
      <c r="AY91" s="123">
        <f t="shared" si="144"/>
        <v>0</v>
      </c>
      <c r="AZ91" s="121">
        <f aca="true" t="shared" si="156" ref="AZ91:BA94">SUM(AZ92)</f>
        <v>0</v>
      </c>
      <c r="BA91" s="121">
        <f t="shared" si="156"/>
        <v>0</v>
      </c>
      <c r="BB91" s="125">
        <v>0</v>
      </c>
      <c r="BC91" s="121">
        <f aca="true" t="shared" si="157" ref="BC91:BD94">SUM(BC92)</f>
        <v>1650</v>
      </c>
      <c r="BD91" s="121">
        <f t="shared" si="157"/>
        <v>0</v>
      </c>
      <c r="BE91" s="125">
        <f t="shared" si="145"/>
        <v>0</v>
      </c>
      <c r="BF91" s="121">
        <f aca="true" t="shared" si="158" ref="BF91:BG94">SUM(BF92)</f>
        <v>160152</v>
      </c>
      <c r="BG91" s="121">
        <f t="shared" si="158"/>
        <v>0</v>
      </c>
      <c r="BH91" s="125">
        <f t="shared" si="146"/>
        <v>0</v>
      </c>
      <c r="BI91" s="126">
        <f>SUM(AZ91,BC91,BF91)</f>
        <v>161802</v>
      </c>
      <c r="BJ91" s="126">
        <f>SUM(BA91,BD91,BG91)</f>
        <v>0</v>
      </c>
      <c r="BK91" s="123">
        <f t="shared" si="129"/>
        <v>0</v>
      </c>
      <c r="BL91" s="251">
        <f t="shared" si="120"/>
        <v>653357</v>
      </c>
    </row>
    <row r="92" spans="1:64" s="106" customFormat="1" ht="22.5">
      <c r="A92" s="104"/>
      <c r="B92" s="105"/>
      <c r="C92" s="96" t="s">
        <v>39</v>
      </c>
      <c r="D92" s="105"/>
      <c r="E92" s="105"/>
      <c r="F92" s="105"/>
      <c r="G92" s="105"/>
      <c r="H92" s="97">
        <f t="shared" si="136"/>
        <v>0</v>
      </c>
      <c r="I92" s="97">
        <f t="shared" si="136"/>
        <v>290000</v>
      </c>
      <c r="J92" s="97">
        <f t="shared" si="136"/>
        <v>363357</v>
      </c>
      <c r="K92" s="98">
        <f t="shared" si="121"/>
        <v>653357</v>
      </c>
      <c r="L92" s="97">
        <f t="shared" si="94"/>
        <v>0</v>
      </c>
      <c r="M92" s="99">
        <f t="shared" si="137"/>
        <v>0</v>
      </c>
      <c r="N92" s="100">
        <f t="shared" si="96"/>
        <v>653357</v>
      </c>
      <c r="O92" s="265">
        <f t="shared" si="138"/>
        <v>100</v>
      </c>
      <c r="P92" s="97">
        <f t="shared" si="147"/>
        <v>0</v>
      </c>
      <c r="Q92" s="97">
        <f t="shared" si="147"/>
        <v>0</v>
      </c>
      <c r="R92" s="101">
        <v>0</v>
      </c>
      <c r="S92" s="97">
        <f t="shared" si="148"/>
        <v>0</v>
      </c>
      <c r="T92" s="97">
        <f t="shared" si="148"/>
        <v>0</v>
      </c>
      <c r="U92" s="99">
        <v>0</v>
      </c>
      <c r="V92" s="97">
        <f t="shared" si="149"/>
        <v>0</v>
      </c>
      <c r="W92" s="97">
        <f t="shared" si="149"/>
        <v>0</v>
      </c>
      <c r="X92" s="99">
        <v>0</v>
      </c>
      <c r="Y92" s="102">
        <f t="shared" si="98"/>
        <v>0</v>
      </c>
      <c r="Z92" s="102">
        <f t="shared" si="99"/>
        <v>0</v>
      </c>
      <c r="AA92" s="99">
        <v>0</v>
      </c>
      <c r="AB92" s="97">
        <f t="shared" si="150"/>
        <v>23600</v>
      </c>
      <c r="AC92" s="97">
        <f t="shared" si="150"/>
        <v>0</v>
      </c>
      <c r="AD92" s="101">
        <f t="shared" si="139"/>
        <v>0</v>
      </c>
      <c r="AE92" s="97">
        <f t="shared" si="151"/>
        <v>41900</v>
      </c>
      <c r="AF92" s="97">
        <f t="shared" si="151"/>
        <v>0</v>
      </c>
      <c r="AG92" s="101">
        <f t="shared" si="140"/>
        <v>0</v>
      </c>
      <c r="AH92" s="97">
        <f t="shared" si="152"/>
        <v>0</v>
      </c>
      <c r="AI92" s="97">
        <f t="shared" si="152"/>
        <v>0</v>
      </c>
      <c r="AJ92" s="101">
        <v>0</v>
      </c>
      <c r="AK92" s="102">
        <f t="shared" si="141"/>
        <v>65500</v>
      </c>
      <c r="AL92" s="102">
        <f t="shared" si="135"/>
        <v>0</v>
      </c>
      <c r="AM92" s="101">
        <f t="shared" si="142"/>
        <v>0</v>
      </c>
      <c r="AN92" s="97">
        <f t="shared" si="153"/>
        <v>0</v>
      </c>
      <c r="AO92" s="97">
        <f t="shared" si="153"/>
        <v>0</v>
      </c>
      <c r="AP92" s="101">
        <v>0</v>
      </c>
      <c r="AQ92" s="97">
        <f t="shared" si="154"/>
        <v>426055</v>
      </c>
      <c r="AR92" s="97">
        <f t="shared" si="154"/>
        <v>0</v>
      </c>
      <c r="AS92" s="101">
        <f t="shared" si="143"/>
        <v>0</v>
      </c>
      <c r="AT92" s="97">
        <f t="shared" si="155"/>
        <v>0</v>
      </c>
      <c r="AU92" s="97">
        <f t="shared" si="155"/>
        <v>0</v>
      </c>
      <c r="AV92" s="101">
        <v>0</v>
      </c>
      <c r="AW92" s="102">
        <f>SUM(AN92,AQ92,AT92)</f>
        <v>426055</v>
      </c>
      <c r="AX92" s="102">
        <f t="shared" si="112"/>
        <v>0</v>
      </c>
      <c r="AY92" s="99">
        <f t="shared" si="144"/>
        <v>0</v>
      </c>
      <c r="AZ92" s="97">
        <f t="shared" si="156"/>
        <v>0</v>
      </c>
      <c r="BA92" s="97">
        <f t="shared" si="156"/>
        <v>0</v>
      </c>
      <c r="BB92" s="101">
        <v>0</v>
      </c>
      <c r="BC92" s="97">
        <f t="shared" si="157"/>
        <v>1650</v>
      </c>
      <c r="BD92" s="97">
        <f t="shared" si="157"/>
        <v>0</v>
      </c>
      <c r="BE92" s="101">
        <f t="shared" si="145"/>
        <v>0</v>
      </c>
      <c r="BF92" s="97">
        <f t="shared" si="158"/>
        <v>160152</v>
      </c>
      <c r="BG92" s="97">
        <f t="shared" si="158"/>
        <v>0</v>
      </c>
      <c r="BH92" s="101">
        <f t="shared" si="146"/>
        <v>0</v>
      </c>
      <c r="BI92" s="102">
        <f t="shared" si="134"/>
        <v>161802</v>
      </c>
      <c r="BJ92" s="102">
        <f t="shared" si="132"/>
        <v>0</v>
      </c>
      <c r="BK92" s="99">
        <f t="shared" si="129"/>
        <v>0</v>
      </c>
      <c r="BL92" s="251">
        <f t="shared" si="120"/>
        <v>653357</v>
      </c>
    </row>
    <row r="93" spans="1:64" s="165" customFormat="1" ht="22.5">
      <c r="A93" s="163"/>
      <c r="B93" s="164"/>
      <c r="C93" s="164"/>
      <c r="D93" s="141" t="s">
        <v>34</v>
      </c>
      <c r="E93" s="164"/>
      <c r="F93" s="164"/>
      <c r="G93" s="164"/>
      <c r="H93" s="142">
        <f t="shared" si="136"/>
        <v>0</v>
      </c>
      <c r="I93" s="142">
        <f t="shared" si="136"/>
        <v>290000</v>
      </c>
      <c r="J93" s="142">
        <f t="shared" si="136"/>
        <v>363357</v>
      </c>
      <c r="K93" s="143">
        <f t="shared" si="121"/>
        <v>653357</v>
      </c>
      <c r="L93" s="142">
        <f t="shared" si="94"/>
        <v>0</v>
      </c>
      <c r="M93" s="144">
        <f t="shared" si="137"/>
        <v>0</v>
      </c>
      <c r="N93" s="145">
        <f t="shared" si="96"/>
        <v>653357</v>
      </c>
      <c r="O93" s="261">
        <f t="shared" si="138"/>
        <v>100</v>
      </c>
      <c r="P93" s="142">
        <f t="shared" si="147"/>
        <v>0</v>
      </c>
      <c r="Q93" s="142">
        <f t="shared" si="147"/>
        <v>0</v>
      </c>
      <c r="R93" s="146">
        <v>0</v>
      </c>
      <c r="S93" s="142">
        <f t="shared" si="148"/>
        <v>0</v>
      </c>
      <c r="T93" s="142">
        <f t="shared" si="148"/>
        <v>0</v>
      </c>
      <c r="U93" s="144">
        <v>0</v>
      </c>
      <c r="V93" s="142">
        <f t="shared" si="149"/>
        <v>0</v>
      </c>
      <c r="W93" s="142">
        <f t="shared" si="149"/>
        <v>0</v>
      </c>
      <c r="X93" s="144">
        <v>0</v>
      </c>
      <c r="Y93" s="147">
        <f t="shared" si="98"/>
        <v>0</v>
      </c>
      <c r="Z93" s="147">
        <f t="shared" si="99"/>
        <v>0</v>
      </c>
      <c r="AA93" s="144">
        <v>0</v>
      </c>
      <c r="AB93" s="142">
        <f t="shared" si="150"/>
        <v>23600</v>
      </c>
      <c r="AC93" s="142">
        <f t="shared" si="150"/>
        <v>0</v>
      </c>
      <c r="AD93" s="146">
        <f t="shared" si="139"/>
        <v>0</v>
      </c>
      <c r="AE93" s="142">
        <f t="shared" si="151"/>
        <v>41900</v>
      </c>
      <c r="AF93" s="142">
        <f t="shared" si="151"/>
        <v>0</v>
      </c>
      <c r="AG93" s="146">
        <f t="shared" si="140"/>
        <v>0</v>
      </c>
      <c r="AH93" s="142">
        <f t="shared" si="152"/>
        <v>0</v>
      </c>
      <c r="AI93" s="142">
        <f t="shared" si="152"/>
        <v>0</v>
      </c>
      <c r="AJ93" s="146">
        <v>0</v>
      </c>
      <c r="AK93" s="147">
        <f t="shared" si="141"/>
        <v>65500</v>
      </c>
      <c r="AL93" s="147">
        <f t="shared" si="135"/>
        <v>0</v>
      </c>
      <c r="AM93" s="146">
        <f t="shared" si="142"/>
        <v>0</v>
      </c>
      <c r="AN93" s="142">
        <f t="shared" si="153"/>
        <v>0</v>
      </c>
      <c r="AO93" s="142">
        <f t="shared" si="153"/>
        <v>0</v>
      </c>
      <c r="AP93" s="146">
        <v>0</v>
      </c>
      <c r="AQ93" s="142">
        <f t="shared" si="154"/>
        <v>426055</v>
      </c>
      <c r="AR93" s="142">
        <f t="shared" si="154"/>
        <v>0</v>
      </c>
      <c r="AS93" s="146">
        <f t="shared" si="143"/>
        <v>0</v>
      </c>
      <c r="AT93" s="142">
        <f t="shared" si="155"/>
        <v>0</v>
      </c>
      <c r="AU93" s="142">
        <f t="shared" si="155"/>
        <v>0</v>
      </c>
      <c r="AV93" s="146">
        <v>0</v>
      </c>
      <c r="AW93" s="147">
        <f t="shared" si="111"/>
        <v>426055</v>
      </c>
      <c r="AX93" s="147">
        <f t="shared" si="112"/>
        <v>0</v>
      </c>
      <c r="AY93" s="144">
        <f t="shared" si="144"/>
        <v>0</v>
      </c>
      <c r="AZ93" s="142">
        <f t="shared" si="156"/>
        <v>0</v>
      </c>
      <c r="BA93" s="142">
        <f t="shared" si="156"/>
        <v>0</v>
      </c>
      <c r="BB93" s="146">
        <v>0</v>
      </c>
      <c r="BC93" s="142">
        <f t="shared" si="157"/>
        <v>1650</v>
      </c>
      <c r="BD93" s="142">
        <f t="shared" si="157"/>
        <v>0</v>
      </c>
      <c r="BE93" s="146">
        <f t="shared" si="145"/>
        <v>0</v>
      </c>
      <c r="BF93" s="142">
        <f t="shared" si="158"/>
        <v>160152</v>
      </c>
      <c r="BG93" s="142">
        <f t="shared" si="158"/>
        <v>0</v>
      </c>
      <c r="BH93" s="146">
        <f t="shared" si="146"/>
        <v>0</v>
      </c>
      <c r="BI93" s="147">
        <f t="shared" si="134"/>
        <v>161802</v>
      </c>
      <c r="BJ93" s="147">
        <f t="shared" si="132"/>
        <v>0</v>
      </c>
      <c r="BK93" s="144">
        <f t="shared" si="129"/>
        <v>0</v>
      </c>
      <c r="BL93" s="251">
        <f t="shared" si="120"/>
        <v>653357</v>
      </c>
    </row>
    <row r="94" spans="1:64" s="162" customFormat="1" ht="22.5">
      <c r="A94" s="160"/>
      <c r="B94" s="161"/>
      <c r="C94" s="161"/>
      <c r="D94" s="151"/>
      <c r="E94" s="151" t="s">
        <v>35</v>
      </c>
      <c r="F94" s="161"/>
      <c r="G94" s="161"/>
      <c r="H94" s="152">
        <f>SUM(H95)</f>
        <v>0</v>
      </c>
      <c r="I94" s="152">
        <f>SUM(I95)</f>
        <v>290000</v>
      </c>
      <c r="J94" s="152">
        <f>SUM(J95)</f>
        <v>363357</v>
      </c>
      <c r="K94" s="153">
        <f t="shared" si="121"/>
        <v>653357</v>
      </c>
      <c r="L94" s="152">
        <f t="shared" si="94"/>
        <v>0</v>
      </c>
      <c r="M94" s="154">
        <f t="shared" si="137"/>
        <v>0</v>
      </c>
      <c r="N94" s="155">
        <f t="shared" si="96"/>
        <v>653357</v>
      </c>
      <c r="O94" s="259">
        <f t="shared" si="138"/>
        <v>100</v>
      </c>
      <c r="P94" s="152">
        <f t="shared" si="147"/>
        <v>0</v>
      </c>
      <c r="Q94" s="152">
        <f t="shared" si="147"/>
        <v>0</v>
      </c>
      <c r="R94" s="156">
        <v>0</v>
      </c>
      <c r="S94" s="152">
        <f t="shared" si="148"/>
        <v>0</v>
      </c>
      <c r="T94" s="152">
        <f t="shared" si="148"/>
        <v>0</v>
      </c>
      <c r="U94" s="154">
        <v>0</v>
      </c>
      <c r="V94" s="152">
        <f t="shared" si="149"/>
        <v>0</v>
      </c>
      <c r="W94" s="152">
        <f t="shared" si="149"/>
        <v>0</v>
      </c>
      <c r="X94" s="154">
        <v>0</v>
      </c>
      <c r="Y94" s="157">
        <f t="shared" si="98"/>
        <v>0</v>
      </c>
      <c r="Z94" s="157">
        <f t="shared" si="99"/>
        <v>0</v>
      </c>
      <c r="AA94" s="154">
        <v>0</v>
      </c>
      <c r="AB94" s="152">
        <f t="shared" si="150"/>
        <v>23600</v>
      </c>
      <c r="AC94" s="152">
        <f t="shared" si="150"/>
        <v>0</v>
      </c>
      <c r="AD94" s="156">
        <f t="shared" si="139"/>
        <v>0</v>
      </c>
      <c r="AE94" s="152">
        <f t="shared" si="151"/>
        <v>41900</v>
      </c>
      <c r="AF94" s="152">
        <f t="shared" si="151"/>
        <v>0</v>
      </c>
      <c r="AG94" s="156">
        <f t="shared" si="140"/>
        <v>0</v>
      </c>
      <c r="AH94" s="152">
        <f t="shared" si="152"/>
        <v>0</v>
      </c>
      <c r="AI94" s="152">
        <f t="shared" si="152"/>
        <v>0</v>
      </c>
      <c r="AJ94" s="156">
        <v>0</v>
      </c>
      <c r="AK94" s="157">
        <f t="shared" si="141"/>
        <v>65500</v>
      </c>
      <c r="AL94" s="157">
        <f t="shared" si="135"/>
        <v>0</v>
      </c>
      <c r="AM94" s="156">
        <f t="shared" si="142"/>
        <v>0</v>
      </c>
      <c r="AN94" s="152">
        <f t="shared" si="153"/>
        <v>0</v>
      </c>
      <c r="AO94" s="152">
        <f t="shared" si="153"/>
        <v>0</v>
      </c>
      <c r="AP94" s="156">
        <v>0</v>
      </c>
      <c r="AQ94" s="152">
        <f t="shared" si="154"/>
        <v>426055</v>
      </c>
      <c r="AR94" s="152">
        <f t="shared" si="154"/>
        <v>0</v>
      </c>
      <c r="AS94" s="156">
        <f t="shared" si="143"/>
        <v>0</v>
      </c>
      <c r="AT94" s="152">
        <f t="shared" si="155"/>
        <v>0</v>
      </c>
      <c r="AU94" s="152">
        <f t="shared" si="155"/>
        <v>0</v>
      </c>
      <c r="AV94" s="156">
        <v>0</v>
      </c>
      <c r="AW94" s="157">
        <f t="shared" si="111"/>
        <v>426055</v>
      </c>
      <c r="AX94" s="157">
        <f t="shared" si="112"/>
        <v>0</v>
      </c>
      <c r="AY94" s="154">
        <f t="shared" si="144"/>
        <v>0</v>
      </c>
      <c r="AZ94" s="152">
        <f t="shared" si="156"/>
        <v>0</v>
      </c>
      <c r="BA94" s="152">
        <f t="shared" si="156"/>
        <v>0</v>
      </c>
      <c r="BB94" s="156">
        <v>0</v>
      </c>
      <c r="BC94" s="152">
        <f t="shared" si="157"/>
        <v>1650</v>
      </c>
      <c r="BD94" s="152">
        <f t="shared" si="157"/>
        <v>0</v>
      </c>
      <c r="BE94" s="156">
        <f t="shared" si="145"/>
        <v>0</v>
      </c>
      <c r="BF94" s="152">
        <f t="shared" si="158"/>
        <v>160152</v>
      </c>
      <c r="BG94" s="152">
        <f t="shared" si="158"/>
        <v>0</v>
      </c>
      <c r="BH94" s="156">
        <f t="shared" si="146"/>
        <v>0</v>
      </c>
      <c r="BI94" s="157">
        <f t="shared" si="134"/>
        <v>161802</v>
      </c>
      <c r="BJ94" s="157">
        <f t="shared" si="132"/>
        <v>0</v>
      </c>
      <c r="BK94" s="154">
        <f t="shared" si="129"/>
        <v>0</v>
      </c>
      <c r="BL94" s="251">
        <f t="shared" si="120"/>
        <v>653357</v>
      </c>
    </row>
    <row r="95" spans="1:64" s="52" customFormat="1" ht="22.5">
      <c r="A95" s="49"/>
      <c r="B95" s="14"/>
      <c r="C95" s="14"/>
      <c r="D95" s="50"/>
      <c r="E95" s="12"/>
      <c r="F95" s="14" t="s">
        <v>90</v>
      </c>
      <c r="G95" s="14"/>
      <c r="H95" s="17">
        <v>0</v>
      </c>
      <c r="I95" s="36">
        <v>290000</v>
      </c>
      <c r="J95" s="36">
        <f>40000+100000+20000+6000+3000+8380+50000+4900+4000+5000+15000+6077-20000-10000-3000+6000+48000+52000+28000</f>
        <v>363357</v>
      </c>
      <c r="K95" s="89">
        <f t="shared" si="121"/>
        <v>653357</v>
      </c>
      <c r="L95" s="57">
        <f t="shared" si="94"/>
        <v>0</v>
      </c>
      <c r="M95" s="47">
        <f t="shared" si="137"/>
        <v>0</v>
      </c>
      <c r="N95" s="55">
        <f t="shared" si="96"/>
        <v>653357</v>
      </c>
      <c r="O95" s="258">
        <f t="shared" si="138"/>
        <v>100</v>
      </c>
      <c r="P95" s="36">
        <v>0</v>
      </c>
      <c r="Q95" s="36">
        <v>0</v>
      </c>
      <c r="R95" s="51">
        <v>0</v>
      </c>
      <c r="S95" s="36">
        <v>0</v>
      </c>
      <c r="T95" s="36">
        <v>0</v>
      </c>
      <c r="U95" s="47">
        <v>0</v>
      </c>
      <c r="V95" s="36">
        <v>0</v>
      </c>
      <c r="W95" s="36"/>
      <c r="X95" s="47">
        <v>0</v>
      </c>
      <c r="Y95" s="36">
        <f t="shared" si="98"/>
        <v>0</v>
      </c>
      <c r="Z95" s="36">
        <f t="shared" si="99"/>
        <v>0</v>
      </c>
      <c r="AA95" s="47">
        <v>0</v>
      </c>
      <c r="AB95" s="36">
        <v>23600</v>
      </c>
      <c r="AC95" s="36"/>
      <c r="AD95" s="51">
        <f t="shared" si="139"/>
        <v>0</v>
      </c>
      <c r="AE95" s="36">
        <v>41900</v>
      </c>
      <c r="AF95" s="36"/>
      <c r="AG95" s="51">
        <f t="shared" si="140"/>
        <v>0</v>
      </c>
      <c r="AH95" s="36">
        <v>0</v>
      </c>
      <c r="AI95" s="36"/>
      <c r="AJ95" s="51">
        <v>0</v>
      </c>
      <c r="AK95" s="36">
        <f t="shared" si="141"/>
        <v>65500</v>
      </c>
      <c r="AL95" s="36">
        <f t="shared" si="135"/>
        <v>0</v>
      </c>
      <c r="AM95" s="51">
        <f t="shared" si="142"/>
        <v>0</v>
      </c>
      <c r="AN95" s="36">
        <v>0</v>
      </c>
      <c r="AO95" s="36"/>
      <c r="AP95" s="51">
        <v>0</v>
      </c>
      <c r="AQ95" s="36">
        <v>426055</v>
      </c>
      <c r="AR95" s="36"/>
      <c r="AS95" s="51">
        <f t="shared" si="143"/>
        <v>0</v>
      </c>
      <c r="AT95" s="36">
        <v>0</v>
      </c>
      <c r="AU95" s="36"/>
      <c r="AV95" s="51">
        <v>0</v>
      </c>
      <c r="AW95" s="36">
        <f t="shared" si="111"/>
        <v>426055</v>
      </c>
      <c r="AX95" s="36">
        <f t="shared" si="112"/>
        <v>0</v>
      </c>
      <c r="AY95" s="47">
        <f t="shared" si="144"/>
        <v>0</v>
      </c>
      <c r="AZ95" s="36">
        <v>0</v>
      </c>
      <c r="BA95" s="36"/>
      <c r="BB95" s="51">
        <v>0</v>
      </c>
      <c r="BC95" s="36">
        <v>1650</v>
      </c>
      <c r="BD95" s="36"/>
      <c r="BE95" s="51">
        <f t="shared" si="145"/>
        <v>0</v>
      </c>
      <c r="BF95" s="36">
        <v>160152</v>
      </c>
      <c r="BG95" s="36"/>
      <c r="BH95" s="51">
        <f t="shared" si="146"/>
        <v>0</v>
      </c>
      <c r="BI95" s="36">
        <f t="shared" si="134"/>
        <v>161802</v>
      </c>
      <c r="BJ95" s="36">
        <f t="shared" si="132"/>
        <v>0</v>
      </c>
      <c r="BK95" s="47">
        <f t="shared" si="129"/>
        <v>0</v>
      </c>
      <c r="BL95" s="251">
        <f t="shared" si="120"/>
        <v>653357</v>
      </c>
    </row>
    <row r="96" spans="1:64" s="88" customFormat="1" ht="22.5">
      <c r="A96" s="132" t="s">
        <v>98</v>
      </c>
      <c r="B96" s="91"/>
      <c r="C96" s="91"/>
      <c r="D96" s="91"/>
      <c r="E96" s="91"/>
      <c r="F96" s="91"/>
      <c r="G96" s="91"/>
      <c r="H96" s="92">
        <f>SUM(H97)</f>
        <v>283014.83</v>
      </c>
      <c r="I96" s="92">
        <f>SUM(I97)</f>
        <v>0</v>
      </c>
      <c r="J96" s="92">
        <f>SUM(J97)</f>
        <v>288140</v>
      </c>
      <c r="K96" s="93">
        <f aca="true" t="shared" si="159" ref="K96:K102">SUM(I96+J96)</f>
        <v>288140</v>
      </c>
      <c r="L96" s="92">
        <f aca="true" t="shared" si="160" ref="L96:L102">SUM(Z96,AL96,AX96,BJ96)</f>
        <v>0</v>
      </c>
      <c r="M96" s="94">
        <f t="shared" si="137"/>
        <v>0</v>
      </c>
      <c r="N96" s="133">
        <f aca="true" t="shared" si="161" ref="N96:N102">SUM(K96-L96)</f>
        <v>288140</v>
      </c>
      <c r="O96" s="274">
        <f t="shared" si="138"/>
        <v>100</v>
      </c>
      <c r="P96" s="92">
        <f>SUM(P97)</f>
        <v>0</v>
      </c>
      <c r="Q96" s="92">
        <f>SUM(Q97)</f>
        <v>0</v>
      </c>
      <c r="R96" s="94">
        <v>0</v>
      </c>
      <c r="S96" s="92">
        <f>SUM(S97)</f>
        <v>0</v>
      </c>
      <c r="T96" s="92">
        <f>SUM(T97)</f>
        <v>0</v>
      </c>
      <c r="U96" s="94">
        <v>0</v>
      </c>
      <c r="V96" s="92">
        <f>SUM(V97)</f>
        <v>0</v>
      </c>
      <c r="W96" s="92">
        <f>SUM(W97)</f>
        <v>0</v>
      </c>
      <c r="X96" s="94">
        <v>0</v>
      </c>
      <c r="Y96" s="95">
        <f aca="true" t="shared" si="162" ref="Y96:Z102">SUM(P96,S96,V96)</f>
        <v>0</v>
      </c>
      <c r="Z96" s="95">
        <f t="shared" si="162"/>
        <v>0</v>
      </c>
      <c r="AA96" s="94">
        <v>0</v>
      </c>
      <c r="AB96" s="92">
        <f>SUM(AB97)</f>
        <v>0</v>
      </c>
      <c r="AC96" s="92">
        <f>SUM(AC97)</f>
        <v>0</v>
      </c>
      <c r="AD96" s="94">
        <v>0</v>
      </c>
      <c r="AE96" s="92">
        <f>SUM(AE97)</f>
        <v>147350</v>
      </c>
      <c r="AF96" s="92">
        <f>SUM(AF97)</f>
        <v>0</v>
      </c>
      <c r="AG96" s="94">
        <f t="shared" si="140"/>
        <v>0</v>
      </c>
      <c r="AH96" s="92">
        <f>SUM(AH97)</f>
        <v>139590</v>
      </c>
      <c r="AI96" s="92">
        <f>SUM(AI97)</f>
        <v>0</v>
      </c>
      <c r="AJ96" s="94">
        <f aca="true" t="shared" si="163" ref="AJ96:AJ102">SUM(AI96*100/AH96)</f>
        <v>0</v>
      </c>
      <c r="AK96" s="95">
        <f t="shared" si="141"/>
        <v>286940</v>
      </c>
      <c r="AL96" s="95">
        <f t="shared" si="135"/>
        <v>0</v>
      </c>
      <c r="AM96" s="94">
        <f aca="true" t="shared" si="164" ref="AM96:AM102">SUM(AL96*100/AK96)</f>
        <v>0</v>
      </c>
      <c r="AN96" s="92">
        <f>SUM(AN97)</f>
        <v>1200</v>
      </c>
      <c r="AO96" s="92">
        <f>SUM(AO97)</f>
        <v>0</v>
      </c>
      <c r="AP96" s="94">
        <f aca="true" t="shared" si="165" ref="AP96:AP102">SUM(AO96*100/AN96)</f>
        <v>0</v>
      </c>
      <c r="AQ96" s="92">
        <f>SUM(AQ97)</f>
        <v>0</v>
      </c>
      <c r="AR96" s="92">
        <f>SUM(AR97)</f>
        <v>0</v>
      </c>
      <c r="AS96" s="94">
        <v>0</v>
      </c>
      <c r="AT96" s="92">
        <f>SUM(AT97)</f>
        <v>0</v>
      </c>
      <c r="AU96" s="92">
        <f>SUM(AU97)</f>
        <v>0</v>
      </c>
      <c r="AV96" s="94">
        <v>0</v>
      </c>
      <c r="AW96" s="95">
        <f aca="true" t="shared" si="166" ref="AW96:AX102">SUM(AN96,AQ96,AT96)</f>
        <v>1200</v>
      </c>
      <c r="AX96" s="95">
        <f t="shared" si="166"/>
        <v>0</v>
      </c>
      <c r="AY96" s="94">
        <f t="shared" si="144"/>
        <v>0</v>
      </c>
      <c r="AZ96" s="92">
        <f>SUM(AZ97)</f>
        <v>0</v>
      </c>
      <c r="BA96" s="92">
        <f>SUM(BA97)</f>
        <v>0</v>
      </c>
      <c r="BB96" s="94">
        <v>0</v>
      </c>
      <c r="BC96" s="92">
        <f>SUM(BC97)</f>
        <v>0</v>
      </c>
      <c r="BD96" s="92">
        <f>SUM(BD97)</f>
        <v>0</v>
      </c>
      <c r="BE96" s="94">
        <v>0</v>
      </c>
      <c r="BF96" s="92">
        <f>SUM(BF97)</f>
        <v>0</v>
      </c>
      <c r="BG96" s="92">
        <f>SUM(BG97)</f>
        <v>0</v>
      </c>
      <c r="BH96" s="94">
        <v>0</v>
      </c>
      <c r="BI96" s="95">
        <f t="shared" si="134"/>
        <v>0</v>
      </c>
      <c r="BJ96" s="95">
        <f>SUM(BG96,BA96,BD96)</f>
        <v>0</v>
      </c>
      <c r="BK96" s="94">
        <v>0</v>
      </c>
      <c r="BL96" s="251">
        <f t="shared" si="120"/>
        <v>288140</v>
      </c>
    </row>
    <row r="97" spans="1:64" s="53" customFormat="1" ht="22.5">
      <c r="A97" s="71" t="s">
        <v>64</v>
      </c>
      <c r="B97" s="13"/>
      <c r="C97" s="13"/>
      <c r="D97" s="13"/>
      <c r="E97" s="13"/>
      <c r="F97" s="13"/>
      <c r="G97" s="13"/>
      <c r="H97" s="72">
        <f>SUM(H98,H103)</f>
        <v>283014.83</v>
      </c>
      <c r="I97" s="72">
        <f>SUM(I98,I103)</f>
        <v>0</v>
      </c>
      <c r="J97" s="72">
        <f>SUM(J98,J103)</f>
        <v>288140</v>
      </c>
      <c r="K97" s="90">
        <f t="shared" si="159"/>
        <v>288140</v>
      </c>
      <c r="L97" s="72">
        <f t="shared" si="160"/>
        <v>0</v>
      </c>
      <c r="M97" s="73">
        <f>SUM(L97*100/K97)</f>
        <v>0</v>
      </c>
      <c r="N97" s="74">
        <f t="shared" si="161"/>
        <v>288140</v>
      </c>
      <c r="O97" s="309">
        <f aca="true" t="shared" si="167" ref="O97:O102">SUM(N97*100/K97)</f>
        <v>100</v>
      </c>
      <c r="P97" s="72">
        <f>SUM(P98,P103)</f>
        <v>0</v>
      </c>
      <c r="Q97" s="72">
        <f>SUM(Q98,Q103)</f>
        <v>0</v>
      </c>
      <c r="R97" s="73">
        <v>0</v>
      </c>
      <c r="S97" s="72">
        <f>SUM(S98,S103)</f>
        <v>0</v>
      </c>
      <c r="T97" s="72">
        <f>SUM(T98,T103)</f>
        <v>0</v>
      </c>
      <c r="U97" s="73">
        <v>0</v>
      </c>
      <c r="V97" s="72">
        <f>SUM(V98,V103)</f>
        <v>0</v>
      </c>
      <c r="W97" s="72">
        <f>SUM(W98,W103)</f>
        <v>0</v>
      </c>
      <c r="X97" s="73">
        <v>0</v>
      </c>
      <c r="Y97" s="70">
        <f t="shared" si="162"/>
        <v>0</v>
      </c>
      <c r="Z97" s="70">
        <f t="shared" si="162"/>
        <v>0</v>
      </c>
      <c r="AA97" s="73">
        <v>0</v>
      </c>
      <c r="AB97" s="72">
        <f>SUM(AB98,AB103)</f>
        <v>0</v>
      </c>
      <c r="AC97" s="72">
        <f>SUM(AC98,AC103)</f>
        <v>0</v>
      </c>
      <c r="AD97" s="73">
        <v>0</v>
      </c>
      <c r="AE97" s="72">
        <f>SUM(AE98,AE103)</f>
        <v>147350</v>
      </c>
      <c r="AF97" s="72">
        <f>SUM(AF98,AF103)</f>
        <v>0</v>
      </c>
      <c r="AG97" s="46">
        <f t="shared" si="140"/>
        <v>0</v>
      </c>
      <c r="AH97" s="72">
        <f>SUM(AH98,AH103)</f>
        <v>139590</v>
      </c>
      <c r="AI97" s="72">
        <f>SUM(AI98,AI103)</f>
        <v>0</v>
      </c>
      <c r="AJ97" s="46">
        <f t="shared" si="163"/>
        <v>0</v>
      </c>
      <c r="AK97" s="70">
        <f aca="true" t="shared" si="168" ref="AK97:AL102">SUM(AB97,AE97,AH97)</f>
        <v>286940</v>
      </c>
      <c r="AL97" s="70">
        <f t="shared" si="168"/>
        <v>0</v>
      </c>
      <c r="AM97" s="46">
        <f t="shared" si="164"/>
        <v>0</v>
      </c>
      <c r="AN97" s="72">
        <f>SUM(AN98,AN103)</f>
        <v>1200</v>
      </c>
      <c r="AO97" s="72">
        <f>SUM(AO98,AO103)</f>
        <v>0</v>
      </c>
      <c r="AP97" s="46">
        <f t="shared" si="165"/>
        <v>0</v>
      </c>
      <c r="AQ97" s="72">
        <f>SUM(AQ98,AQ103)</f>
        <v>0</v>
      </c>
      <c r="AR97" s="72">
        <f>SUM(AR98,AR103)</f>
        <v>0</v>
      </c>
      <c r="AS97" s="73">
        <v>0</v>
      </c>
      <c r="AT97" s="72">
        <f>SUM(AT98,AT103)</f>
        <v>0</v>
      </c>
      <c r="AU97" s="72">
        <f>SUM(AU98,AU103)</f>
        <v>0</v>
      </c>
      <c r="AV97" s="73">
        <v>0</v>
      </c>
      <c r="AW97" s="70">
        <f t="shared" si="166"/>
        <v>1200</v>
      </c>
      <c r="AX97" s="70">
        <f t="shared" si="166"/>
        <v>0</v>
      </c>
      <c r="AY97" s="46">
        <f t="shared" si="144"/>
        <v>0</v>
      </c>
      <c r="AZ97" s="72">
        <f>SUM(AZ98,AZ103)</f>
        <v>0</v>
      </c>
      <c r="BA97" s="72">
        <f>SUM(BA98,BA103)</f>
        <v>0</v>
      </c>
      <c r="BB97" s="73">
        <v>0</v>
      </c>
      <c r="BC97" s="72">
        <f>SUM(BC98,BC103)</f>
        <v>0</v>
      </c>
      <c r="BD97" s="72">
        <f>SUM(BD98,BD103)</f>
        <v>0</v>
      </c>
      <c r="BE97" s="73">
        <v>0</v>
      </c>
      <c r="BF97" s="72">
        <f>SUM(BF98,BF103)</f>
        <v>0</v>
      </c>
      <c r="BG97" s="72">
        <f>SUM(BG98,BG103)</f>
        <v>0</v>
      </c>
      <c r="BH97" s="73">
        <v>0</v>
      </c>
      <c r="BI97" s="70">
        <f aca="true" t="shared" si="169" ref="BI97:BI102">SUM(AZ97,BC97,BF97)</f>
        <v>0</v>
      </c>
      <c r="BJ97" s="70">
        <f>SUM(BG97,BA97,BD97)</f>
        <v>0</v>
      </c>
      <c r="BK97" s="73">
        <v>0</v>
      </c>
      <c r="BL97" s="251">
        <f t="shared" si="120"/>
        <v>288140</v>
      </c>
    </row>
    <row r="98" spans="1:64" s="117" customFormat="1" ht="22.5">
      <c r="A98" s="107"/>
      <c r="B98" s="109" t="s">
        <v>99</v>
      </c>
      <c r="C98" s="108"/>
      <c r="D98" s="108"/>
      <c r="E98" s="108"/>
      <c r="F98" s="108"/>
      <c r="G98" s="108"/>
      <c r="H98" s="110">
        <f>SUM(H99,H126,H144)</f>
        <v>283014.83</v>
      </c>
      <c r="I98" s="110">
        <f>SUM(I99,I126,I144)</f>
        <v>0</v>
      </c>
      <c r="J98" s="110">
        <f>SUM(J99,J126,J144)</f>
        <v>288140</v>
      </c>
      <c r="K98" s="111">
        <f t="shared" si="159"/>
        <v>288140</v>
      </c>
      <c r="L98" s="110">
        <f t="shared" si="160"/>
        <v>0</v>
      </c>
      <c r="M98" s="112">
        <f t="shared" si="137"/>
        <v>0</v>
      </c>
      <c r="N98" s="113">
        <f t="shared" si="161"/>
        <v>288140</v>
      </c>
      <c r="O98" s="263">
        <f t="shared" si="167"/>
        <v>100</v>
      </c>
      <c r="P98" s="110">
        <f>SUM(P99,P126,P144)</f>
        <v>0</v>
      </c>
      <c r="Q98" s="110">
        <f>SUM(Q99,Q126,Q144)</f>
        <v>0</v>
      </c>
      <c r="R98" s="114">
        <v>0</v>
      </c>
      <c r="S98" s="110">
        <f>SUM(S99,S126,S144)</f>
        <v>0</v>
      </c>
      <c r="T98" s="110">
        <f>SUM(T99,T126,T144)</f>
        <v>0</v>
      </c>
      <c r="U98" s="112">
        <v>0</v>
      </c>
      <c r="V98" s="110">
        <f>SUM(V99,V126,V144)</f>
        <v>0</v>
      </c>
      <c r="W98" s="110">
        <f>SUM(W99,W126,W144)</f>
        <v>0</v>
      </c>
      <c r="X98" s="112">
        <v>0</v>
      </c>
      <c r="Y98" s="115">
        <f t="shared" si="162"/>
        <v>0</v>
      </c>
      <c r="Z98" s="115">
        <f t="shared" si="162"/>
        <v>0</v>
      </c>
      <c r="AA98" s="112">
        <v>0</v>
      </c>
      <c r="AB98" s="110">
        <f>SUM(AB99,AB126,AB144)</f>
        <v>0</v>
      </c>
      <c r="AC98" s="110">
        <f>SUM(AC99,AC126,AC144)</f>
        <v>0</v>
      </c>
      <c r="AD98" s="114">
        <v>0</v>
      </c>
      <c r="AE98" s="110">
        <f>SUM(AE99,AE126,AE144)</f>
        <v>147350</v>
      </c>
      <c r="AF98" s="110">
        <f>SUM(AF99,AF126,AF144)</f>
        <v>0</v>
      </c>
      <c r="AG98" s="114">
        <f t="shared" si="140"/>
        <v>0</v>
      </c>
      <c r="AH98" s="110">
        <f>SUM(AH99,AH126,AH144)</f>
        <v>139590</v>
      </c>
      <c r="AI98" s="110">
        <f>SUM(AI99,AI126,AI144)</f>
        <v>0</v>
      </c>
      <c r="AJ98" s="114">
        <f t="shared" si="163"/>
        <v>0</v>
      </c>
      <c r="AK98" s="115">
        <f t="shared" si="168"/>
        <v>286940</v>
      </c>
      <c r="AL98" s="115">
        <f t="shared" si="168"/>
        <v>0</v>
      </c>
      <c r="AM98" s="114">
        <f t="shared" si="164"/>
        <v>0</v>
      </c>
      <c r="AN98" s="110">
        <f>SUM(AN99,AN126,AN144)</f>
        <v>1200</v>
      </c>
      <c r="AO98" s="110">
        <f>SUM(AO99,AO126,AO144)</f>
        <v>0</v>
      </c>
      <c r="AP98" s="114">
        <f t="shared" si="165"/>
        <v>0</v>
      </c>
      <c r="AQ98" s="110">
        <f>SUM(AQ99,AQ126,AQ144)</f>
        <v>0</v>
      </c>
      <c r="AR98" s="110">
        <f>SUM(AR99,AR126,AR144)</f>
        <v>0</v>
      </c>
      <c r="AS98" s="114">
        <v>0</v>
      </c>
      <c r="AT98" s="110">
        <f>SUM(AT99,AT126,AT144)</f>
        <v>0</v>
      </c>
      <c r="AU98" s="110">
        <f>SUM(AU99,AU126,AU144)</f>
        <v>0</v>
      </c>
      <c r="AV98" s="114">
        <v>0</v>
      </c>
      <c r="AW98" s="115">
        <f t="shared" si="166"/>
        <v>1200</v>
      </c>
      <c r="AX98" s="115">
        <f t="shared" si="166"/>
        <v>0</v>
      </c>
      <c r="AY98" s="114">
        <f t="shared" si="144"/>
        <v>0</v>
      </c>
      <c r="AZ98" s="110">
        <f>SUM(AZ99,AZ126,AZ144)</f>
        <v>0</v>
      </c>
      <c r="BA98" s="110">
        <f>SUM(BA99,BA126,BA144)</f>
        <v>0</v>
      </c>
      <c r="BB98" s="114">
        <v>0</v>
      </c>
      <c r="BC98" s="110">
        <f>SUM(BC99,BC126,BC144)</f>
        <v>0</v>
      </c>
      <c r="BD98" s="110">
        <f>SUM(BD99,BD126,BD144)</f>
        <v>0</v>
      </c>
      <c r="BE98" s="114">
        <v>0</v>
      </c>
      <c r="BF98" s="110">
        <f>SUM(BF99,BF126,BF144)</f>
        <v>0</v>
      </c>
      <c r="BG98" s="110">
        <f>SUM(BG99,BG126,BG144)</f>
        <v>0</v>
      </c>
      <c r="BH98" s="114">
        <v>0</v>
      </c>
      <c r="BI98" s="115">
        <f t="shared" si="169"/>
        <v>0</v>
      </c>
      <c r="BJ98" s="115">
        <f>SUM(BA98,BD98,BG98)</f>
        <v>0</v>
      </c>
      <c r="BK98" s="114">
        <v>0</v>
      </c>
      <c r="BL98" s="251">
        <f t="shared" si="120"/>
        <v>288140</v>
      </c>
    </row>
    <row r="99" spans="1:64" s="131" customFormat="1" ht="22.5">
      <c r="A99" s="129"/>
      <c r="B99" s="120"/>
      <c r="C99" s="120" t="s">
        <v>101</v>
      </c>
      <c r="D99" s="120"/>
      <c r="E99" s="120"/>
      <c r="F99" s="120"/>
      <c r="G99" s="120"/>
      <c r="H99" s="121">
        <f aca="true" t="shared" si="170" ref="H99:J101">SUM(H100)</f>
        <v>283014.83</v>
      </c>
      <c r="I99" s="121">
        <f t="shared" si="170"/>
        <v>0</v>
      </c>
      <c r="J99" s="121">
        <f t="shared" si="170"/>
        <v>288140</v>
      </c>
      <c r="K99" s="122">
        <f t="shared" si="159"/>
        <v>288140</v>
      </c>
      <c r="L99" s="121">
        <f t="shared" si="160"/>
        <v>0</v>
      </c>
      <c r="M99" s="123">
        <f t="shared" si="137"/>
        <v>0</v>
      </c>
      <c r="N99" s="124">
        <f t="shared" si="161"/>
        <v>288140</v>
      </c>
      <c r="O99" s="264">
        <f t="shared" si="167"/>
        <v>100</v>
      </c>
      <c r="P99" s="121">
        <f>SUM(P100)</f>
        <v>0</v>
      </c>
      <c r="Q99" s="121">
        <f>SUM(Q100)</f>
        <v>0</v>
      </c>
      <c r="R99" s="125">
        <v>0</v>
      </c>
      <c r="S99" s="121">
        <f>SUM(S100)</f>
        <v>0</v>
      </c>
      <c r="T99" s="121">
        <f>SUM(T100)</f>
        <v>0</v>
      </c>
      <c r="U99" s="123">
        <v>0</v>
      </c>
      <c r="V99" s="121">
        <f>SUM(V100)</f>
        <v>0</v>
      </c>
      <c r="W99" s="121">
        <f>SUM(W100)</f>
        <v>0</v>
      </c>
      <c r="X99" s="123">
        <v>0</v>
      </c>
      <c r="Y99" s="126">
        <f t="shared" si="162"/>
        <v>0</v>
      </c>
      <c r="Z99" s="126">
        <f t="shared" si="162"/>
        <v>0</v>
      </c>
      <c r="AA99" s="123">
        <v>0</v>
      </c>
      <c r="AB99" s="121">
        <f>SUM(AB100)</f>
        <v>0</v>
      </c>
      <c r="AC99" s="121">
        <f>SUM(AC100)</f>
        <v>0</v>
      </c>
      <c r="AD99" s="125">
        <v>0</v>
      </c>
      <c r="AE99" s="121">
        <f>SUM(AE100)</f>
        <v>147350</v>
      </c>
      <c r="AF99" s="121">
        <f>SUM(AF100)</f>
        <v>0</v>
      </c>
      <c r="AG99" s="125">
        <f t="shared" si="140"/>
        <v>0</v>
      </c>
      <c r="AH99" s="121">
        <f>SUM(AH100)</f>
        <v>139590</v>
      </c>
      <c r="AI99" s="121">
        <f>SUM(AI100)</f>
        <v>0</v>
      </c>
      <c r="AJ99" s="125">
        <f t="shared" si="163"/>
        <v>0</v>
      </c>
      <c r="AK99" s="126">
        <f t="shared" si="168"/>
        <v>286940</v>
      </c>
      <c r="AL99" s="126">
        <f t="shared" si="168"/>
        <v>0</v>
      </c>
      <c r="AM99" s="125">
        <f t="shared" si="164"/>
        <v>0</v>
      </c>
      <c r="AN99" s="121">
        <f>SUM(AN100)</f>
        <v>1200</v>
      </c>
      <c r="AO99" s="121">
        <f>SUM(AO100)</f>
        <v>0</v>
      </c>
      <c r="AP99" s="125">
        <f t="shared" si="165"/>
        <v>0</v>
      </c>
      <c r="AQ99" s="121">
        <f>SUM(AQ100)</f>
        <v>0</v>
      </c>
      <c r="AR99" s="121">
        <f>SUM(AR100)</f>
        <v>0</v>
      </c>
      <c r="AS99" s="125">
        <v>0</v>
      </c>
      <c r="AT99" s="121">
        <f>SUM(AT100)</f>
        <v>0</v>
      </c>
      <c r="AU99" s="121">
        <f>SUM(AU100)</f>
        <v>0</v>
      </c>
      <c r="AV99" s="125">
        <v>0</v>
      </c>
      <c r="AW99" s="126">
        <f t="shared" si="166"/>
        <v>1200</v>
      </c>
      <c r="AX99" s="126">
        <f t="shared" si="166"/>
        <v>0</v>
      </c>
      <c r="AY99" s="125">
        <f t="shared" si="144"/>
        <v>0</v>
      </c>
      <c r="AZ99" s="121">
        <f>SUM(AZ100)</f>
        <v>0</v>
      </c>
      <c r="BA99" s="121">
        <f>SUM(BA100)</f>
        <v>0</v>
      </c>
      <c r="BB99" s="125">
        <v>0</v>
      </c>
      <c r="BC99" s="121">
        <f>SUM(BC100)</f>
        <v>0</v>
      </c>
      <c r="BD99" s="121">
        <f>SUM(BD100)</f>
        <v>0</v>
      </c>
      <c r="BE99" s="125">
        <v>0</v>
      </c>
      <c r="BF99" s="121">
        <f>SUM(BF100)</f>
        <v>0</v>
      </c>
      <c r="BG99" s="121">
        <f>SUM(BG100)</f>
        <v>0</v>
      </c>
      <c r="BH99" s="125">
        <v>0</v>
      </c>
      <c r="BI99" s="126">
        <f t="shared" si="169"/>
        <v>0</v>
      </c>
      <c r="BJ99" s="126">
        <f>SUM(BA99,BD99,BG99)</f>
        <v>0</v>
      </c>
      <c r="BK99" s="125">
        <v>0</v>
      </c>
      <c r="BL99" s="251">
        <f t="shared" si="120"/>
        <v>288140</v>
      </c>
    </row>
    <row r="100" spans="1:64" s="165" customFormat="1" ht="22.5">
      <c r="A100" s="163"/>
      <c r="B100" s="164"/>
      <c r="C100" s="164"/>
      <c r="D100" s="141" t="s">
        <v>34</v>
      </c>
      <c r="E100" s="164"/>
      <c r="F100" s="164"/>
      <c r="G100" s="164"/>
      <c r="H100" s="142">
        <f t="shared" si="170"/>
        <v>283014.83</v>
      </c>
      <c r="I100" s="142">
        <f t="shared" si="170"/>
        <v>0</v>
      </c>
      <c r="J100" s="142">
        <f t="shared" si="170"/>
        <v>288140</v>
      </c>
      <c r="K100" s="143">
        <f t="shared" si="159"/>
        <v>288140</v>
      </c>
      <c r="L100" s="142">
        <f t="shared" si="160"/>
        <v>0</v>
      </c>
      <c r="M100" s="144">
        <f>SUM(L100*100/K100)</f>
        <v>0</v>
      </c>
      <c r="N100" s="145">
        <f t="shared" si="161"/>
        <v>288140</v>
      </c>
      <c r="O100" s="261">
        <f t="shared" si="167"/>
        <v>100</v>
      </c>
      <c r="P100" s="142">
        <f>SUM(P101)</f>
        <v>0</v>
      </c>
      <c r="Q100" s="142">
        <f>SUM(Q101)</f>
        <v>0</v>
      </c>
      <c r="R100" s="146">
        <v>0</v>
      </c>
      <c r="S100" s="142">
        <f>SUM(S101)</f>
        <v>0</v>
      </c>
      <c r="T100" s="142">
        <f>SUM(T101)</f>
        <v>0</v>
      </c>
      <c r="U100" s="144">
        <v>0</v>
      </c>
      <c r="V100" s="142">
        <f>SUM(V101)</f>
        <v>0</v>
      </c>
      <c r="W100" s="142">
        <f>SUM(W101)</f>
        <v>0</v>
      </c>
      <c r="X100" s="144">
        <v>0</v>
      </c>
      <c r="Y100" s="147">
        <f t="shared" si="162"/>
        <v>0</v>
      </c>
      <c r="Z100" s="147">
        <f t="shared" si="162"/>
        <v>0</v>
      </c>
      <c r="AA100" s="144">
        <v>0</v>
      </c>
      <c r="AB100" s="142">
        <f>SUM(AB101)</f>
        <v>0</v>
      </c>
      <c r="AC100" s="142">
        <f>SUM(AC101)</f>
        <v>0</v>
      </c>
      <c r="AD100" s="146">
        <v>0</v>
      </c>
      <c r="AE100" s="142">
        <f>SUM(AE101)</f>
        <v>147350</v>
      </c>
      <c r="AF100" s="142">
        <f>SUM(AF101)</f>
        <v>0</v>
      </c>
      <c r="AG100" s="144">
        <f t="shared" si="140"/>
        <v>0</v>
      </c>
      <c r="AH100" s="142">
        <f>SUM(AH101)</f>
        <v>139590</v>
      </c>
      <c r="AI100" s="142">
        <f>SUM(AI101)</f>
        <v>0</v>
      </c>
      <c r="AJ100" s="144">
        <f t="shared" si="163"/>
        <v>0</v>
      </c>
      <c r="AK100" s="147">
        <f t="shared" si="168"/>
        <v>286940</v>
      </c>
      <c r="AL100" s="147">
        <f t="shared" si="168"/>
        <v>0</v>
      </c>
      <c r="AM100" s="144">
        <f t="shared" si="164"/>
        <v>0</v>
      </c>
      <c r="AN100" s="142">
        <f>SUM(AN101)</f>
        <v>1200</v>
      </c>
      <c r="AO100" s="142">
        <f>SUM(AO101)</f>
        <v>0</v>
      </c>
      <c r="AP100" s="144">
        <f t="shared" si="165"/>
        <v>0</v>
      </c>
      <c r="AQ100" s="142">
        <f>SUM(AQ101)</f>
        <v>0</v>
      </c>
      <c r="AR100" s="142">
        <f>SUM(AR101)</f>
        <v>0</v>
      </c>
      <c r="AS100" s="146">
        <v>0</v>
      </c>
      <c r="AT100" s="142">
        <f>SUM(AT101)</f>
        <v>0</v>
      </c>
      <c r="AU100" s="142">
        <f>SUM(AU101)</f>
        <v>0</v>
      </c>
      <c r="AV100" s="146">
        <v>0</v>
      </c>
      <c r="AW100" s="147">
        <f t="shared" si="166"/>
        <v>1200</v>
      </c>
      <c r="AX100" s="147">
        <f t="shared" si="166"/>
        <v>0</v>
      </c>
      <c r="AY100" s="144">
        <f t="shared" si="144"/>
        <v>0</v>
      </c>
      <c r="AZ100" s="142">
        <f>SUM(AZ101)</f>
        <v>0</v>
      </c>
      <c r="BA100" s="142">
        <f>SUM(BA101)</f>
        <v>0</v>
      </c>
      <c r="BB100" s="146">
        <v>0</v>
      </c>
      <c r="BC100" s="142">
        <f>SUM(BC101)</f>
        <v>0</v>
      </c>
      <c r="BD100" s="142">
        <f>SUM(BD101)</f>
        <v>0</v>
      </c>
      <c r="BE100" s="146">
        <v>0</v>
      </c>
      <c r="BF100" s="142">
        <f>SUM(BF101)</f>
        <v>0</v>
      </c>
      <c r="BG100" s="142">
        <f>SUM(BG101)</f>
        <v>0</v>
      </c>
      <c r="BH100" s="146">
        <v>0</v>
      </c>
      <c r="BI100" s="147">
        <f t="shared" si="169"/>
        <v>0</v>
      </c>
      <c r="BJ100" s="147">
        <f>SUM(BA100,BD100,BG100)</f>
        <v>0</v>
      </c>
      <c r="BK100" s="144">
        <v>0</v>
      </c>
      <c r="BL100" s="251">
        <f t="shared" si="120"/>
        <v>288140</v>
      </c>
    </row>
    <row r="101" spans="1:64" s="162" customFormat="1" ht="22.5">
      <c r="A101" s="160"/>
      <c r="B101" s="161"/>
      <c r="C101" s="161"/>
      <c r="D101" s="151"/>
      <c r="E101" s="151" t="s">
        <v>35</v>
      </c>
      <c r="F101" s="161"/>
      <c r="G101" s="161"/>
      <c r="H101" s="152">
        <f t="shared" si="170"/>
        <v>283014.83</v>
      </c>
      <c r="I101" s="152">
        <f t="shared" si="170"/>
        <v>0</v>
      </c>
      <c r="J101" s="152">
        <f t="shared" si="170"/>
        <v>288140</v>
      </c>
      <c r="K101" s="153">
        <f t="shared" si="159"/>
        <v>288140</v>
      </c>
      <c r="L101" s="152">
        <f t="shared" si="160"/>
        <v>0</v>
      </c>
      <c r="M101" s="154">
        <f>SUM(L101*100/K101)</f>
        <v>0</v>
      </c>
      <c r="N101" s="155">
        <f t="shared" si="161"/>
        <v>288140</v>
      </c>
      <c r="O101" s="259">
        <f t="shared" si="167"/>
        <v>100</v>
      </c>
      <c r="P101" s="152">
        <f>SUM(P102:P102)</f>
        <v>0</v>
      </c>
      <c r="Q101" s="152">
        <f>SUM(Q102:Q102)</f>
        <v>0</v>
      </c>
      <c r="R101" s="156">
        <v>0</v>
      </c>
      <c r="S101" s="152">
        <f>SUM(S102:S102)</f>
        <v>0</v>
      </c>
      <c r="T101" s="152">
        <f>SUM(T102:T102)</f>
        <v>0</v>
      </c>
      <c r="U101" s="154">
        <v>0</v>
      </c>
      <c r="V101" s="152">
        <f>SUM(V102:V102)</f>
        <v>0</v>
      </c>
      <c r="W101" s="152">
        <f>SUM(W102:W102)</f>
        <v>0</v>
      </c>
      <c r="X101" s="154">
        <v>0</v>
      </c>
      <c r="Y101" s="157">
        <f t="shared" si="162"/>
        <v>0</v>
      </c>
      <c r="Z101" s="157">
        <f t="shared" si="162"/>
        <v>0</v>
      </c>
      <c r="AA101" s="154">
        <v>0</v>
      </c>
      <c r="AB101" s="152">
        <f>SUM(AB102:AB102)</f>
        <v>0</v>
      </c>
      <c r="AC101" s="152">
        <f>SUM(AC102:AC102)</f>
        <v>0</v>
      </c>
      <c r="AD101" s="156">
        <v>0</v>
      </c>
      <c r="AE101" s="152">
        <f>SUM(AE102:AE102)</f>
        <v>147350</v>
      </c>
      <c r="AF101" s="152">
        <f>SUM(AF102:AF102)</f>
        <v>0</v>
      </c>
      <c r="AG101" s="154">
        <f t="shared" si="140"/>
        <v>0</v>
      </c>
      <c r="AH101" s="152">
        <f>SUM(AH102:AH102)</f>
        <v>139590</v>
      </c>
      <c r="AI101" s="152">
        <f>SUM(AI102:AI102)</f>
        <v>0</v>
      </c>
      <c r="AJ101" s="154">
        <f t="shared" si="163"/>
        <v>0</v>
      </c>
      <c r="AK101" s="157">
        <f t="shared" si="168"/>
        <v>286940</v>
      </c>
      <c r="AL101" s="157">
        <f t="shared" si="168"/>
        <v>0</v>
      </c>
      <c r="AM101" s="154">
        <f t="shared" si="164"/>
        <v>0</v>
      </c>
      <c r="AN101" s="152">
        <f>SUM(AN102:AN102)</f>
        <v>1200</v>
      </c>
      <c r="AO101" s="152">
        <f>SUM(AO102:AO102)</f>
        <v>0</v>
      </c>
      <c r="AP101" s="154">
        <f t="shared" si="165"/>
        <v>0</v>
      </c>
      <c r="AQ101" s="152">
        <f>SUM(AQ102:AQ102)</f>
        <v>0</v>
      </c>
      <c r="AR101" s="152">
        <f>SUM(AR102:AR102)</f>
        <v>0</v>
      </c>
      <c r="AS101" s="156">
        <v>0</v>
      </c>
      <c r="AT101" s="152">
        <f>SUM(AT102:AT102)</f>
        <v>0</v>
      </c>
      <c r="AU101" s="152">
        <f>SUM(AU102:AU102)</f>
        <v>0</v>
      </c>
      <c r="AV101" s="156">
        <v>0</v>
      </c>
      <c r="AW101" s="157">
        <f t="shared" si="166"/>
        <v>1200</v>
      </c>
      <c r="AX101" s="157">
        <f t="shared" si="166"/>
        <v>0</v>
      </c>
      <c r="AY101" s="154">
        <f t="shared" si="144"/>
        <v>0</v>
      </c>
      <c r="AZ101" s="152">
        <f>SUM(AZ102:AZ102)</f>
        <v>0</v>
      </c>
      <c r="BA101" s="152">
        <f>SUM(BA102:BA102)</f>
        <v>0</v>
      </c>
      <c r="BB101" s="156">
        <v>0</v>
      </c>
      <c r="BC101" s="152">
        <f>SUM(BC102:BC102)</f>
        <v>0</v>
      </c>
      <c r="BD101" s="152">
        <f>SUM(BD102:BD102)</f>
        <v>0</v>
      </c>
      <c r="BE101" s="156">
        <v>0</v>
      </c>
      <c r="BF101" s="152">
        <f>SUM(BF102:BF102)</f>
        <v>0</v>
      </c>
      <c r="BG101" s="152">
        <f>SUM(BG102:BG102)</f>
        <v>0</v>
      </c>
      <c r="BH101" s="156">
        <v>0</v>
      </c>
      <c r="BI101" s="157">
        <f t="shared" si="169"/>
        <v>0</v>
      </c>
      <c r="BJ101" s="157">
        <f>SUM(BA101,BD101,BG101)</f>
        <v>0</v>
      </c>
      <c r="BK101" s="154">
        <v>0</v>
      </c>
      <c r="BL101" s="251">
        <f t="shared" si="120"/>
        <v>288140</v>
      </c>
    </row>
    <row r="102" spans="1:64" s="52" customFormat="1" ht="22.5">
      <c r="A102" s="49"/>
      <c r="B102" s="14"/>
      <c r="C102" s="14"/>
      <c r="D102" s="50"/>
      <c r="E102" s="12"/>
      <c r="F102" s="14" t="s">
        <v>100</v>
      </c>
      <c r="G102" s="14"/>
      <c r="H102" s="17">
        <v>283014.83</v>
      </c>
      <c r="I102" s="36">
        <v>0</v>
      </c>
      <c r="J102" s="36">
        <v>288140</v>
      </c>
      <c r="K102" s="89">
        <f t="shared" si="159"/>
        <v>288140</v>
      </c>
      <c r="L102" s="57">
        <f t="shared" si="160"/>
        <v>0</v>
      </c>
      <c r="M102" s="47">
        <f>SUM(L102*100/K102)</f>
        <v>0</v>
      </c>
      <c r="N102" s="55">
        <f t="shared" si="161"/>
        <v>288140</v>
      </c>
      <c r="O102" s="258">
        <f t="shared" si="167"/>
        <v>100</v>
      </c>
      <c r="P102" s="36">
        <v>0</v>
      </c>
      <c r="Q102" s="36">
        <v>0</v>
      </c>
      <c r="R102" s="51">
        <v>0</v>
      </c>
      <c r="S102" s="36">
        <v>0</v>
      </c>
      <c r="T102" s="36">
        <v>0</v>
      </c>
      <c r="U102" s="47">
        <v>0</v>
      </c>
      <c r="V102" s="36">
        <v>0</v>
      </c>
      <c r="W102" s="36"/>
      <c r="X102" s="47">
        <v>0</v>
      </c>
      <c r="Y102" s="36">
        <f t="shared" si="162"/>
        <v>0</v>
      </c>
      <c r="Z102" s="36">
        <f t="shared" si="162"/>
        <v>0</v>
      </c>
      <c r="AA102" s="47">
        <v>0</v>
      </c>
      <c r="AB102" s="36">
        <v>0</v>
      </c>
      <c r="AC102" s="36"/>
      <c r="AD102" s="51">
        <v>0</v>
      </c>
      <c r="AE102" s="36">
        <v>147350</v>
      </c>
      <c r="AF102" s="36"/>
      <c r="AG102" s="47">
        <f t="shared" si="140"/>
        <v>0</v>
      </c>
      <c r="AH102" s="36">
        <v>139590</v>
      </c>
      <c r="AI102" s="36"/>
      <c r="AJ102" s="47">
        <f t="shared" si="163"/>
        <v>0</v>
      </c>
      <c r="AK102" s="36">
        <f t="shared" si="168"/>
        <v>286940</v>
      </c>
      <c r="AL102" s="36">
        <f t="shared" si="168"/>
        <v>0</v>
      </c>
      <c r="AM102" s="47">
        <f t="shared" si="164"/>
        <v>0</v>
      </c>
      <c r="AN102" s="36">
        <v>1200</v>
      </c>
      <c r="AO102" s="36"/>
      <c r="AP102" s="47">
        <f t="shared" si="165"/>
        <v>0</v>
      </c>
      <c r="AQ102" s="36">
        <v>0</v>
      </c>
      <c r="AR102" s="36"/>
      <c r="AS102" s="51">
        <v>0</v>
      </c>
      <c r="AT102" s="36">
        <v>0</v>
      </c>
      <c r="AU102" s="36"/>
      <c r="AV102" s="51">
        <v>0</v>
      </c>
      <c r="AW102" s="36">
        <f t="shared" si="166"/>
        <v>1200</v>
      </c>
      <c r="AX102" s="36">
        <f t="shared" si="166"/>
        <v>0</v>
      </c>
      <c r="AY102" s="47">
        <f t="shared" si="144"/>
        <v>0</v>
      </c>
      <c r="AZ102" s="36">
        <v>0</v>
      </c>
      <c r="BA102" s="36"/>
      <c r="BB102" s="51">
        <v>0</v>
      </c>
      <c r="BC102" s="36">
        <v>0</v>
      </c>
      <c r="BD102" s="36"/>
      <c r="BE102" s="51">
        <v>0</v>
      </c>
      <c r="BF102" s="36">
        <v>0</v>
      </c>
      <c r="BG102" s="36"/>
      <c r="BH102" s="51">
        <v>0</v>
      </c>
      <c r="BI102" s="36">
        <f t="shared" si="169"/>
        <v>0</v>
      </c>
      <c r="BJ102" s="36">
        <f>SUM(BA102,BD102,BG102)</f>
        <v>0</v>
      </c>
      <c r="BK102" s="47">
        <v>0</v>
      </c>
      <c r="BL102" s="251">
        <f t="shared" si="120"/>
        <v>288140</v>
      </c>
    </row>
  </sheetData>
  <sheetProtection/>
  <mergeCells count="54">
    <mergeCell ref="AT8:AU9"/>
    <mergeCell ref="AS8:AS9"/>
    <mergeCell ref="AQ8:AR9"/>
    <mergeCell ref="BC8:BD9"/>
    <mergeCell ref="BB8:BB9"/>
    <mergeCell ref="AZ8:BA9"/>
    <mergeCell ref="AY8:AY9"/>
    <mergeCell ref="AW8:AX9"/>
    <mergeCell ref="BK8:BK9"/>
    <mergeCell ref="BI8:BJ9"/>
    <mergeCell ref="BH8:BH9"/>
    <mergeCell ref="BF8:BG9"/>
    <mergeCell ref="BE8:BE9"/>
    <mergeCell ref="AV8:AV9"/>
    <mergeCell ref="A7:G10"/>
    <mergeCell ref="H7:H10"/>
    <mergeCell ref="I7:O7"/>
    <mergeCell ref="R8:R9"/>
    <mergeCell ref="AP8:AP9"/>
    <mergeCell ref="AN8:AO9"/>
    <mergeCell ref="AM8:AM9"/>
    <mergeCell ref="AK8:AL9"/>
    <mergeCell ref="AJ8:AJ9"/>
    <mergeCell ref="X8:X9"/>
    <mergeCell ref="A1:T1"/>
    <mergeCell ref="A2:T2"/>
    <mergeCell ref="AH8:AI9"/>
    <mergeCell ref="AG8:AG9"/>
    <mergeCell ref="AE8:AF9"/>
    <mergeCell ref="AD8:AD9"/>
    <mergeCell ref="AB8:AC9"/>
    <mergeCell ref="V7:X7"/>
    <mergeCell ref="Y7:AA7"/>
    <mergeCell ref="AB7:AD7"/>
    <mergeCell ref="AW7:AY7"/>
    <mergeCell ref="AZ7:BB7"/>
    <mergeCell ref="P7:R7"/>
    <mergeCell ref="P8:Q9"/>
    <mergeCell ref="S8:T9"/>
    <mergeCell ref="U8:U9"/>
    <mergeCell ref="AE7:AG7"/>
    <mergeCell ref="AH7:AJ7"/>
    <mergeCell ref="S7:U7"/>
    <mergeCell ref="V8:W9"/>
    <mergeCell ref="BF7:BH7"/>
    <mergeCell ref="BI7:BK7"/>
    <mergeCell ref="AA8:AA9"/>
    <mergeCell ref="Y8:Z9"/>
    <mergeCell ref="A11:G11"/>
    <mergeCell ref="BC7:BE7"/>
    <mergeCell ref="AK7:AM7"/>
    <mergeCell ref="AN7:AP7"/>
    <mergeCell ref="AQ7:AS7"/>
    <mergeCell ref="AT7:AV7"/>
  </mergeCells>
  <printOptions/>
  <pageMargins left="0.1968503937007874" right="0.11811023622047244" top="0.7086614173228346" bottom="0.2755905511811024" header="0.23622047244094488" footer="0.1968503937007874"/>
  <pageSetup horizontalDpi="600" verticalDpi="600" orientation="landscape" paperSize="5" scale="86" r:id="rId1"/>
  <headerFooter alignWithMargins="0">
    <oddHeader>&amp;R&amp;11รด. 56/6
&amp;P/&amp;N</oddHeader>
    <oddFooter>&amp;R&amp;9&amp;F</oddFooter>
  </headerFooter>
  <rowBreaks count="4" manualBreakCount="4">
    <brk id="23" max="62" man="1"/>
    <brk id="43" max="62" man="1"/>
    <brk id="62" max="62" man="1"/>
    <brk id="82" max="62" man="1"/>
  </rowBreaks>
  <colBreaks count="4" manualBreakCount="4">
    <brk id="15" max="98" man="1"/>
    <brk id="27" max="98" man="1"/>
    <brk id="39" max="98" man="1"/>
    <brk id="51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="110" zoomScaleNormal="75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1.71093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8.57421875" style="35" customWidth="1"/>
    <col min="17" max="17" width="8.5742187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3.28125" style="27" customWidth="1"/>
    <col min="50" max="50" width="11.8515625" style="27" customWidth="1"/>
    <col min="51" max="51" width="7.42187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0.8515625" style="27" customWidth="1"/>
    <col min="60" max="60" width="7.421875" style="1" customWidth="1"/>
    <col min="61" max="61" width="13.421875" style="27" customWidth="1"/>
    <col min="62" max="62" width="11.00390625" style="27" customWidth="1"/>
    <col min="63" max="63" width="7.421875" style="1" customWidth="1"/>
    <col min="64" max="64" width="13.421875" style="78" customWidth="1"/>
    <col min="65" max="16384" width="9.00390625" style="1" customWidth="1"/>
  </cols>
  <sheetData>
    <row r="1" spans="1:32" ht="22.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16"/>
      <c r="AF1" s="35"/>
    </row>
    <row r="2" spans="1:32" ht="22.5">
      <c r="A2" s="296" t="s">
        <v>52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16"/>
      <c r="AF2" s="35"/>
    </row>
    <row r="3" spans="1:64" s="24" customFormat="1" ht="22.5" customHeight="1">
      <c r="A3" s="20" t="s">
        <v>91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297" t="s">
        <v>55</v>
      </c>
      <c r="B7" s="298"/>
      <c r="C7" s="298"/>
      <c r="D7" s="298"/>
      <c r="E7" s="298"/>
      <c r="F7" s="298"/>
      <c r="G7" s="298"/>
      <c r="H7" s="303" t="s">
        <v>56</v>
      </c>
      <c r="I7" s="286" t="s">
        <v>57</v>
      </c>
      <c r="J7" s="306"/>
      <c r="K7" s="306"/>
      <c r="L7" s="287"/>
      <c r="M7" s="287"/>
      <c r="N7" s="287"/>
      <c r="O7" s="288"/>
      <c r="P7" s="286">
        <v>240970</v>
      </c>
      <c r="Q7" s="287"/>
      <c r="R7" s="288"/>
      <c r="S7" s="286">
        <v>21855</v>
      </c>
      <c r="T7" s="287"/>
      <c r="U7" s="288"/>
      <c r="V7" s="286">
        <v>21885</v>
      </c>
      <c r="W7" s="287"/>
      <c r="X7" s="288"/>
      <c r="Y7" s="286" t="s">
        <v>2</v>
      </c>
      <c r="Z7" s="287"/>
      <c r="AA7" s="288"/>
      <c r="AB7" s="286">
        <v>241062</v>
      </c>
      <c r="AC7" s="287"/>
      <c r="AD7" s="288"/>
      <c r="AE7" s="286">
        <v>241093</v>
      </c>
      <c r="AF7" s="287"/>
      <c r="AG7" s="288"/>
      <c r="AH7" s="286">
        <v>241122</v>
      </c>
      <c r="AI7" s="287"/>
      <c r="AJ7" s="288"/>
      <c r="AK7" s="286" t="s">
        <v>3</v>
      </c>
      <c r="AL7" s="287"/>
      <c r="AM7" s="288"/>
      <c r="AN7" s="286">
        <v>241153</v>
      </c>
      <c r="AO7" s="287"/>
      <c r="AP7" s="288"/>
      <c r="AQ7" s="286">
        <v>241183</v>
      </c>
      <c r="AR7" s="287"/>
      <c r="AS7" s="288"/>
      <c r="AT7" s="286">
        <v>241214</v>
      </c>
      <c r="AU7" s="287"/>
      <c r="AV7" s="288"/>
      <c r="AW7" s="286" t="s">
        <v>4</v>
      </c>
      <c r="AX7" s="287"/>
      <c r="AY7" s="288"/>
      <c r="AZ7" s="286">
        <v>241244</v>
      </c>
      <c r="BA7" s="287"/>
      <c r="BB7" s="288"/>
      <c r="BC7" s="286">
        <v>241275</v>
      </c>
      <c r="BD7" s="287"/>
      <c r="BE7" s="288"/>
      <c r="BF7" s="286">
        <v>241306</v>
      </c>
      <c r="BG7" s="287"/>
      <c r="BH7" s="288"/>
      <c r="BI7" s="286" t="s">
        <v>5</v>
      </c>
      <c r="BJ7" s="287"/>
      <c r="BK7" s="288"/>
      <c r="BL7" s="80"/>
    </row>
    <row r="8" spans="1:64" s="7" customFormat="1" ht="24.75" customHeight="1">
      <c r="A8" s="299"/>
      <c r="B8" s="300"/>
      <c r="C8" s="300"/>
      <c r="D8" s="300"/>
      <c r="E8" s="300"/>
      <c r="F8" s="300"/>
      <c r="G8" s="300"/>
      <c r="H8" s="304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291" t="s">
        <v>10</v>
      </c>
      <c r="Q8" s="292"/>
      <c r="R8" s="289" t="s">
        <v>8</v>
      </c>
      <c r="S8" s="291" t="s">
        <v>10</v>
      </c>
      <c r="T8" s="292"/>
      <c r="U8" s="289" t="s">
        <v>8</v>
      </c>
      <c r="V8" s="291" t="s">
        <v>10</v>
      </c>
      <c r="W8" s="292"/>
      <c r="X8" s="289" t="s">
        <v>8</v>
      </c>
      <c r="Y8" s="291" t="s">
        <v>10</v>
      </c>
      <c r="Z8" s="292"/>
      <c r="AA8" s="289" t="s">
        <v>8</v>
      </c>
      <c r="AB8" s="291" t="s">
        <v>10</v>
      </c>
      <c r="AC8" s="292"/>
      <c r="AD8" s="289" t="s">
        <v>8</v>
      </c>
      <c r="AE8" s="291" t="s">
        <v>10</v>
      </c>
      <c r="AF8" s="292"/>
      <c r="AG8" s="289" t="s">
        <v>8</v>
      </c>
      <c r="AH8" s="291" t="s">
        <v>10</v>
      </c>
      <c r="AI8" s="292"/>
      <c r="AJ8" s="289" t="s">
        <v>8</v>
      </c>
      <c r="AK8" s="291" t="s">
        <v>10</v>
      </c>
      <c r="AL8" s="292"/>
      <c r="AM8" s="289" t="s">
        <v>8</v>
      </c>
      <c r="AN8" s="291" t="s">
        <v>10</v>
      </c>
      <c r="AO8" s="292"/>
      <c r="AP8" s="289" t="s">
        <v>8</v>
      </c>
      <c r="AQ8" s="291" t="s">
        <v>10</v>
      </c>
      <c r="AR8" s="292"/>
      <c r="AS8" s="289" t="s">
        <v>8</v>
      </c>
      <c r="AT8" s="291" t="s">
        <v>10</v>
      </c>
      <c r="AU8" s="292"/>
      <c r="AV8" s="289" t="s">
        <v>8</v>
      </c>
      <c r="AW8" s="291" t="s">
        <v>10</v>
      </c>
      <c r="AX8" s="292"/>
      <c r="AY8" s="289" t="s">
        <v>8</v>
      </c>
      <c r="AZ8" s="291" t="s">
        <v>10</v>
      </c>
      <c r="BA8" s="292"/>
      <c r="BB8" s="289" t="s">
        <v>8</v>
      </c>
      <c r="BC8" s="291" t="s">
        <v>10</v>
      </c>
      <c r="BD8" s="292"/>
      <c r="BE8" s="289" t="s">
        <v>8</v>
      </c>
      <c r="BF8" s="291" t="s">
        <v>10</v>
      </c>
      <c r="BG8" s="292"/>
      <c r="BH8" s="289" t="s">
        <v>8</v>
      </c>
      <c r="BI8" s="291" t="s">
        <v>10</v>
      </c>
      <c r="BJ8" s="292"/>
      <c r="BK8" s="289" t="s">
        <v>8</v>
      </c>
      <c r="BL8" s="81"/>
    </row>
    <row r="9" spans="1:64" s="7" customFormat="1" ht="24.75" customHeight="1">
      <c r="A9" s="299"/>
      <c r="B9" s="300"/>
      <c r="C9" s="300"/>
      <c r="D9" s="300"/>
      <c r="E9" s="300"/>
      <c r="F9" s="300"/>
      <c r="G9" s="300"/>
      <c r="H9" s="304"/>
      <c r="I9" s="37"/>
      <c r="J9" s="38" t="s">
        <v>51</v>
      </c>
      <c r="K9" s="60" t="s">
        <v>49</v>
      </c>
      <c r="L9" s="39"/>
      <c r="M9" s="40"/>
      <c r="N9" s="41"/>
      <c r="O9" s="40"/>
      <c r="P9" s="293"/>
      <c r="Q9" s="294"/>
      <c r="R9" s="290"/>
      <c r="S9" s="293"/>
      <c r="T9" s="294"/>
      <c r="U9" s="290"/>
      <c r="V9" s="293"/>
      <c r="W9" s="294"/>
      <c r="X9" s="290"/>
      <c r="Y9" s="293"/>
      <c r="Z9" s="294"/>
      <c r="AA9" s="290"/>
      <c r="AB9" s="293"/>
      <c r="AC9" s="294"/>
      <c r="AD9" s="290"/>
      <c r="AE9" s="293"/>
      <c r="AF9" s="294"/>
      <c r="AG9" s="290"/>
      <c r="AH9" s="293"/>
      <c r="AI9" s="294"/>
      <c r="AJ9" s="290"/>
      <c r="AK9" s="293"/>
      <c r="AL9" s="294"/>
      <c r="AM9" s="290"/>
      <c r="AN9" s="293"/>
      <c r="AO9" s="294"/>
      <c r="AP9" s="290"/>
      <c r="AQ9" s="293"/>
      <c r="AR9" s="294"/>
      <c r="AS9" s="290"/>
      <c r="AT9" s="293"/>
      <c r="AU9" s="294"/>
      <c r="AV9" s="290"/>
      <c r="AW9" s="293"/>
      <c r="AX9" s="294"/>
      <c r="AY9" s="290"/>
      <c r="AZ9" s="293"/>
      <c r="BA9" s="294"/>
      <c r="BB9" s="290"/>
      <c r="BC9" s="293"/>
      <c r="BD9" s="294"/>
      <c r="BE9" s="290"/>
      <c r="BF9" s="293"/>
      <c r="BG9" s="294"/>
      <c r="BH9" s="290"/>
      <c r="BI9" s="293"/>
      <c r="BJ9" s="294"/>
      <c r="BK9" s="290"/>
      <c r="BL9" s="81"/>
    </row>
    <row r="10" spans="1:64" s="7" customFormat="1" ht="24.75" customHeight="1">
      <c r="A10" s="301"/>
      <c r="B10" s="302"/>
      <c r="C10" s="302"/>
      <c r="D10" s="302"/>
      <c r="E10" s="302"/>
      <c r="F10" s="302"/>
      <c r="G10" s="302"/>
      <c r="H10" s="305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07" t="s">
        <v>21</v>
      </c>
      <c r="B11" s="307"/>
      <c r="C11" s="307"/>
      <c r="D11" s="307"/>
      <c r="E11" s="307"/>
      <c r="F11" s="307"/>
      <c r="G11" s="307"/>
      <c r="H11" s="168">
        <f>SUM(H12,H33)</f>
        <v>232395.1</v>
      </c>
      <c r="I11" s="168">
        <f>SUM(I12,I33)</f>
        <v>363000</v>
      </c>
      <c r="J11" s="168">
        <f>SUM(J12,J33)</f>
        <v>-42810</v>
      </c>
      <c r="K11" s="168">
        <f>SUM(I11+J11)</f>
        <v>320190</v>
      </c>
      <c r="L11" s="171">
        <f aca="true" t="shared" si="0" ref="L11:L40">SUM(Z11,AL11,AX11,BJ11)</f>
        <v>13581.4</v>
      </c>
      <c r="M11" s="168">
        <f aca="true" t="shared" si="1" ref="M11:M32">SUM(L11*100/K11)</f>
        <v>4.241669009025891</v>
      </c>
      <c r="N11" s="172">
        <f aca="true" t="shared" si="2" ref="N11:N32">SUM(K11-L11)</f>
        <v>306608.6</v>
      </c>
      <c r="O11" s="173">
        <f aca="true" t="shared" si="3" ref="O11:O32">SUM(N11*100/K11)</f>
        <v>95.7583309909741</v>
      </c>
      <c r="P11" s="168">
        <f>SUM(P12,P33)</f>
        <v>0</v>
      </c>
      <c r="Q11" s="168">
        <f>SUM(Q12,Q33)</f>
        <v>0</v>
      </c>
      <c r="R11" s="168">
        <v>0</v>
      </c>
      <c r="S11" s="168">
        <f>SUM(S12,S33)</f>
        <v>13582</v>
      </c>
      <c r="T11" s="168">
        <f>SUM(T12,T33)</f>
        <v>13581.4</v>
      </c>
      <c r="U11" s="282">
        <f>SUM(T11*100/S11)</f>
        <v>99.9955823884553</v>
      </c>
      <c r="V11" s="168">
        <f>SUM(V12,V33)</f>
        <v>18989</v>
      </c>
      <c r="W11" s="168">
        <f>SUM(W12,W33)</f>
        <v>0</v>
      </c>
      <c r="X11" s="168">
        <f>SUM(W11*100/V11)</f>
        <v>0</v>
      </c>
      <c r="Y11" s="168">
        <f>SUM(P11,S11,V11)</f>
        <v>32571</v>
      </c>
      <c r="Z11" s="168">
        <f>SUM(Q11,T11,W11)</f>
        <v>13581.4</v>
      </c>
      <c r="AA11" s="168">
        <f>SUM(Z11*100/Y11)</f>
        <v>41.697829357403826</v>
      </c>
      <c r="AB11" s="168">
        <f>SUM(AB12,AB33)</f>
        <v>13175</v>
      </c>
      <c r="AC11" s="168">
        <f>SUM(AC12,AC33)</f>
        <v>0</v>
      </c>
      <c r="AD11" s="168">
        <f>SUM(AC11*100/AB11)</f>
        <v>0</v>
      </c>
      <c r="AE11" s="168">
        <f>SUM(AE12,AE33)</f>
        <v>7003</v>
      </c>
      <c r="AF11" s="168">
        <f>SUM(AF12,AF33)</f>
        <v>0</v>
      </c>
      <c r="AG11" s="168">
        <f aca="true" t="shared" si="4" ref="AG11:AG20">SUM(AF11*100/AE11)</f>
        <v>0</v>
      </c>
      <c r="AH11" s="168">
        <f>SUM(AH12,AH33)</f>
        <v>31179</v>
      </c>
      <c r="AI11" s="168">
        <f>SUM(AI12,AI33)</f>
        <v>0</v>
      </c>
      <c r="AJ11" s="168">
        <f>SUM(AI11*100/AH11)</f>
        <v>0</v>
      </c>
      <c r="AK11" s="168">
        <f>SUM(AB11,AE11,AH11)</f>
        <v>51357</v>
      </c>
      <c r="AL11" s="168">
        <f>SUM(AC11,AF11,AI11)</f>
        <v>0</v>
      </c>
      <c r="AM11" s="168">
        <f>SUM(AL11*100/AK11)</f>
        <v>0</v>
      </c>
      <c r="AN11" s="168">
        <f>SUM(AN12,AN33)</f>
        <v>17848</v>
      </c>
      <c r="AO11" s="168">
        <f>SUM(AO12,AO33)</f>
        <v>0</v>
      </c>
      <c r="AP11" s="168">
        <f>SUM(AO11*100/AN11)</f>
        <v>0</v>
      </c>
      <c r="AQ11" s="168">
        <f>SUM(AQ12,AQ33)</f>
        <v>9345</v>
      </c>
      <c r="AR11" s="168">
        <f>SUM(AR12,AR33)</f>
        <v>0</v>
      </c>
      <c r="AS11" s="168">
        <f>SUM(AR11*100/AQ11)</f>
        <v>0</v>
      </c>
      <c r="AT11" s="168">
        <f>SUM(AT12,AT33)</f>
        <v>34333</v>
      </c>
      <c r="AU11" s="168">
        <f>SUM(AU12,AU33)</f>
        <v>0</v>
      </c>
      <c r="AV11" s="168">
        <f>SUM(AU11*100/AT11)</f>
        <v>0</v>
      </c>
      <c r="AW11" s="168">
        <f>SUM(AN11,AQ11,AT11)</f>
        <v>61526</v>
      </c>
      <c r="AX11" s="168">
        <f>SUM(AO11,AR11,AU11)</f>
        <v>0</v>
      </c>
      <c r="AY11" s="168">
        <f>SUM(AX11*100/AW11)</f>
        <v>0</v>
      </c>
      <c r="AZ11" s="168">
        <f>SUM(AZ12,AZ33)</f>
        <v>38735</v>
      </c>
      <c r="BA11" s="168">
        <f>SUM(BA12,BA33)</f>
        <v>0</v>
      </c>
      <c r="BB11" s="168">
        <f>SUM(BA11*100/AZ11)</f>
        <v>0</v>
      </c>
      <c r="BC11" s="168">
        <f>SUM(BC12,BC33)</f>
        <v>25068</v>
      </c>
      <c r="BD11" s="168">
        <f>SUM(BD12,BD33)</f>
        <v>0</v>
      </c>
      <c r="BE11" s="168">
        <f>SUM(BD11*100/BC11)</f>
        <v>0</v>
      </c>
      <c r="BF11" s="168">
        <f>SUM(BF12,BF33)</f>
        <v>110933</v>
      </c>
      <c r="BG11" s="168">
        <f>SUM(BG12,BG33)</f>
        <v>0</v>
      </c>
      <c r="BH11" s="168">
        <f>SUM(BG11*100/BF11)</f>
        <v>0</v>
      </c>
      <c r="BI11" s="168">
        <f>SUM(AZ11,BC11,BF11)</f>
        <v>174736</v>
      </c>
      <c r="BJ11" s="168">
        <f>SUM(BA11,BD11,BG11)</f>
        <v>0</v>
      </c>
      <c r="BK11" s="168">
        <f>SUM(BJ11*100/BI11)</f>
        <v>0</v>
      </c>
      <c r="BL11" s="169">
        <f>SUM(BL12,BL33)</f>
        <v>320190</v>
      </c>
    </row>
    <row r="12" spans="1:64" s="202" customFormat="1" ht="22.5">
      <c r="A12" s="132" t="s">
        <v>87</v>
      </c>
      <c r="B12" s="233"/>
      <c r="C12" s="233"/>
      <c r="D12" s="233"/>
      <c r="E12" s="233"/>
      <c r="F12" s="233"/>
      <c r="G12" s="233"/>
      <c r="H12" s="92">
        <f aca="true" t="shared" si="5" ref="H12:J13">SUM(H13)</f>
        <v>232395.1</v>
      </c>
      <c r="I12" s="92">
        <f t="shared" si="5"/>
        <v>283000</v>
      </c>
      <c r="J12" s="92">
        <f t="shared" si="5"/>
        <v>-42810</v>
      </c>
      <c r="K12" s="93">
        <f aca="true" t="shared" si="6" ref="K12:K32">SUM(I12+J12)</f>
        <v>240190</v>
      </c>
      <c r="L12" s="92">
        <f t="shared" si="0"/>
        <v>13581.4</v>
      </c>
      <c r="M12" s="200">
        <f t="shared" si="1"/>
        <v>5.654440234814105</v>
      </c>
      <c r="N12" s="234">
        <f t="shared" si="2"/>
        <v>226608.6</v>
      </c>
      <c r="O12" s="200">
        <f t="shared" si="3"/>
        <v>94.3455597651859</v>
      </c>
      <c r="P12" s="92">
        <f>SUM(P13)</f>
        <v>0</v>
      </c>
      <c r="Q12" s="92">
        <f>SUM(Q13)</f>
        <v>0</v>
      </c>
      <c r="R12" s="200">
        <v>0</v>
      </c>
      <c r="S12" s="92">
        <f>SUM(S13)</f>
        <v>13582</v>
      </c>
      <c r="T12" s="92">
        <f>SUM(T13)</f>
        <v>13581.4</v>
      </c>
      <c r="U12" s="315">
        <f>SUM(T12*100/S12)</f>
        <v>99.9955823884553</v>
      </c>
      <c r="V12" s="92">
        <f>SUM(V13)</f>
        <v>18989</v>
      </c>
      <c r="W12" s="92">
        <f>SUM(W13)</f>
        <v>0</v>
      </c>
      <c r="X12" s="200">
        <f>SUM(W12*100/V12)</f>
        <v>0</v>
      </c>
      <c r="Y12" s="235">
        <f aca="true" t="shared" si="7" ref="Y12:Z15">SUM(P12,S12,V12)</f>
        <v>32571</v>
      </c>
      <c r="Z12" s="235">
        <f t="shared" si="7"/>
        <v>13581.4</v>
      </c>
      <c r="AA12" s="200">
        <f>SUM(Z12*100/Y12)</f>
        <v>41.697829357403826</v>
      </c>
      <c r="AB12" s="92">
        <f>SUM(AB13)</f>
        <v>13175</v>
      </c>
      <c r="AC12" s="92">
        <f>SUM(AC13)</f>
        <v>0</v>
      </c>
      <c r="AD12" s="200">
        <f>SUM(AC12*100/AB12)</f>
        <v>0</v>
      </c>
      <c r="AE12" s="92">
        <f>SUM(AE13)</f>
        <v>7003</v>
      </c>
      <c r="AF12" s="92">
        <f>SUM(AF13)</f>
        <v>0</v>
      </c>
      <c r="AG12" s="200">
        <f>SUM(AF12*100/AE12)</f>
        <v>0</v>
      </c>
      <c r="AH12" s="92">
        <f>SUM(AH13)</f>
        <v>31179</v>
      </c>
      <c r="AI12" s="92">
        <f>SUM(AI13)</f>
        <v>0</v>
      </c>
      <c r="AJ12" s="200">
        <f>SUM(AI12*100/AH12)</f>
        <v>0</v>
      </c>
      <c r="AK12" s="235">
        <f aca="true" t="shared" si="8" ref="AK12:AL15">SUM(AB12,AE12,AH12)</f>
        <v>51357</v>
      </c>
      <c r="AL12" s="235">
        <f t="shared" si="8"/>
        <v>0</v>
      </c>
      <c r="AM12" s="200">
        <f>SUM(AL12*100/AK12)</f>
        <v>0</v>
      </c>
      <c r="AN12" s="92">
        <f>SUM(AN13)</f>
        <v>17848</v>
      </c>
      <c r="AO12" s="92">
        <f>SUM(AO13)</f>
        <v>0</v>
      </c>
      <c r="AP12" s="200">
        <f>SUM(AO12*100/AN12)</f>
        <v>0</v>
      </c>
      <c r="AQ12" s="92">
        <f>SUM(AQ13)</f>
        <v>9345</v>
      </c>
      <c r="AR12" s="92">
        <f>SUM(AR13)</f>
        <v>0</v>
      </c>
      <c r="AS12" s="200">
        <f>SUM(AR12*100/AQ12)</f>
        <v>0</v>
      </c>
      <c r="AT12" s="92">
        <f>SUM(AT13)</f>
        <v>34333</v>
      </c>
      <c r="AU12" s="92">
        <f>SUM(AU13)</f>
        <v>0</v>
      </c>
      <c r="AV12" s="200">
        <f>SUM(AU12*100/AT12)</f>
        <v>0</v>
      </c>
      <c r="AW12" s="235">
        <f aca="true" t="shared" si="9" ref="AW12:AX15">SUM(AN12,AQ12,AT12)</f>
        <v>61526</v>
      </c>
      <c r="AX12" s="235">
        <f t="shared" si="9"/>
        <v>0</v>
      </c>
      <c r="AY12" s="200">
        <f>SUM(AX12*100/AW12)</f>
        <v>0</v>
      </c>
      <c r="AZ12" s="92">
        <f>SUM(AZ13)</f>
        <v>18735</v>
      </c>
      <c r="BA12" s="92">
        <f>SUM(BA13)</f>
        <v>0</v>
      </c>
      <c r="BB12" s="200">
        <f>SUM(BA12*100/AZ12)</f>
        <v>0</v>
      </c>
      <c r="BC12" s="92">
        <f>SUM(BC13)</f>
        <v>25068</v>
      </c>
      <c r="BD12" s="92">
        <f>SUM(BD13)</f>
        <v>0</v>
      </c>
      <c r="BE12" s="200">
        <f>SUM(BD12*100/BC12)</f>
        <v>0</v>
      </c>
      <c r="BF12" s="92">
        <f>SUM(BF13)</f>
        <v>50933</v>
      </c>
      <c r="BG12" s="92">
        <f>SUM(BG13)</f>
        <v>0</v>
      </c>
      <c r="BH12" s="200">
        <f>SUM(BG12*100/BF12)</f>
        <v>0</v>
      </c>
      <c r="BI12" s="235">
        <f aca="true" t="shared" si="10" ref="BI12:BJ26">SUM(AZ12,BC12,BF12)</f>
        <v>94736</v>
      </c>
      <c r="BJ12" s="235">
        <f>SUM(BG12,BA12,BD12)</f>
        <v>0</v>
      </c>
      <c r="BK12" s="200">
        <f>SUM(BJ12*100/BI12)</f>
        <v>0</v>
      </c>
      <c r="BL12" s="201">
        <f>SUM(BL13)</f>
        <v>240190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5"/>
        <v>232395.1</v>
      </c>
      <c r="I13" s="77">
        <f t="shared" si="5"/>
        <v>283000</v>
      </c>
      <c r="J13" s="77">
        <f t="shared" si="5"/>
        <v>-42810</v>
      </c>
      <c r="K13" s="90">
        <f t="shared" si="6"/>
        <v>240190</v>
      </c>
      <c r="L13" s="77">
        <f t="shared" si="0"/>
        <v>13581.4</v>
      </c>
      <c r="M13" s="46">
        <f t="shared" si="1"/>
        <v>5.654440234814105</v>
      </c>
      <c r="N13" s="54">
        <f t="shared" si="2"/>
        <v>226608.6</v>
      </c>
      <c r="O13" s="46">
        <f t="shared" si="3"/>
        <v>94.3455597651859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13582</v>
      </c>
      <c r="T13" s="77">
        <f>SUM(T14)</f>
        <v>13581.4</v>
      </c>
      <c r="U13" s="316">
        <f aca="true" t="shared" si="11" ref="U13:U18">SUM(T13*100/S13)</f>
        <v>99.9955823884553</v>
      </c>
      <c r="V13" s="77">
        <f>SUM(V14)</f>
        <v>18989</v>
      </c>
      <c r="W13" s="77">
        <f>SUM(W14)</f>
        <v>0</v>
      </c>
      <c r="X13" s="46">
        <f aca="true" t="shared" si="12" ref="X13:X18">SUM(W13*100/V13)</f>
        <v>0</v>
      </c>
      <c r="Y13" s="34">
        <f t="shared" si="7"/>
        <v>32571</v>
      </c>
      <c r="Z13" s="34">
        <f t="shared" si="7"/>
        <v>13581.4</v>
      </c>
      <c r="AA13" s="46">
        <f aca="true" t="shared" si="13" ref="AA13:AA20">SUM(Z13*100/Y13)</f>
        <v>41.697829357403826</v>
      </c>
      <c r="AB13" s="77">
        <f>SUM(AB14)</f>
        <v>13175</v>
      </c>
      <c r="AC13" s="77">
        <f>SUM(AC14)</f>
        <v>0</v>
      </c>
      <c r="AD13" s="46">
        <f aca="true" t="shared" si="14" ref="AD13:AD18">SUM(AC13*100/AB13)</f>
        <v>0</v>
      </c>
      <c r="AE13" s="77">
        <f>SUM(AE14)</f>
        <v>7003</v>
      </c>
      <c r="AF13" s="77">
        <f>SUM(AF14)</f>
        <v>0</v>
      </c>
      <c r="AG13" s="46">
        <f t="shared" si="4"/>
        <v>0</v>
      </c>
      <c r="AH13" s="77">
        <f>SUM(AH14)</f>
        <v>31179</v>
      </c>
      <c r="AI13" s="77">
        <f>SUM(AI14)</f>
        <v>0</v>
      </c>
      <c r="AJ13" s="46">
        <f aca="true" t="shared" si="15" ref="AJ13:AJ18">SUM(AI13*100/AH13)</f>
        <v>0</v>
      </c>
      <c r="AK13" s="34">
        <f t="shared" si="8"/>
        <v>51357</v>
      </c>
      <c r="AL13" s="34">
        <f t="shared" si="8"/>
        <v>0</v>
      </c>
      <c r="AM13" s="46">
        <f aca="true" t="shared" si="16" ref="AM13:AM21">SUM(AL13*100/AK13)</f>
        <v>0</v>
      </c>
      <c r="AN13" s="77">
        <f>SUM(AN14)</f>
        <v>17848</v>
      </c>
      <c r="AO13" s="77">
        <f>SUM(AO14)</f>
        <v>0</v>
      </c>
      <c r="AP13" s="46">
        <f aca="true" t="shared" si="17" ref="AP13:AP18">SUM(AO13*100/AN13)</f>
        <v>0</v>
      </c>
      <c r="AQ13" s="77">
        <f>SUM(AQ14)</f>
        <v>9345</v>
      </c>
      <c r="AR13" s="77">
        <f>SUM(AR14)</f>
        <v>0</v>
      </c>
      <c r="AS13" s="46">
        <f aca="true" t="shared" si="18" ref="AS13:AS18">SUM(AR13*100/AQ13)</f>
        <v>0</v>
      </c>
      <c r="AT13" s="77">
        <f>SUM(AT14)</f>
        <v>34333</v>
      </c>
      <c r="AU13" s="77">
        <f>SUM(AU14)</f>
        <v>0</v>
      </c>
      <c r="AV13" s="46">
        <f aca="true" t="shared" si="19" ref="AV13:AV19">SUM(AU13*100/AT13)</f>
        <v>0</v>
      </c>
      <c r="AW13" s="34">
        <f t="shared" si="9"/>
        <v>61526</v>
      </c>
      <c r="AX13" s="34">
        <f t="shared" si="9"/>
        <v>0</v>
      </c>
      <c r="AY13" s="46">
        <f aca="true" t="shared" si="20" ref="AY13:AY19">SUM(AX13*100/AW13)</f>
        <v>0</v>
      </c>
      <c r="AZ13" s="77">
        <f>SUM(AZ14)</f>
        <v>18735</v>
      </c>
      <c r="BA13" s="77">
        <f>SUM(BA14)</f>
        <v>0</v>
      </c>
      <c r="BB13" s="46">
        <f aca="true" t="shared" si="21" ref="BB13:BB18">SUM(BA13*100/AZ13)</f>
        <v>0</v>
      </c>
      <c r="BC13" s="77">
        <f>SUM(BC14)</f>
        <v>25068</v>
      </c>
      <c r="BD13" s="77">
        <f>SUM(BD14)</f>
        <v>0</v>
      </c>
      <c r="BE13" s="46">
        <f aca="true" t="shared" si="22" ref="BE13:BE19">SUM(BD13*100/BC13)</f>
        <v>0</v>
      </c>
      <c r="BF13" s="77">
        <f>SUM(BF14)</f>
        <v>50933</v>
      </c>
      <c r="BG13" s="77">
        <f>SUM(BG14)</f>
        <v>0</v>
      </c>
      <c r="BH13" s="46">
        <f aca="true" t="shared" si="23" ref="BH13:BH19">SUM(BG13*100/BF13)</f>
        <v>0</v>
      </c>
      <c r="BI13" s="34">
        <f t="shared" si="10"/>
        <v>94736</v>
      </c>
      <c r="BJ13" s="34">
        <f>SUM(BG13,BA13,BD13)</f>
        <v>0</v>
      </c>
      <c r="BK13" s="46">
        <f aca="true" t="shared" si="24" ref="BK13:BK21">SUM(BJ13*100/BI13)</f>
        <v>0</v>
      </c>
      <c r="BL13" s="82">
        <f>SUM(BL14)</f>
        <v>240190</v>
      </c>
    </row>
    <row r="14" spans="1:64" s="117" customFormat="1" ht="22.5">
      <c r="A14" s="107"/>
      <c r="B14" s="109" t="s">
        <v>89</v>
      </c>
      <c r="C14" s="108"/>
      <c r="D14" s="108"/>
      <c r="E14" s="108"/>
      <c r="F14" s="108"/>
      <c r="G14" s="108"/>
      <c r="H14" s="110">
        <f>SUM(H15,H27)</f>
        <v>232395.1</v>
      </c>
      <c r="I14" s="110">
        <f>SUM(I15,I27)</f>
        <v>283000</v>
      </c>
      <c r="J14" s="110">
        <f>SUM(J15,J27)</f>
        <v>-42810</v>
      </c>
      <c r="K14" s="111">
        <f t="shared" si="6"/>
        <v>240190</v>
      </c>
      <c r="L14" s="110">
        <f t="shared" si="0"/>
        <v>13581.4</v>
      </c>
      <c r="M14" s="112">
        <f t="shared" si="1"/>
        <v>5.654440234814105</v>
      </c>
      <c r="N14" s="113">
        <f t="shared" si="2"/>
        <v>226608.6</v>
      </c>
      <c r="O14" s="112">
        <f t="shared" si="3"/>
        <v>94.3455597651859</v>
      </c>
      <c r="P14" s="110">
        <f>SUM(P15,P27)</f>
        <v>0</v>
      </c>
      <c r="Q14" s="110">
        <f>SUM(Q15,Q27)</f>
        <v>0</v>
      </c>
      <c r="R14" s="114">
        <v>0</v>
      </c>
      <c r="S14" s="110">
        <f>SUM(S15,S27)</f>
        <v>13582</v>
      </c>
      <c r="T14" s="110">
        <f>SUM(T15,T27)</f>
        <v>13581.4</v>
      </c>
      <c r="U14" s="317">
        <f t="shared" si="11"/>
        <v>99.9955823884553</v>
      </c>
      <c r="V14" s="110">
        <f>SUM(V15,V27)</f>
        <v>18989</v>
      </c>
      <c r="W14" s="110">
        <f>SUM(W15,W27)</f>
        <v>0</v>
      </c>
      <c r="X14" s="112">
        <f t="shared" si="12"/>
        <v>0</v>
      </c>
      <c r="Y14" s="115">
        <f t="shared" si="7"/>
        <v>32571</v>
      </c>
      <c r="Z14" s="115">
        <f t="shared" si="7"/>
        <v>13581.4</v>
      </c>
      <c r="AA14" s="112">
        <f t="shared" si="13"/>
        <v>41.697829357403826</v>
      </c>
      <c r="AB14" s="110">
        <f>SUM(AB15,AB27)</f>
        <v>13175</v>
      </c>
      <c r="AC14" s="110">
        <f>SUM(AC15,AC27)</f>
        <v>0</v>
      </c>
      <c r="AD14" s="114">
        <f t="shared" si="14"/>
        <v>0</v>
      </c>
      <c r="AE14" s="110">
        <f>SUM(AE15,AE27)</f>
        <v>7003</v>
      </c>
      <c r="AF14" s="110">
        <f>SUM(AF15,AF27)</f>
        <v>0</v>
      </c>
      <c r="AG14" s="114">
        <f t="shared" si="4"/>
        <v>0</v>
      </c>
      <c r="AH14" s="110">
        <f>SUM(AH15,AH27)</f>
        <v>31179</v>
      </c>
      <c r="AI14" s="110">
        <f>SUM(AI15,AI27)</f>
        <v>0</v>
      </c>
      <c r="AJ14" s="114">
        <f t="shared" si="15"/>
        <v>0</v>
      </c>
      <c r="AK14" s="115">
        <f t="shared" si="8"/>
        <v>51357</v>
      </c>
      <c r="AL14" s="115">
        <f t="shared" si="8"/>
        <v>0</v>
      </c>
      <c r="AM14" s="114">
        <f t="shared" si="16"/>
        <v>0</v>
      </c>
      <c r="AN14" s="110">
        <f>SUM(AN15,AN27)</f>
        <v>17848</v>
      </c>
      <c r="AO14" s="110">
        <f>SUM(AO15,AO27)</f>
        <v>0</v>
      </c>
      <c r="AP14" s="114">
        <f t="shared" si="17"/>
        <v>0</v>
      </c>
      <c r="AQ14" s="110">
        <f>SUM(AQ15,AQ27)</f>
        <v>9345</v>
      </c>
      <c r="AR14" s="110">
        <f>SUM(AR15,AR27)</f>
        <v>0</v>
      </c>
      <c r="AS14" s="114">
        <f t="shared" si="18"/>
        <v>0</v>
      </c>
      <c r="AT14" s="110">
        <f>SUM(AT15,AT27)</f>
        <v>34333</v>
      </c>
      <c r="AU14" s="110">
        <f>SUM(AU15,AU27)</f>
        <v>0</v>
      </c>
      <c r="AV14" s="114">
        <f t="shared" si="19"/>
        <v>0</v>
      </c>
      <c r="AW14" s="115">
        <f t="shared" si="9"/>
        <v>61526</v>
      </c>
      <c r="AX14" s="115">
        <f t="shared" si="9"/>
        <v>0</v>
      </c>
      <c r="AY14" s="112">
        <f t="shared" si="20"/>
        <v>0</v>
      </c>
      <c r="AZ14" s="110">
        <f>SUM(AZ15,AZ27)</f>
        <v>18735</v>
      </c>
      <c r="BA14" s="110">
        <f>SUM(BA15,BA27)</f>
        <v>0</v>
      </c>
      <c r="BB14" s="114">
        <f t="shared" si="21"/>
        <v>0</v>
      </c>
      <c r="BC14" s="110">
        <f>SUM(BC15,BC27)</f>
        <v>25068</v>
      </c>
      <c r="BD14" s="110">
        <f>SUM(BD15,BD27)</f>
        <v>0</v>
      </c>
      <c r="BE14" s="114">
        <f t="shared" si="22"/>
        <v>0</v>
      </c>
      <c r="BF14" s="110">
        <f>SUM(BF15,BF27)</f>
        <v>50933</v>
      </c>
      <c r="BG14" s="110">
        <f>SUM(BG15,BG27)</f>
        <v>0</v>
      </c>
      <c r="BH14" s="114">
        <f t="shared" si="23"/>
        <v>0</v>
      </c>
      <c r="BI14" s="115">
        <f t="shared" si="10"/>
        <v>94736</v>
      </c>
      <c r="BJ14" s="115">
        <f t="shared" si="10"/>
        <v>0</v>
      </c>
      <c r="BK14" s="112">
        <f t="shared" si="24"/>
        <v>0</v>
      </c>
      <c r="BL14" s="116">
        <f>SUM(BL15,BL27)</f>
        <v>240190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5" ref="H15:J16">SUM(H16)</f>
        <v>232395.1</v>
      </c>
      <c r="I15" s="121">
        <f t="shared" si="25"/>
        <v>273000</v>
      </c>
      <c r="J15" s="121">
        <f t="shared" si="25"/>
        <v>-50810</v>
      </c>
      <c r="K15" s="122">
        <f t="shared" si="6"/>
        <v>222190</v>
      </c>
      <c r="L15" s="121">
        <f t="shared" si="0"/>
        <v>13581.4</v>
      </c>
      <c r="M15" s="123">
        <f t="shared" si="1"/>
        <v>6.112516314865656</v>
      </c>
      <c r="N15" s="124">
        <f t="shared" si="2"/>
        <v>208608.6</v>
      </c>
      <c r="O15" s="123">
        <f t="shared" si="3"/>
        <v>93.88748368513434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13582</v>
      </c>
      <c r="T15" s="121">
        <f>SUM(T16)</f>
        <v>13581.4</v>
      </c>
      <c r="U15" s="318">
        <f t="shared" si="11"/>
        <v>99.9955823884553</v>
      </c>
      <c r="V15" s="121">
        <f>SUM(V16)</f>
        <v>18989</v>
      </c>
      <c r="W15" s="121">
        <f>SUM(W16)</f>
        <v>0</v>
      </c>
      <c r="X15" s="123">
        <f t="shared" si="12"/>
        <v>0</v>
      </c>
      <c r="Y15" s="126">
        <f t="shared" si="7"/>
        <v>32571</v>
      </c>
      <c r="Z15" s="126">
        <f t="shared" si="7"/>
        <v>13581.4</v>
      </c>
      <c r="AA15" s="123">
        <f t="shared" si="13"/>
        <v>41.697829357403826</v>
      </c>
      <c r="AB15" s="121">
        <f>SUM(AB16)</f>
        <v>13175</v>
      </c>
      <c r="AC15" s="121">
        <f>SUM(AC16)</f>
        <v>0</v>
      </c>
      <c r="AD15" s="125">
        <f t="shared" si="14"/>
        <v>0</v>
      </c>
      <c r="AE15" s="121">
        <f>SUM(AE16)</f>
        <v>7003</v>
      </c>
      <c r="AF15" s="121">
        <f>SUM(AF16)</f>
        <v>0</v>
      </c>
      <c r="AG15" s="125">
        <f t="shared" si="4"/>
        <v>0</v>
      </c>
      <c r="AH15" s="121">
        <f>SUM(AH16)</f>
        <v>26179</v>
      </c>
      <c r="AI15" s="121">
        <f>SUM(AI16)</f>
        <v>0</v>
      </c>
      <c r="AJ15" s="125">
        <f t="shared" si="15"/>
        <v>0</v>
      </c>
      <c r="AK15" s="126">
        <f t="shared" si="8"/>
        <v>46357</v>
      </c>
      <c r="AL15" s="126">
        <f t="shared" si="8"/>
        <v>0</v>
      </c>
      <c r="AM15" s="125">
        <f t="shared" si="16"/>
        <v>0</v>
      </c>
      <c r="AN15" s="121">
        <f>SUM(AN16)</f>
        <v>4848</v>
      </c>
      <c r="AO15" s="121">
        <f>SUM(AO16)</f>
        <v>0</v>
      </c>
      <c r="AP15" s="125">
        <f t="shared" si="17"/>
        <v>0</v>
      </c>
      <c r="AQ15" s="121">
        <f>SUM(AQ16)</f>
        <v>9345</v>
      </c>
      <c r="AR15" s="121">
        <f>SUM(AR16)</f>
        <v>0</v>
      </c>
      <c r="AS15" s="125">
        <f t="shared" si="18"/>
        <v>0</v>
      </c>
      <c r="AT15" s="121">
        <f>SUM(AT16)</f>
        <v>34333</v>
      </c>
      <c r="AU15" s="121">
        <f>SUM(AU16)</f>
        <v>0</v>
      </c>
      <c r="AV15" s="125">
        <f t="shared" si="19"/>
        <v>0</v>
      </c>
      <c r="AW15" s="126">
        <f t="shared" si="9"/>
        <v>48526</v>
      </c>
      <c r="AX15" s="126">
        <f t="shared" si="9"/>
        <v>0</v>
      </c>
      <c r="AY15" s="123">
        <f t="shared" si="20"/>
        <v>0</v>
      </c>
      <c r="AZ15" s="121">
        <f>SUM(AZ16)</f>
        <v>18735</v>
      </c>
      <c r="BA15" s="121">
        <f>SUM(BA16)</f>
        <v>0</v>
      </c>
      <c r="BB15" s="125">
        <f t="shared" si="21"/>
        <v>0</v>
      </c>
      <c r="BC15" s="121">
        <f>SUM(BC16)</f>
        <v>25068</v>
      </c>
      <c r="BD15" s="121">
        <f>SUM(BD16)</f>
        <v>0</v>
      </c>
      <c r="BE15" s="125">
        <f t="shared" si="22"/>
        <v>0</v>
      </c>
      <c r="BF15" s="121">
        <f>SUM(BF16)</f>
        <v>50933</v>
      </c>
      <c r="BG15" s="121">
        <f>SUM(BG16)</f>
        <v>0</v>
      </c>
      <c r="BH15" s="125">
        <f t="shared" si="23"/>
        <v>0</v>
      </c>
      <c r="BI15" s="126">
        <f t="shared" si="10"/>
        <v>94736</v>
      </c>
      <c r="BJ15" s="126">
        <f t="shared" si="10"/>
        <v>0</v>
      </c>
      <c r="BK15" s="123">
        <f t="shared" si="24"/>
        <v>0</v>
      </c>
      <c r="BL15" s="130">
        <f>SUM(BL16)</f>
        <v>222190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5"/>
        <v>232395.1</v>
      </c>
      <c r="I16" s="142">
        <f t="shared" si="25"/>
        <v>273000</v>
      </c>
      <c r="J16" s="142">
        <f t="shared" si="25"/>
        <v>-50810</v>
      </c>
      <c r="K16" s="143">
        <f t="shared" si="6"/>
        <v>222190</v>
      </c>
      <c r="L16" s="142">
        <f t="shared" si="0"/>
        <v>13581.4</v>
      </c>
      <c r="M16" s="144">
        <f t="shared" si="1"/>
        <v>6.112516314865656</v>
      </c>
      <c r="N16" s="145">
        <f t="shared" si="2"/>
        <v>208608.6</v>
      </c>
      <c r="O16" s="144">
        <f t="shared" si="3"/>
        <v>93.88748368513434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13582</v>
      </c>
      <c r="T16" s="142">
        <f>SUM(T17)</f>
        <v>13581.4</v>
      </c>
      <c r="U16" s="319">
        <f t="shared" si="11"/>
        <v>99.9955823884553</v>
      </c>
      <c r="V16" s="142">
        <f>SUM(V17)</f>
        <v>18989</v>
      </c>
      <c r="W16" s="142">
        <f>SUM(W17)</f>
        <v>0</v>
      </c>
      <c r="X16" s="144">
        <f t="shared" si="12"/>
        <v>0</v>
      </c>
      <c r="Y16" s="147">
        <f aca="true" t="shared" si="26" ref="Y16:Z24">SUM(P16,S16,V16)</f>
        <v>32571</v>
      </c>
      <c r="Z16" s="147">
        <f t="shared" si="26"/>
        <v>13581.4</v>
      </c>
      <c r="AA16" s="144">
        <f t="shared" si="13"/>
        <v>41.697829357403826</v>
      </c>
      <c r="AB16" s="142">
        <f>SUM(AB17)</f>
        <v>13175</v>
      </c>
      <c r="AC16" s="142">
        <f>SUM(AC17)</f>
        <v>0</v>
      </c>
      <c r="AD16" s="146">
        <f t="shared" si="14"/>
        <v>0</v>
      </c>
      <c r="AE16" s="142">
        <f>SUM(AE17)</f>
        <v>7003</v>
      </c>
      <c r="AF16" s="142">
        <f>SUM(AF17)</f>
        <v>0</v>
      </c>
      <c r="AG16" s="146">
        <f t="shared" si="4"/>
        <v>0</v>
      </c>
      <c r="AH16" s="142">
        <f>SUM(AH17)</f>
        <v>26179</v>
      </c>
      <c r="AI16" s="142">
        <f>SUM(AI17)</f>
        <v>0</v>
      </c>
      <c r="AJ16" s="146">
        <f t="shared" si="15"/>
        <v>0</v>
      </c>
      <c r="AK16" s="147">
        <f aca="true" t="shared" si="27" ref="AK16:AL24">SUM(AB16,AE16,AH16)</f>
        <v>46357</v>
      </c>
      <c r="AL16" s="147">
        <f t="shared" si="27"/>
        <v>0</v>
      </c>
      <c r="AM16" s="146">
        <f t="shared" si="16"/>
        <v>0</v>
      </c>
      <c r="AN16" s="142">
        <f>SUM(AN17)</f>
        <v>4848</v>
      </c>
      <c r="AO16" s="142">
        <f>SUM(AO17)</f>
        <v>0</v>
      </c>
      <c r="AP16" s="146">
        <f t="shared" si="17"/>
        <v>0</v>
      </c>
      <c r="AQ16" s="142">
        <f>SUM(AQ17)</f>
        <v>9345</v>
      </c>
      <c r="AR16" s="142">
        <f>SUM(AR17)</f>
        <v>0</v>
      </c>
      <c r="AS16" s="146">
        <f t="shared" si="18"/>
        <v>0</v>
      </c>
      <c r="AT16" s="142">
        <f>SUM(AT17)</f>
        <v>34333</v>
      </c>
      <c r="AU16" s="142">
        <f>SUM(AU17)</f>
        <v>0</v>
      </c>
      <c r="AV16" s="146">
        <f t="shared" si="19"/>
        <v>0</v>
      </c>
      <c r="AW16" s="147">
        <f aca="true" t="shared" si="28" ref="AW16:AX24">SUM(AN16,AQ16,AT16)</f>
        <v>48526</v>
      </c>
      <c r="AX16" s="147">
        <f t="shared" si="28"/>
        <v>0</v>
      </c>
      <c r="AY16" s="144">
        <f t="shared" si="20"/>
        <v>0</v>
      </c>
      <c r="AZ16" s="142">
        <f>SUM(AZ17)</f>
        <v>18735</v>
      </c>
      <c r="BA16" s="142">
        <f>SUM(BA17)</f>
        <v>0</v>
      </c>
      <c r="BB16" s="146">
        <f t="shared" si="21"/>
        <v>0</v>
      </c>
      <c r="BC16" s="142">
        <f>SUM(BC17)</f>
        <v>25068</v>
      </c>
      <c r="BD16" s="142">
        <f>SUM(BD17)</f>
        <v>0</v>
      </c>
      <c r="BE16" s="146">
        <f t="shared" si="22"/>
        <v>0</v>
      </c>
      <c r="BF16" s="142">
        <f>SUM(BF17)</f>
        <v>50933</v>
      </c>
      <c r="BG16" s="142">
        <f>SUM(BG17)</f>
        <v>0</v>
      </c>
      <c r="BH16" s="146">
        <f t="shared" si="23"/>
        <v>0</v>
      </c>
      <c r="BI16" s="147">
        <f t="shared" si="10"/>
        <v>94736</v>
      </c>
      <c r="BJ16" s="147">
        <f t="shared" si="10"/>
        <v>0</v>
      </c>
      <c r="BK16" s="144">
        <f t="shared" si="24"/>
        <v>0</v>
      </c>
      <c r="BL16" s="148">
        <f>SUM(BL17)</f>
        <v>222190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SUM(H18,H21,H24)</f>
        <v>232395.1</v>
      </c>
      <c r="I17" s="152">
        <f>SUM(I18,I21,I24)</f>
        <v>273000</v>
      </c>
      <c r="J17" s="152">
        <f>SUM(J18,J21,J24)</f>
        <v>-50810</v>
      </c>
      <c r="K17" s="153">
        <f t="shared" si="6"/>
        <v>222190</v>
      </c>
      <c r="L17" s="152">
        <f t="shared" si="0"/>
        <v>13581.4</v>
      </c>
      <c r="M17" s="154">
        <f t="shared" si="1"/>
        <v>6.112516314865656</v>
      </c>
      <c r="N17" s="155">
        <f t="shared" si="2"/>
        <v>208608.6</v>
      </c>
      <c r="O17" s="154">
        <f t="shared" si="3"/>
        <v>93.88748368513434</v>
      </c>
      <c r="P17" s="152">
        <f>SUM(P18,P21,P24)</f>
        <v>0</v>
      </c>
      <c r="Q17" s="152">
        <f>SUM(Q18,Q21,Q24)</f>
        <v>0</v>
      </c>
      <c r="R17" s="156">
        <v>0</v>
      </c>
      <c r="S17" s="152">
        <f>SUM(S18,S21,S24)</f>
        <v>13582</v>
      </c>
      <c r="T17" s="152">
        <f>SUM(T18,T21,T24)</f>
        <v>13581.4</v>
      </c>
      <c r="U17" s="320">
        <f t="shared" si="11"/>
        <v>99.9955823884553</v>
      </c>
      <c r="V17" s="152">
        <f>SUM(V18,V21,V24)</f>
        <v>18989</v>
      </c>
      <c r="W17" s="152">
        <f>SUM(W18,W21,W24)</f>
        <v>0</v>
      </c>
      <c r="X17" s="154">
        <f t="shared" si="12"/>
        <v>0</v>
      </c>
      <c r="Y17" s="157">
        <f t="shared" si="26"/>
        <v>32571</v>
      </c>
      <c r="Z17" s="157">
        <f t="shared" si="26"/>
        <v>13581.4</v>
      </c>
      <c r="AA17" s="154">
        <f t="shared" si="13"/>
        <v>41.697829357403826</v>
      </c>
      <c r="AB17" s="152">
        <f>SUM(AB18,AB21,AB24)</f>
        <v>13175</v>
      </c>
      <c r="AC17" s="152">
        <f>SUM(AC18,AC21,AC24)</f>
        <v>0</v>
      </c>
      <c r="AD17" s="156">
        <f t="shared" si="14"/>
        <v>0</v>
      </c>
      <c r="AE17" s="152">
        <f>SUM(AE18,AE21,AE24)</f>
        <v>7003</v>
      </c>
      <c r="AF17" s="152">
        <f>SUM(AF18,AF21,AF24)</f>
        <v>0</v>
      </c>
      <c r="AG17" s="156">
        <f t="shared" si="4"/>
        <v>0</v>
      </c>
      <c r="AH17" s="152">
        <f>SUM(AH18,AH21,AH24)</f>
        <v>26179</v>
      </c>
      <c r="AI17" s="152">
        <f>SUM(AI18,AI21,AI24)</f>
        <v>0</v>
      </c>
      <c r="AJ17" s="156">
        <f t="shared" si="15"/>
        <v>0</v>
      </c>
      <c r="AK17" s="157">
        <f t="shared" si="27"/>
        <v>46357</v>
      </c>
      <c r="AL17" s="157">
        <f t="shared" si="27"/>
        <v>0</v>
      </c>
      <c r="AM17" s="156">
        <f t="shared" si="16"/>
        <v>0</v>
      </c>
      <c r="AN17" s="152">
        <f>SUM(AN18,AN21,AN24)</f>
        <v>4848</v>
      </c>
      <c r="AO17" s="152">
        <f>SUM(AO18,AO21,AO24)</f>
        <v>0</v>
      </c>
      <c r="AP17" s="156">
        <f t="shared" si="17"/>
        <v>0</v>
      </c>
      <c r="AQ17" s="152">
        <f>SUM(AQ18,AQ21,AQ24)</f>
        <v>9345</v>
      </c>
      <c r="AR17" s="152">
        <f>SUM(AR18,AR21,AR24)</f>
        <v>0</v>
      </c>
      <c r="AS17" s="156">
        <f t="shared" si="18"/>
        <v>0</v>
      </c>
      <c r="AT17" s="152">
        <f>SUM(AT18,AT21,AT24)</f>
        <v>34333</v>
      </c>
      <c r="AU17" s="152">
        <f>SUM(AU18,AU21,AU24)</f>
        <v>0</v>
      </c>
      <c r="AV17" s="156">
        <f t="shared" si="19"/>
        <v>0</v>
      </c>
      <c r="AW17" s="157">
        <f t="shared" si="28"/>
        <v>48526</v>
      </c>
      <c r="AX17" s="157">
        <f t="shared" si="28"/>
        <v>0</v>
      </c>
      <c r="AY17" s="154">
        <f t="shared" si="20"/>
        <v>0</v>
      </c>
      <c r="AZ17" s="152">
        <f>SUM(AZ18,AZ21,AZ24)</f>
        <v>18735</v>
      </c>
      <c r="BA17" s="152">
        <f>SUM(BA18,BA21,BA24)</f>
        <v>0</v>
      </c>
      <c r="BB17" s="156">
        <f t="shared" si="21"/>
        <v>0</v>
      </c>
      <c r="BC17" s="152">
        <f>SUM(BC18,BC21,BC24)</f>
        <v>25068</v>
      </c>
      <c r="BD17" s="152">
        <f>SUM(BD18,BD21,BD24)</f>
        <v>0</v>
      </c>
      <c r="BE17" s="156">
        <f t="shared" si="22"/>
        <v>0</v>
      </c>
      <c r="BF17" s="152">
        <f>SUM(BF18,BF21,BF24)</f>
        <v>50933</v>
      </c>
      <c r="BG17" s="152">
        <f>SUM(BG18,BG21,BG24)</f>
        <v>0</v>
      </c>
      <c r="BH17" s="156">
        <f t="shared" si="23"/>
        <v>0</v>
      </c>
      <c r="BI17" s="157">
        <f t="shared" si="10"/>
        <v>94736</v>
      </c>
      <c r="BJ17" s="157">
        <f t="shared" si="10"/>
        <v>0</v>
      </c>
      <c r="BK17" s="154">
        <f t="shared" si="24"/>
        <v>0</v>
      </c>
      <c r="BL17" s="158">
        <f>SUM(BL18,BL21,BL24)</f>
        <v>222190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101700</v>
      </c>
      <c r="I18" s="17">
        <f>SUM(I19:I20)</f>
        <v>138000</v>
      </c>
      <c r="J18" s="17">
        <f>SUM(J19:J20)</f>
        <v>0</v>
      </c>
      <c r="K18" s="89">
        <f t="shared" si="6"/>
        <v>138000</v>
      </c>
      <c r="L18" s="17">
        <f t="shared" si="0"/>
        <v>7675</v>
      </c>
      <c r="M18" s="47">
        <f t="shared" si="1"/>
        <v>5.561594202898551</v>
      </c>
      <c r="N18" s="55">
        <f t="shared" si="2"/>
        <v>130325</v>
      </c>
      <c r="O18" s="47">
        <f t="shared" si="3"/>
        <v>94.43840579710145</v>
      </c>
      <c r="P18" s="17">
        <f>SUM(P19:P20)</f>
        <v>0</v>
      </c>
      <c r="Q18" s="17">
        <f>SUM(Q19:Q20)</f>
        <v>0</v>
      </c>
      <c r="R18" s="51">
        <v>0</v>
      </c>
      <c r="S18" s="17">
        <f>SUM(S19:S20)</f>
        <v>7675</v>
      </c>
      <c r="T18" s="17">
        <f>SUM(T19:T20)</f>
        <v>7675</v>
      </c>
      <c r="U18" s="321">
        <f t="shared" si="11"/>
        <v>100</v>
      </c>
      <c r="V18" s="17">
        <f>SUM(V19:V20)</f>
        <v>6075</v>
      </c>
      <c r="W18" s="17">
        <f>SUM(W19:W20)</f>
        <v>0</v>
      </c>
      <c r="X18" s="47">
        <f t="shared" si="12"/>
        <v>0</v>
      </c>
      <c r="Y18" s="36">
        <f t="shared" si="26"/>
        <v>13750</v>
      </c>
      <c r="Z18" s="36">
        <f t="shared" si="26"/>
        <v>7675</v>
      </c>
      <c r="AA18" s="47">
        <f t="shared" si="13"/>
        <v>55.81818181818182</v>
      </c>
      <c r="AB18" s="17">
        <f>SUM(AB19:AB20)</f>
        <v>13175</v>
      </c>
      <c r="AC18" s="17">
        <f>SUM(AC19:AC20)</f>
        <v>0</v>
      </c>
      <c r="AD18" s="51">
        <f t="shared" si="14"/>
        <v>0</v>
      </c>
      <c r="AE18" s="17">
        <f>SUM(AE19:AE20)</f>
        <v>4100</v>
      </c>
      <c r="AF18" s="17">
        <f>SUM(AF19:AF20)</f>
        <v>0</v>
      </c>
      <c r="AG18" s="51">
        <f t="shared" si="4"/>
        <v>0</v>
      </c>
      <c r="AH18" s="17">
        <f>SUM(AH19:AH20)</f>
        <v>18675</v>
      </c>
      <c r="AI18" s="17">
        <f>SUM(AI19:AI20)</f>
        <v>0</v>
      </c>
      <c r="AJ18" s="51">
        <f t="shared" si="15"/>
        <v>0</v>
      </c>
      <c r="AK18" s="36">
        <f t="shared" si="27"/>
        <v>35950</v>
      </c>
      <c r="AL18" s="36">
        <f t="shared" si="27"/>
        <v>0</v>
      </c>
      <c r="AM18" s="51">
        <f t="shared" si="16"/>
        <v>0</v>
      </c>
      <c r="AN18" s="17">
        <f>SUM(AN19:AN20)</f>
        <v>600</v>
      </c>
      <c r="AO18" s="17">
        <f>SUM(AO19:AO20)</f>
        <v>0</v>
      </c>
      <c r="AP18" s="51">
        <f t="shared" si="17"/>
        <v>0</v>
      </c>
      <c r="AQ18" s="17">
        <f>SUM(AQ19:AQ20)</f>
        <v>7725</v>
      </c>
      <c r="AR18" s="17">
        <f>SUM(AR19:AR20)</f>
        <v>0</v>
      </c>
      <c r="AS18" s="51">
        <f t="shared" si="18"/>
        <v>0</v>
      </c>
      <c r="AT18" s="17">
        <f>SUM(AT19:AT20)</f>
        <v>13450</v>
      </c>
      <c r="AU18" s="17">
        <f>SUM(AU19:AU20)</f>
        <v>0</v>
      </c>
      <c r="AV18" s="51">
        <f t="shared" si="19"/>
        <v>0</v>
      </c>
      <c r="AW18" s="36">
        <f t="shared" si="28"/>
        <v>21775</v>
      </c>
      <c r="AX18" s="36">
        <f t="shared" si="28"/>
        <v>0</v>
      </c>
      <c r="AY18" s="47">
        <f t="shared" si="20"/>
        <v>0</v>
      </c>
      <c r="AZ18" s="17">
        <f>SUM(AZ19:AZ20)</f>
        <v>12225</v>
      </c>
      <c r="BA18" s="17">
        <f>SUM(BA19:BA20)</f>
        <v>0</v>
      </c>
      <c r="BB18" s="51">
        <f t="shared" si="21"/>
        <v>0</v>
      </c>
      <c r="BC18" s="17">
        <f>SUM(BC19:BC20)</f>
        <v>15000</v>
      </c>
      <c r="BD18" s="17">
        <f>SUM(BD19:BD20)</f>
        <v>0</v>
      </c>
      <c r="BE18" s="51">
        <f t="shared" si="22"/>
        <v>0</v>
      </c>
      <c r="BF18" s="17">
        <f>SUM(BF19:BF20)</f>
        <v>39300</v>
      </c>
      <c r="BG18" s="17">
        <f>SUM(BG19:BG20)</f>
        <v>0</v>
      </c>
      <c r="BH18" s="51">
        <f t="shared" si="23"/>
        <v>0</v>
      </c>
      <c r="BI18" s="36">
        <f t="shared" si="10"/>
        <v>66525</v>
      </c>
      <c r="BJ18" s="36">
        <f t="shared" si="10"/>
        <v>0</v>
      </c>
      <c r="BK18" s="47">
        <f t="shared" si="24"/>
        <v>0</v>
      </c>
      <c r="BL18" s="68">
        <f aca="true" t="shared" si="29" ref="BL18:BL32">SUM(Y18,AK18,AW18,BI18)</f>
        <v>138000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65</v>
      </c>
      <c r="H19" s="17">
        <v>98900</v>
      </c>
      <c r="I19" s="36">
        <v>128000</v>
      </c>
      <c r="J19" s="36">
        <v>0</v>
      </c>
      <c r="K19" s="89">
        <f t="shared" si="6"/>
        <v>128000</v>
      </c>
      <c r="L19" s="57">
        <f t="shared" si="0"/>
        <v>7075</v>
      </c>
      <c r="M19" s="47">
        <f t="shared" si="1"/>
        <v>5.52734375</v>
      </c>
      <c r="N19" s="55">
        <f t="shared" si="2"/>
        <v>120925</v>
      </c>
      <c r="O19" s="47">
        <f t="shared" si="3"/>
        <v>94.47265625</v>
      </c>
      <c r="P19" s="36">
        <v>0</v>
      </c>
      <c r="Q19" s="36">
        <v>0</v>
      </c>
      <c r="R19" s="51">
        <v>0</v>
      </c>
      <c r="S19" s="36">
        <v>7075</v>
      </c>
      <c r="T19" s="36">
        <v>7075</v>
      </c>
      <c r="U19" s="321">
        <f>SUM(T19*100/S19)</f>
        <v>100</v>
      </c>
      <c r="V19" s="36">
        <v>6075</v>
      </c>
      <c r="W19" s="36"/>
      <c r="X19" s="47">
        <f>SUM(W19*100/V19)</f>
        <v>0</v>
      </c>
      <c r="Y19" s="36">
        <f t="shared" si="26"/>
        <v>13150</v>
      </c>
      <c r="Z19" s="36">
        <f t="shared" si="26"/>
        <v>7075</v>
      </c>
      <c r="AA19" s="47">
        <f t="shared" si="13"/>
        <v>53.80228136882129</v>
      </c>
      <c r="AB19" s="36">
        <v>12575</v>
      </c>
      <c r="AC19" s="36"/>
      <c r="AD19" s="47">
        <f>SUM(AC19*100/AB19)</f>
        <v>0</v>
      </c>
      <c r="AE19" s="36">
        <v>3500</v>
      </c>
      <c r="AF19" s="36"/>
      <c r="AG19" s="51">
        <f t="shared" si="4"/>
        <v>0</v>
      </c>
      <c r="AH19" s="36">
        <v>18675</v>
      </c>
      <c r="AI19" s="36"/>
      <c r="AJ19" s="51">
        <f>SUM(AI19*100/AH19)</f>
        <v>0</v>
      </c>
      <c r="AK19" s="36">
        <f t="shared" si="27"/>
        <v>34750</v>
      </c>
      <c r="AL19" s="36">
        <f t="shared" si="27"/>
        <v>0</v>
      </c>
      <c r="AM19" s="51">
        <f t="shared" si="16"/>
        <v>0</v>
      </c>
      <c r="AN19" s="36">
        <v>0</v>
      </c>
      <c r="AO19" s="36"/>
      <c r="AP19" s="51">
        <v>0</v>
      </c>
      <c r="AQ19" s="36">
        <v>7725</v>
      </c>
      <c r="AR19" s="36"/>
      <c r="AS19" s="51">
        <f>SUM(AR19*100/AQ19)</f>
        <v>0</v>
      </c>
      <c r="AT19" s="36">
        <v>12450</v>
      </c>
      <c r="AU19" s="36"/>
      <c r="AV19" s="51">
        <f t="shared" si="19"/>
        <v>0</v>
      </c>
      <c r="AW19" s="36">
        <f t="shared" si="28"/>
        <v>20175</v>
      </c>
      <c r="AX19" s="36">
        <f t="shared" si="28"/>
        <v>0</v>
      </c>
      <c r="AY19" s="47">
        <f t="shared" si="20"/>
        <v>0</v>
      </c>
      <c r="AZ19" s="36">
        <v>12225</v>
      </c>
      <c r="BA19" s="36"/>
      <c r="BB19" s="47">
        <f>SUM(BA19*100/AZ19)</f>
        <v>0</v>
      </c>
      <c r="BC19" s="36">
        <v>13300</v>
      </c>
      <c r="BD19" s="36"/>
      <c r="BE19" s="51">
        <f t="shared" si="22"/>
        <v>0</v>
      </c>
      <c r="BF19" s="36">
        <v>34400</v>
      </c>
      <c r="BG19" s="36"/>
      <c r="BH19" s="51">
        <f t="shared" si="23"/>
        <v>0</v>
      </c>
      <c r="BI19" s="36">
        <f t="shared" si="10"/>
        <v>59925</v>
      </c>
      <c r="BJ19" s="36">
        <f t="shared" si="10"/>
        <v>0</v>
      </c>
      <c r="BK19" s="47">
        <f t="shared" si="24"/>
        <v>0</v>
      </c>
      <c r="BL19" s="56">
        <f t="shared" si="29"/>
        <v>128000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2800</v>
      </c>
      <c r="I20" s="36">
        <v>10000</v>
      </c>
      <c r="J20" s="36">
        <v>0</v>
      </c>
      <c r="K20" s="89">
        <f t="shared" si="6"/>
        <v>10000</v>
      </c>
      <c r="L20" s="57">
        <f t="shared" si="0"/>
        <v>600</v>
      </c>
      <c r="M20" s="47">
        <f t="shared" si="1"/>
        <v>6</v>
      </c>
      <c r="N20" s="55">
        <f t="shared" si="2"/>
        <v>9400</v>
      </c>
      <c r="O20" s="47">
        <f t="shared" si="3"/>
        <v>94</v>
      </c>
      <c r="P20" s="36">
        <v>0</v>
      </c>
      <c r="Q20" s="36">
        <v>0</v>
      </c>
      <c r="R20" s="51">
        <v>0</v>
      </c>
      <c r="S20" s="36">
        <v>600</v>
      </c>
      <c r="T20" s="36">
        <v>600</v>
      </c>
      <c r="U20" s="321">
        <f>SUM(T20*100/S20)</f>
        <v>100</v>
      </c>
      <c r="V20" s="36">
        <v>0</v>
      </c>
      <c r="W20" s="36"/>
      <c r="X20" s="47">
        <v>0</v>
      </c>
      <c r="Y20" s="36">
        <f t="shared" si="26"/>
        <v>600</v>
      </c>
      <c r="Z20" s="36">
        <f t="shared" si="26"/>
        <v>600</v>
      </c>
      <c r="AA20" s="258">
        <f t="shared" si="13"/>
        <v>100</v>
      </c>
      <c r="AB20" s="36">
        <v>600</v>
      </c>
      <c r="AC20" s="36"/>
      <c r="AD20" s="47">
        <f>SUM(AC20*100/AB20)</f>
        <v>0</v>
      </c>
      <c r="AE20" s="36">
        <v>600</v>
      </c>
      <c r="AF20" s="36"/>
      <c r="AG20" s="51">
        <f t="shared" si="4"/>
        <v>0</v>
      </c>
      <c r="AH20" s="36">
        <v>0</v>
      </c>
      <c r="AI20" s="36"/>
      <c r="AJ20" s="51">
        <v>0</v>
      </c>
      <c r="AK20" s="36">
        <f t="shared" si="27"/>
        <v>1200</v>
      </c>
      <c r="AL20" s="36">
        <f t="shared" si="27"/>
        <v>0</v>
      </c>
      <c r="AM20" s="51">
        <f t="shared" si="16"/>
        <v>0</v>
      </c>
      <c r="AN20" s="36">
        <v>600</v>
      </c>
      <c r="AO20" s="36"/>
      <c r="AP20" s="51">
        <f>SUM(AO20*100/AN20)</f>
        <v>0</v>
      </c>
      <c r="AQ20" s="36">
        <v>0</v>
      </c>
      <c r="AR20" s="36"/>
      <c r="AS20" s="51">
        <v>0</v>
      </c>
      <c r="AT20" s="36">
        <v>1000</v>
      </c>
      <c r="AU20" s="36"/>
      <c r="AV20" s="51">
        <f>SUM(AU20*100/AT20)</f>
        <v>0</v>
      </c>
      <c r="AW20" s="36">
        <f t="shared" si="28"/>
        <v>1600</v>
      </c>
      <c r="AX20" s="36">
        <f t="shared" si="28"/>
        <v>0</v>
      </c>
      <c r="AY20" s="51">
        <f>SUM(AX20*100/AW20)</f>
        <v>0</v>
      </c>
      <c r="AZ20" s="36">
        <v>0</v>
      </c>
      <c r="BA20" s="36"/>
      <c r="BB20" s="51">
        <v>0</v>
      </c>
      <c r="BC20" s="36">
        <v>1700</v>
      </c>
      <c r="BD20" s="36">
        <v>0</v>
      </c>
      <c r="BE20" s="51">
        <v>0</v>
      </c>
      <c r="BF20" s="36">
        <v>4900</v>
      </c>
      <c r="BG20" s="36"/>
      <c r="BH20" s="51">
        <f>SUM(BG20*100/BF20)</f>
        <v>0</v>
      </c>
      <c r="BI20" s="36">
        <f t="shared" si="10"/>
        <v>6600</v>
      </c>
      <c r="BJ20" s="36">
        <f t="shared" si="10"/>
        <v>0</v>
      </c>
      <c r="BK20" s="47">
        <f t="shared" si="24"/>
        <v>0</v>
      </c>
      <c r="BL20" s="68">
        <f t="shared" si="29"/>
        <v>10000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SUM(H22:H23)</f>
        <v>12954</v>
      </c>
      <c r="I21" s="17">
        <f>SUM(I22:I23)</f>
        <v>20000</v>
      </c>
      <c r="J21" s="17">
        <f>SUM(J22:J23)</f>
        <v>-2810</v>
      </c>
      <c r="K21" s="89">
        <f t="shared" si="6"/>
        <v>17190</v>
      </c>
      <c r="L21" s="17">
        <f t="shared" si="0"/>
        <v>0</v>
      </c>
      <c r="M21" s="191">
        <f t="shared" si="1"/>
        <v>0</v>
      </c>
      <c r="N21" s="192">
        <f t="shared" si="2"/>
        <v>17190</v>
      </c>
      <c r="O21" s="257">
        <f t="shared" si="3"/>
        <v>100</v>
      </c>
      <c r="P21" s="17">
        <f>SUM(P23:P23)</f>
        <v>0</v>
      </c>
      <c r="Q21" s="17">
        <f>SUM(Q23:Q23)</f>
        <v>0</v>
      </c>
      <c r="R21" s="193">
        <v>0</v>
      </c>
      <c r="S21" s="17">
        <f>SUM(S23:S23)</f>
        <v>0</v>
      </c>
      <c r="T21" s="17">
        <f>SUM(T23:T23)</f>
        <v>0</v>
      </c>
      <c r="U21" s="191">
        <v>0</v>
      </c>
      <c r="V21" s="17">
        <f>SUM(V22:V23)</f>
        <v>0</v>
      </c>
      <c r="W21" s="17">
        <f>SUM(W22:W23)</f>
        <v>0</v>
      </c>
      <c r="X21" s="191">
        <v>0</v>
      </c>
      <c r="Y21" s="194">
        <f t="shared" si="26"/>
        <v>0</v>
      </c>
      <c r="Z21" s="194">
        <f t="shared" si="26"/>
        <v>0</v>
      </c>
      <c r="AA21" s="191">
        <v>0</v>
      </c>
      <c r="AB21" s="17">
        <f>SUM(AB22:AB23)</f>
        <v>0</v>
      </c>
      <c r="AC21" s="17">
        <f>SUM(AC22:AC23)</f>
        <v>0</v>
      </c>
      <c r="AD21" s="193">
        <v>0</v>
      </c>
      <c r="AE21" s="17">
        <f>SUM(AE22:AE23)</f>
        <v>400</v>
      </c>
      <c r="AF21" s="17">
        <f>SUM(AF22:AF23)</f>
        <v>0</v>
      </c>
      <c r="AG21" s="193">
        <f>SUM(AF21*100/AE21)</f>
        <v>0</v>
      </c>
      <c r="AH21" s="17">
        <f>SUM(AH22:AH23)</f>
        <v>2380</v>
      </c>
      <c r="AI21" s="17">
        <f>SUM(AI22:AI23)</f>
        <v>0</v>
      </c>
      <c r="AJ21" s="193">
        <v>0</v>
      </c>
      <c r="AK21" s="194">
        <f t="shared" si="27"/>
        <v>2780</v>
      </c>
      <c r="AL21" s="194">
        <f t="shared" si="27"/>
        <v>0</v>
      </c>
      <c r="AM21" s="193">
        <f t="shared" si="16"/>
        <v>0</v>
      </c>
      <c r="AN21" s="17">
        <f>SUM(AN23:AN23)</f>
        <v>0</v>
      </c>
      <c r="AO21" s="17">
        <f>SUM(AO23:AO23)</f>
        <v>0</v>
      </c>
      <c r="AP21" s="193">
        <v>0</v>
      </c>
      <c r="AQ21" s="17">
        <f>SUM(AQ23:AQ23)</f>
        <v>1620</v>
      </c>
      <c r="AR21" s="17">
        <f>SUM(AR23:AR23)</f>
        <v>0</v>
      </c>
      <c r="AS21" s="193">
        <f>SUM(AR21*100/AQ21)</f>
        <v>0</v>
      </c>
      <c r="AT21" s="17">
        <f>SUM(AT23:AT23)</f>
        <v>2280</v>
      </c>
      <c r="AU21" s="17">
        <f>SUM(AU23:AU23)</f>
        <v>0</v>
      </c>
      <c r="AV21" s="193">
        <f>SUM(AU21*100/AT21)</f>
        <v>0</v>
      </c>
      <c r="AW21" s="194">
        <f t="shared" si="28"/>
        <v>3900</v>
      </c>
      <c r="AX21" s="194">
        <f t="shared" si="28"/>
        <v>0</v>
      </c>
      <c r="AY21" s="191">
        <f>SUM(AX21*100/AW21)</f>
        <v>0</v>
      </c>
      <c r="AZ21" s="17">
        <f>SUM(AZ23:AZ23)</f>
        <v>1760</v>
      </c>
      <c r="BA21" s="17">
        <f>SUM(BA23:BA23)</f>
        <v>0</v>
      </c>
      <c r="BB21" s="193">
        <f>SUM(BA21*100/AZ21)</f>
        <v>0</v>
      </c>
      <c r="BC21" s="17">
        <f>SUM(BC23:BC23)</f>
        <v>3570</v>
      </c>
      <c r="BD21" s="17">
        <f>SUM(BD23:BD23)</f>
        <v>0</v>
      </c>
      <c r="BE21" s="193">
        <f>SUM(BD21*100/BC21)</f>
        <v>0</v>
      </c>
      <c r="BF21" s="17">
        <f>SUM(BF23:BF23)</f>
        <v>5180</v>
      </c>
      <c r="BG21" s="17">
        <f>SUM(BG23:BG23)</f>
        <v>0</v>
      </c>
      <c r="BH21" s="193">
        <f>SUM(BG21*100/BF21)</f>
        <v>0</v>
      </c>
      <c r="BI21" s="194">
        <f t="shared" si="10"/>
        <v>10510</v>
      </c>
      <c r="BJ21" s="194">
        <f t="shared" si="10"/>
        <v>0</v>
      </c>
      <c r="BK21" s="191">
        <f t="shared" si="24"/>
        <v>0</v>
      </c>
      <c r="BL21" s="195">
        <f t="shared" si="29"/>
        <v>17190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/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/>
      <c r="AD22" s="51">
        <v>0</v>
      </c>
      <c r="AE22" s="36">
        <v>0</v>
      </c>
      <c r="AF22" s="36"/>
      <c r="AG22" s="51">
        <v>0</v>
      </c>
      <c r="AH22" s="36">
        <v>0</v>
      </c>
      <c r="AI22" s="36"/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/>
      <c r="AP22" s="51">
        <v>0</v>
      </c>
      <c r="AQ22" s="36">
        <v>0</v>
      </c>
      <c r="AR22" s="36"/>
      <c r="AS22" s="51">
        <v>0</v>
      </c>
      <c r="AT22" s="36">
        <v>0</v>
      </c>
      <c r="AU22" s="36"/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12954</v>
      </c>
      <c r="I23" s="36">
        <v>0</v>
      </c>
      <c r="J23" s="36">
        <f>20000-2810</f>
        <v>17190</v>
      </c>
      <c r="K23" s="89">
        <f t="shared" si="6"/>
        <v>17190</v>
      </c>
      <c r="L23" s="57">
        <f t="shared" si="0"/>
        <v>0</v>
      </c>
      <c r="M23" s="47">
        <f t="shared" si="1"/>
        <v>0</v>
      </c>
      <c r="N23" s="55">
        <f t="shared" si="2"/>
        <v>17190</v>
      </c>
      <c r="O23" s="258">
        <f t="shared" si="3"/>
        <v>100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/>
      <c r="X23" s="47">
        <v>0</v>
      </c>
      <c r="Y23" s="36">
        <f t="shared" si="26"/>
        <v>0</v>
      </c>
      <c r="Z23" s="36">
        <f t="shared" si="26"/>
        <v>0</v>
      </c>
      <c r="AA23" s="47">
        <v>0</v>
      </c>
      <c r="AB23" s="36">
        <v>0</v>
      </c>
      <c r="AC23" s="36"/>
      <c r="AD23" s="51">
        <v>0</v>
      </c>
      <c r="AE23" s="36">
        <v>400</v>
      </c>
      <c r="AF23" s="36"/>
      <c r="AG23" s="51">
        <f>SUM(AF23*100/AE23)</f>
        <v>0</v>
      </c>
      <c r="AH23" s="36">
        <v>2380</v>
      </c>
      <c r="AI23" s="36"/>
      <c r="AJ23" s="51">
        <f>SUM(AI23*100/AH23)</f>
        <v>0</v>
      </c>
      <c r="AK23" s="36">
        <v>2780</v>
      </c>
      <c r="AL23" s="36">
        <f t="shared" si="27"/>
        <v>0</v>
      </c>
      <c r="AM23" s="51">
        <f>SUM(AL23*100/AK23)</f>
        <v>0</v>
      </c>
      <c r="AN23" s="36">
        <v>0</v>
      </c>
      <c r="AO23" s="36"/>
      <c r="AP23" s="51">
        <v>0</v>
      </c>
      <c r="AQ23" s="36">
        <v>1620</v>
      </c>
      <c r="AR23" s="36"/>
      <c r="AS23" s="51">
        <f>SUM(AR23*100/AQ23)</f>
        <v>0</v>
      </c>
      <c r="AT23" s="36">
        <v>2280</v>
      </c>
      <c r="AU23" s="36"/>
      <c r="AV23" s="51">
        <f>SUM(AU23*100/AT23)</f>
        <v>0</v>
      </c>
      <c r="AW23" s="36">
        <f t="shared" si="28"/>
        <v>3900</v>
      </c>
      <c r="AX23" s="36">
        <f t="shared" si="28"/>
        <v>0</v>
      </c>
      <c r="AY23" s="47">
        <f>SUM(AX23*100/AW23)</f>
        <v>0</v>
      </c>
      <c r="AZ23" s="36">
        <v>1760</v>
      </c>
      <c r="BA23" s="36"/>
      <c r="BB23" s="47">
        <f>SUM(BA23*100/AZ23)</f>
        <v>0</v>
      </c>
      <c r="BC23" s="36">
        <v>3570</v>
      </c>
      <c r="BD23" s="36"/>
      <c r="BE23" s="51">
        <f>SUM(BD23*100/BC23)</f>
        <v>0</v>
      </c>
      <c r="BF23" s="36">
        <v>5180</v>
      </c>
      <c r="BG23" s="36"/>
      <c r="BH23" s="51">
        <f>SUM(BG23*100/BF23)</f>
        <v>0</v>
      </c>
      <c r="BI23" s="36">
        <f t="shared" si="10"/>
        <v>10510</v>
      </c>
      <c r="BJ23" s="36">
        <f t="shared" si="10"/>
        <v>0</v>
      </c>
      <c r="BK23" s="47">
        <f>SUM(BJ23*100/BI23)</f>
        <v>0</v>
      </c>
      <c r="BL23" s="56">
        <f t="shared" si="29"/>
        <v>17190</v>
      </c>
    </row>
    <row r="24" spans="1:64" s="63" customFormat="1" ht="22.5">
      <c r="A24" s="62"/>
      <c r="B24" s="50"/>
      <c r="C24" s="50"/>
      <c r="D24" s="50"/>
      <c r="E24" s="50"/>
      <c r="F24" s="50" t="s">
        <v>28</v>
      </c>
      <c r="G24" s="50"/>
      <c r="H24" s="17">
        <f>SUM(H25:H26)</f>
        <v>117741.1</v>
      </c>
      <c r="I24" s="17">
        <f>SUM(I25:I26)</f>
        <v>115000</v>
      </c>
      <c r="J24" s="17">
        <f>SUM(J25:J26)</f>
        <v>-48000</v>
      </c>
      <c r="K24" s="89">
        <f t="shared" si="6"/>
        <v>67000</v>
      </c>
      <c r="L24" s="17">
        <f t="shared" si="0"/>
        <v>5906.4</v>
      </c>
      <c r="M24" s="191">
        <f t="shared" si="1"/>
        <v>8.815522388059701</v>
      </c>
      <c r="N24" s="192">
        <f t="shared" si="2"/>
        <v>61093.6</v>
      </c>
      <c r="O24" s="191">
        <f t="shared" si="3"/>
        <v>91.1844776119403</v>
      </c>
      <c r="P24" s="17">
        <f>SUM(P25:P26)</f>
        <v>0</v>
      </c>
      <c r="Q24" s="17">
        <f>SUM(Q25:Q26)</f>
        <v>0</v>
      </c>
      <c r="R24" s="193">
        <v>0</v>
      </c>
      <c r="S24" s="17">
        <f>SUM(S25:S26)</f>
        <v>5907</v>
      </c>
      <c r="T24" s="17">
        <f>SUM(T25:T26)</f>
        <v>5906.4</v>
      </c>
      <c r="U24" s="191">
        <f>SUM(T24*100/S24)</f>
        <v>99.98984255967497</v>
      </c>
      <c r="V24" s="17">
        <f>SUM(V25:V26)</f>
        <v>12914</v>
      </c>
      <c r="W24" s="17">
        <f>SUM(W25:W26)</f>
        <v>0</v>
      </c>
      <c r="X24" s="191">
        <f>SUM(W24*100/V24)</f>
        <v>0</v>
      </c>
      <c r="Y24" s="194">
        <f t="shared" si="26"/>
        <v>18821</v>
      </c>
      <c r="Z24" s="194">
        <f t="shared" si="26"/>
        <v>5906.4</v>
      </c>
      <c r="AA24" s="191">
        <f>SUM(Z24*100/Y24)</f>
        <v>31.38196695180915</v>
      </c>
      <c r="AB24" s="17">
        <f>SUM(AB25:AB26)</f>
        <v>0</v>
      </c>
      <c r="AC24" s="17">
        <f>SUM(AC25:AC26)</f>
        <v>0</v>
      </c>
      <c r="AD24" s="193">
        <v>0</v>
      </c>
      <c r="AE24" s="17">
        <f>SUM(AE25:AE26)</f>
        <v>2503</v>
      </c>
      <c r="AF24" s="17">
        <f>SUM(AF25:AF26)</f>
        <v>0</v>
      </c>
      <c r="AG24" s="191">
        <f>SUM(AF24*100/AE24)</f>
        <v>0</v>
      </c>
      <c r="AH24" s="17">
        <f>SUM(AH25:AH26)</f>
        <v>5124</v>
      </c>
      <c r="AI24" s="17">
        <f>SUM(AI25:AI26)</f>
        <v>0</v>
      </c>
      <c r="AJ24" s="191">
        <f>SUM(AI24*100/AH24)</f>
        <v>0</v>
      </c>
      <c r="AK24" s="194">
        <f t="shared" si="27"/>
        <v>7627</v>
      </c>
      <c r="AL24" s="194">
        <f t="shared" si="27"/>
        <v>0</v>
      </c>
      <c r="AM24" s="191">
        <f>SUM(AL24*100/AK24)</f>
        <v>0</v>
      </c>
      <c r="AN24" s="17">
        <f>SUM(AN25:AN26)</f>
        <v>4248</v>
      </c>
      <c r="AO24" s="17">
        <f>SUM(AO25:AO26)</f>
        <v>0</v>
      </c>
      <c r="AP24" s="191">
        <f>SUM(AO24*100/AN24)</f>
        <v>0</v>
      </c>
      <c r="AQ24" s="17">
        <f>SUM(AQ25:AQ26)</f>
        <v>0</v>
      </c>
      <c r="AR24" s="17">
        <f>SUM(AR25:AR26)</f>
        <v>0</v>
      </c>
      <c r="AS24" s="193">
        <v>0</v>
      </c>
      <c r="AT24" s="17">
        <f>SUM(AT25:AT26)</f>
        <v>18603</v>
      </c>
      <c r="AU24" s="17">
        <f>SUM(AU25:AU26)</f>
        <v>0</v>
      </c>
      <c r="AV24" s="193">
        <f>SUM(AU24*100/AT24)</f>
        <v>0</v>
      </c>
      <c r="AW24" s="194">
        <f t="shared" si="28"/>
        <v>22851</v>
      </c>
      <c r="AX24" s="194">
        <f t="shared" si="28"/>
        <v>0</v>
      </c>
      <c r="AY24" s="191">
        <f>SUM(AX24*100/AW24)</f>
        <v>0</v>
      </c>
      <c r="AZ24" s="17">
        <f>SUM(AZ25:AZ26)</f>
        <v>4750</v>
      </c>
      <c r="BA24" s="17">
        <f>SUM(BA25:BA26)</f>
        <v>0</v>
      </c>
      <c r="BB24" s="191">
        <f>SUM(BA24*100/AZ24)</f>
        <v>0</v>
      </c>
      <c r="BC24" s="17">
        <f>SUM(BC25:BC26)</f>
        <v>6498</v>
      </c>
      <c r="BD24" s="17">
        <f>SUM(BD25:BD26)</f>
        <v>0</v>
      </c>
      <c r="BE24" s="191">
        <f>SUM(BD24*100/BC24)</f>
        <v>0</v>
      </c>
      <c r="BF24" s="17">
        <f>SUM(BF25:BF26)</f>
        <v>6453</v>
      </c>
      <c r="BG24" s="17">
        <f>SUM(BG25:BG26)</f>
        <v>0</v>
      </c>
      <c r="BH24" s="193">
        <v>0</v>
      </c>
      <c r="BI24" s="194">
        <f t="shared" si="10"/>
        <v>17701</v>
      </c>
      <c r="BJ24" s="194">
        <f t="shared" si="10"/>
        <v>0</v>
      </c>
      <c r="BK24" s="191">
        <f>SUM(BJ24*100/BI24)</f>
        <v>0</v>
      </c>
      <c r="BL24" s="195">
        <f>SUM(BL25:BL26)</f>
        <v>67000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42</v>
      </c>
      <c r="H25" s="17">
        <v>58415.1</v>
      </c>
      <c r="I25" s="36">
        <v>80000</v>
      </c>
      <c r="J25" s="36">
        <f>-6500-48000</f>
        <v>-54500</v>
      </c>
      <c r="K25" s="89">
        <f>SUM(I25+J25)</f>
        <v>25500</v>
      </c>
      <c r="L25" s="57">
        <f>SUM(Z25,AL25,AX25,BJ25)</f>
        <v>5906.4</v>
      </c>
      <c r="M25" s="47">
        <f>SUM(L25*100/K25)</f>
        <v>23.162352941176472</v>
      </c>
      <c r="N25" s="55">
        <f>SUM(K25-L25)</f>
        <v>19593.6</v>
      </c>
      <c r="O25" s="47">
        <f>SUM(N25*100/K25)</f>
        <v>76.83764705882352</v>
      </c>
      <c r="P25" s="36">
        <v>0</v>
      </c>
      <c r="Q25" s="36">
        <v>0</v>
      </c>
      <c r="R25" s="51">
        <v>0</v>
      </c>
      <c r="S25" s="36">
        <v>5907</v>
      </c>
      <c r="T25" s="36">
        <v>5906.4</v>
      </c>
      <c r="U25" s="47">
        <f>SUM(T25*100/S25)</f>
        <v>99.98984255967497</v>
      </c>
      <c r="V25" s="36">
        <v>630</v>
      </c>
      <c r="W25" s="36"/>
      <c r="X25" s="47">
        <f>SUM(W25*100/V25)</f>
        <v>0</v>
      </c>
      <c r="Y25" s="36">
        <f>SUM(P25,S25,V25)</f>
        <v>6537</v>
      </c>
      <c r="Z25" s="36">
        <f aca="true" t="shared" si="30" ref="Y25:Z27">SUM(Q25,T25,W25)</f>
        <v>5906.4</v>
      </c>
      <c r="AA25" s="47">
        <f>SUM(Z25*100/Y25)</f>
        <v>90.35337310692978</v>
      </c>
      <c r="AB25" s="36">
        <v>0</v>
      </c>
      <c r="AC25" s="36"/>
      <c r="AD25" s="51">
        <v>0</v>
      </c>
      <c r="AE25" s="36">
        <v>2503</v>
      </c>
      <c r="AF25" s="36"/>
      <c r="AG25" s="47">
        <f>SUM(AF25*100/AE25)</f>
        <v>0</v>
      </c>
      <c r="AH25" s="36">
        <v>5124</v>
      </c>
      <c r="AI25" s="36"/>
      <c r="AJ25" s="47">
        <f>SUM(AI25*100/AH25)</f>
        <v>0</v>
      </c>
      <c r="AK25" s="36">
        <f>SUM(AB25,AE25,AH25)</f>
        <v>7627</v>
      </c>
      <c r="AL25" s="36">
        <f aca="true" t="shared" si="31" ref="AK25:AL27">SUM(AC25,AF25,AI25)</f>
        <v>0</v>
      </c>
      <c r="AM25" s="51">
        <f>SUM(AL25*100/AK25)</f>
        <v>0</v>
      </c>
      <c r="AN25" s="36">
        <v>0</v>
      </c>
      <c r="AO25" s="36"/>
      <c r="AP25" s="47">
        <v>0</v>
      </c>
      <c r="AQ25" s="36">
        <v>0</v>
      </c>
      <c r="AR25" s="36"/>
      <c r="AS25" s="51">
        <v>0</v>
      </c>
      <c r="AT25" s="36">
        <v>6403</v>
      </c>
      <c r="AU25" s="36"/>
      <c r="AV25" s="51">
        <f>SUM(AU25*100/AT25)</f>
        <v>0</v>
      </c>
      <c r="AW25" s="36">
        <f>SUM(AN25,AQ25,AT25)</f>
        <v>6403</v>
      </c>
      <c r="AX25" s="36">
        <f aca="true" t="shared" si="32" ref="AW25:AX27">SUM(AO25,AR25,AU25)</f>
        <v>0</v>
      </c>
      <c r="AY25" s="47">
        <f>SUM(AX25*100/AW25)</f>
        <v>0</v>
      </c>
      <c r="AZ25" s="36">
        <v>4750</v>
      </c>
      <c r="BA25" s="36"/>
      <c r="BB25" s="47">
        <f>SUM(BA25*100/AZ25)</f>
        <v>0</v>
      </c>
      <c r="BC25" s="36">
        <v>183</v>
      </c>
      <c r="BD25" s="36"/>
      <c r="BE25" s="47">
        <f>SUM(BD25*100/BC25)</f>
        <v>0</v>
      </c>
      <c r="BF25" s="36"/>
      <c r="BG25" s="36"/>
      <c r="BH25" s="51">
        <v>0</v>
      </c>
      <c r="BI25" s="36">
        <f>SUM(AZ25,BC25,BF25)</f>
        <v>4933</v>
      </c>
      <c r="BJ25" s="36">
        <f>SUM(BA25,BD25,BG25)</f>
        <v>0</v>
      </c>
      <c r="BK25" s="47">
        <f>SUM(BJ25*100/BI25)</f>
        <v>0</v>
      </c>
      <c r="BL25" s="56">
        <f>SUM(Y25,AK25,AW25,BI25)</f>
        <v>25500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43</v>
      </c>
      <c r="H26" s="17">
        <v>59326</v>
      </c>
      <c r="I26" s="36">
        <v>35000</v>
      </c>
      <c r="J26" s="36">
        <v>6500</v>
      </c>
      <c r="K26" s="89">
        <f t="shared" si="6"/>
        <v>41500</v>
      </c>
      <c r="L26" s="57">
        <f t="shared" si="0"/>
        <v>0</v>
      </c>
      <c r="M26" s="47">
        <f t="shared" si="1"/>
        <v>0</v>
      </c>
      <c r="N26" s="55">
        <f t="shared" si="2"/>
        <v>41500</v>
      </c>
      <c r="O26" s="258">
        <f t="shared" si="3"/>
        <v>100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12284</v>
      </c>
      <c r="W26" s="36"/>
      <c r="X26" s="47">
        <f>SUM(W26*100/V26)</f>
        <v>0</v>
      </c>
      <c r="Y26" s="36">
        <f>SUM(P26,S26,V26)</f>
        <v>12284</v>
      </c>
      <c r="Z26" s="36">
        <f t="shared" si="30"/>
        <v>0</v>
      </c>
      <c r="AA26" s="47">
        <f>SUM(Z26*100/Y26)</f>
        <v>0</v>
      </c>
      <c r="AB26" s="36">
        <v>0</v>
      </c>
      <c r="AC26" s="36"/>
      <c r="AD26" s="51">
        <v>0</v>
      </c>
      <c r="AE26" s="36">
        <v>0</v>
      </c>
      <c r="AF26" s="36"/>
      <c r="AG26" s="51">
        <v>0</v>
      </c>
      <c r="AH26" s="36">
        <v>0</v>
      </c>
      <c r="AI26" s="36"/>
      <c r="AJ26" s="51">
        <v>0</v>
      </c>
      <c r="AK26" s="36">
        <f t="shared" si="31"/>
        <v>0</v>
      </c>
      <c r="AL26" s="36">
        <f t="shared" si="31"/>
        <v>0</v>
      </c>
      <c r="AM26" s="51">
        <v>0</v>
      </c>
      <c r="AN26" s="36">
        <v>4248</v>
      </c>
      <c r="AO26" s="36"/>
      <c r="AP26" s="51">
        <f>SUM(AO26*100/AN26)</f>
        <v>0</v>
      </c>
      <c r="AQ26" s="36">
        <v>0</v>
      </c>
      <c r="AR26" s="36"/>
      <c r="AS26" s="51">
        <v>0</v>
      </c>
      <c r="AT26" s="36">
        <v>12200</v>
      </c>
      <c r="AU26" s="36"/>
      <c r="AV26" s="51">
        <f>SUM(AU26*100/AT26)</f>
        <v>0</v>
      </c>
      <c r="AW26" s="36">
        <f t="shared" si="32"/>
        <v>16448</v>
      </c>
      <c r="AX26" s="36">
        <f t="shared" si="32"/>
        <v>0</v>
      </c>
      <c r="AY26" s="47">
        <f>SUM(AX26*100/AW26)</f>
        <v>0</v>
      </c>
      <c r="AZ26" s="36">
        <v>0</v>
      </c>
      <c r="BA26" s="36"/>
      <c r="BB26" s="51">
        <v>0</v>
      </c>
      <c r="BC26" s="36">
        <v>6315</v>
      </c>
      <c r="BD26" s="36"/>
      <c r="BE26" s="47">
        <f>SUM(BD26*100/BC26)</f>
        <v>0</v>
      </c>
      <c r="BF26" s="36">
        <v>6453</v>
      </c>
      <c r="BG26" s="36"/>
      <c r="BH26" s="51">
        <v>0</v>
      </c>
      <c r="BI26" s="36">
        <f t="shared" si="10"/>
        <v>12768</v>
      </c>
      <c r="BJ26" s="36">
        <f t="shared" si="10"/>
        <v>0</v>
      </c>
      <c r="BK26" s="47">
        <f>SUM(BJ26*100/BI26)</f>
        <v>0</v>
      </c>
      <c r="BL26" s="56">
        <f t="shared" si="29"/>
        <v>41500</v>
      </c>
    </row>
    <row r="27" spans="1:64" s="128" customFormat="1" ht="22.5">
      <c r="A27" s="118"/>
      <c r="B27" s="119"/>
      <c r="C27" s="120" t="s">
        <v>83</v>
      </c>
      <c r="D27" s="120"/>
      <c r="E27" s="119"/>
      <c r="F27" s="119"/>
      <c r="G27" s="119"/>
      <c r="H27" s="121">
        <f>SUM(H28)</f>
        <v>0</v>
      </c>
      <c r="I27" s="121">
        <f>SUM(I28)</f>
        <v>10000</v>
      </c>
      <c r="J27" s="121">
        <f>SUM(J28)</f>
        <v>8000</v>
      </c>
      <c r="K27" s="122">
        <f t="shared" si="6"/>
        <v>18000</v>
      </c>
      <c r="L27" s="121">
        <f t="shared" si="0"/>
        <v>0</v>
      </c>
      <c r="M27" s="123">
        <f t="shared" si="1"/>
        <v>0</v>
      </c>
      <c r="N27" s="124">
        <f t="shared" si="2"/>
        <v>18000</v>
      </c>
      <c r="O27" s="264">
        <f t="shared" si="3"/>
        <v>100</v>
      </c>
      <c r="P27" s="121">
        <f>SUM(P28)</f>
        <v>0</v>
      </c>
      <c r="Q27" s="121">
        <f>SUM(Q28)</f>
        <v>0</v>
      </c>
      <c r="R27" s="125">
        <v>0</v>
      </c>
      <c r="S27" s="121">
        <f>SUM(S28)</f>
        <v>0</v>
      </c>
      <c r="T27" s="121">
        <f>SUM(T28)</f>
        <v>0</v>
      </c>
      <c r="U27" s="123">
        <v>0</v>
      </c>
      <c r="V27" s="121">
        <f>SUM(V28)</f>
        <v>0</v>
      </c>
      <c r="W27" s="121">
        <f>SUM(W28)</f>
        <v>0</v>
      </c>
      <c r="X27" s="123">
        <v>0</v>
      </c>
      <c r="Y27" s="126">
        <f t="shared" si="30"/>
        <v>0</v>
      </c>
      <c r="Z27" s="126">
        <f t="shared" si="30"/>
        <v>0</v>
      </c>
      <c r="AA27" s="123">
        <v>0</v>
      </c>
      <c r="AB27" s="121">
        <f>SUM(AB28)</f>
        <v>0</v>
      </c>
      <c r="AC27" s="121">
        <f>SUM(AC28)</f>
        <v>0</v>
      </c>
      <c r="AD27" s="125">
        <v>0</v>
      </c>
      <c r="AE27" s="121">
        <f>SUM(AE28)</f>
        <v>0</v>
      </c>
      <c r="AF27" s="121">
        <f>SUM(AF28)</f>
        <v>0</v>
      </c>
      <c r="AG27" s="125">
        <v>0</v>
      </c>
      <c r="AH27" s="121">
        <f>SUM(AH28)</f>
        <v>5000</v>
      </c>
      <c r="AI27" s="121">
        <f>SUM(AI28)</f>
        <v>0</v>
      </c>
      <c r="AJ27" s="125">
        <f aca="true" t="shared" si="33" ref="AJ27:AJ32">SUM(AI27*100/AH27)</f>
        <v>0</v>
      </c>
      <c r="AK27" s="126">
        <f t="shared" si="31"/>
        <v>5000</v>
      </c>
      <c r="AL27" s="126">
        <f t="shared" si="31"/>
        <v>0</v>
      </c>
      <c r="AM27" s="125">
        <f aca="true" t="shared" si="34" ref="AM27:AM32">SUM(AL27*100/AK27)</f>
        <v>0</v>
      </c>
      <c r="AN27" s="121">
        <f>SUM(AN28)</f>
        <v>13000</v>
      </c>
      <c r="AO27" s="121">
        <f>SUM(AO28)</f>
        <v>0</v>
      </c>
      <c r="AP27" s="125">
        <f aca="true" t="shared" si="35" ref="AP27:AP32">SUM(AO27*100/AN27)</f>
        <v>0</v>
      </c>
      <c r="AQ27" s="121">
        <f>SUM(AQ28)</f>
        <v>0</v>
      </c>
      <c r="AR27" s="121">
        <f>SUM(AR28)</f>
        <v>0</v>
      </c>
      <c r="AS27" s="125">
        <v>0</v>
      </c>
      <c r="AT27" s="121">
        <f>SUM(AT28)</f>
        <v>0</v>
      </c>
      <c r="AU27" s="121">
        <f>SUM(AU28)</f>
        <v>0</v>
      </c>
      <c r="AV27" s="125">
        <v>0</v>
      </c>
      <c r="AW27" s="121">
        <f t="shared" si="32"/>
        <v>13000</v>
      </c>
      <c r="AX27" s="121">
        <f t="shared" si="32"/>
        <v>0</v>
      </c>
      <c r="AY27" s="125">
        <f aca="true" t="shared" si="36" ref="AY27:AY32">SUM(AX27*100/AW27)</f>
        <v>0</v>
      </c>
      <c r="AZ27" s="121">
        <f>SUM(AZ28)</f>
        <v>0</v>
      </c>
      <c r="BA27" s="121">
        <f>SUM(BA28)</f>
        <v>0</v>
      </c>
      <c r="BB27" s="125">
        <v>0</v>
      </c>
      <c r="BC27" s="121">
        <f>SUM(BC28)</f>
        <v>0</v>
      </c>
      <c r="BD27" s="121">
        <f>SUM(BD28)</f>
        <v>0</v>
      </c>
      <c r="BE27" s="125">
        <v>0</v>
      </c>
      <c r="BF27" s="121">
        <f>SUM(BF28)</f>
        <v>0</v>
      </c>
      <c r="BG27" s="121">
        <f>SUM(BG28)</f>
        <v>0</v>
      </c>
      <c r="BH27" s="125">
        <v>0</v>
      </c>
      <c r="BI27" s="126">
        <f>SUM(AZ27,BC27,BF27)</f>
        <v>0</v>
      </c>
      <c r="BJ27" s="126">
        <f>SUM(BA27,BD27,BG27)</f>
        <v>0</v>
      </c>
      <c r="BK27" s="123">
        <v>0</v>
      </c>
      <c r="BL27" s="127">
        <f t="shared" si="29"/>
        <v>18000</v>
      </c>
    </row>
    <row r="28" spans="1:64" s="106" customFormat="1" ht="22.5">
      <c r="A28" s="104"/>
      <c r="B28" s="105"/>
      <c r="C28" s="96" t="s">
        <v>39</v>
      </c>
      <c r="D28" s="96"/>
      <c r="E28" s="105"/>
      <c r="F28" s="105"/>
      <c r="G28" s="105"/>
      <c r="H28" s="97">
        <f aca="true" t="shared" si="37" ref="H28:J31">SUM(H29)</f>
        <v>0</v>
      </c>
      <c r="I28" s="97">
        <f t="shared" si="37"/>
        <v>10000</v>
      </c>
      <c r="J28" s="97">
        <f t="shared" si="37"/>
        <v>8000</v>
      </c>
      <c r="K28" s="98">
        <f t="shared" si="6"/>
        <v>18000</v>
      </c>
      <c r="L28" s="97">
        <f t="shared" si="0"/>
        <v>0</v>
      </c>
      <c r="M28" s="99">
        <f t="shared" si="1"/>
        <v>0</v>
      </c>
      <c r="N28" s="100">
        <f t="shared" si="2"/>
        <v>18000</v>
      </c>
      <c r="O28" s="265">
        <f t="shared" si="3"/>
        <v>100</v>
      </c>
      <c r="P28" s="97">
        <f>SUM(P29)</f>
        <v>0</v>
      </c>
      <c r="Q28" s="97">
        <f>SUM(Q29)</f>
        <v>0</v>
      </c>
      <c r="R28" s="101">
        <v>0</v>
      </c>
      <c r="S28" s="97">
        <f>SUM(S29)</f>
        <v>0</v>
      </c>
      <c r="T28" s="97">
        <f>SUM(T29)</f>
        <v>0</v>
      </c>
      <c r="U28" s="99">
        <v>0</v>
      </c>
      <c r="V28" s="97">
        <f>SUM(V29)</f>
        <v>0</v>
      </c>
      <c r="W28" s="97">
        <f>SUM(W29)</f>
        <v>0</v>
      </c>
      <c r="X28" s="99">
        <v>0</v>
      </c>
      <c r="Y28" s="102">
        <f aca="true" t="shared" si="38" ref="Y28:Z39">SUM(P28,S28,V28)</f>
        <v>0</v>
      </c>
      <c r="Z28" s="102">
        <f t="shared" si="38"/>
        <v>0</v>
      </c>
      <c r="AA28" s="99">
        <v>0</v>
      </c>
      <c r="AB28" s="97">
        <f>SUM(AB29)</f>
        <v>0</v>
      </c>
      <c r="AC28" s="97">
        <f>SUM(AC29)</f>
        <v>0</v>
      </c>
      <c r="AD28" s="101">
        <v>0</v>
      </c>
      <c r="AE28" s="97">
        <f>SUM(AE29)</f>
        <v>0</v>
      </c>
      <c r="AF28" s="97">
        <f>SUM(AF29)</f>
        <v>0</v>
      </c>
      <c r="AG28" s="101">
        <v>0</v>
      </c>
      <c r="AH28" s="97">
        <f>SUM(AH29)</f>
        <v>5000</v>
      </c>
      <c r="AI28" s="97">
        <f>SUM(AI29)</f>
        <v>0</v>
      </c>
      <c r="AJ28" s="101">
        <f t="shared" si="33"/>
        <v>0</v>
      </c>
      <c r="AK28" s="102">
        <f aca="true" t="shared" si="39" ref="AK28:AL38">SUM(AB28,AE28,AH28)</f>
        <v>5000</v>
      </c>
      <c r="AL28" s="102">
        <f t="shared" si="39"/>
        <v>0</v>
      </c>
      <c r="AM28" s="101">
        <f t="shared" si="34"/>
        <v>0</v>
      </c>
      <c r="AN28" s="97">
        <f>SUM(AN29)</f>
        <v>13000</v>
      </c>
      <c r="AO28" s="97">
        <f>SUM(AO29)</f>
        <v>0</v>
      </c>
      <c r="AP28" s="101">
        <f t="shared" si="35"/>
        <v>0</v>
      </c>
      <c r="AQ28" s="97">
        <f>SUM(AQ29)</f>
        <v>0</v>
      </c>
      <c r="AR28" s="97">
        <f>SUM(AR29)</f>
        <v>0</v>
      </c>
      <c r="AS28" s="101">
        <v>0</v>
      </c>
      <c r="AT28" s="97">
        <f>SUM(AT29)</f>
        <v>0</v>
      </c>
      <c r="AU28" s="97">
        <f>SUM(AU29)</f>
        <v>0</v>
      </c>
      <c r="AV28" s="101">
        <v>0</v>
      </c>
      <c r="AW28" s="97">
        <f>SUM(AW29)</f>
        <v>13000</v>
      </c>
      <c r="AX28" s="97">
        <f>SUM(AX29)</f>
        <v>0</v>
      </c>
      <c r="AY28" s="101">
        <f t="shared" si="36"/>
        <v>0</v>
      </c>
      <c r="AZ28" s="97">
        <f>SUM(AZ29)</f>
        <v>0</v>
      </c>
      <c r="BA28" s="97">
        <f>SUM(BA29)</f>
        <v>0</v>
      </c>
      <c r="BB28" s="101">
        <v>0</v>
      </c>
      <c r="BC28" s="97">
        <f>SUM(BC29)</f>
        <v>0</v>
      </c>
      <c r="BD28" s="97">
        <f>SUM(BD29)</f>
        <v>0</v>
      </c>
      <c r="BE28" s="101">
        <v>0</v>
      </c>
      <c r="BF28" s="97">
        <f>SUM(BF29)</f>
        <v>0</v>
      </c>
      <c r="BG28" s="97">
        <f>SUM(BG29)</f>
        <v>0</v>
      </c>
      <c r="BH28" s="101">
        <v>0</v>
      </c>
      <c r="BI28" s="97">
        <f>SUM(BI29)</f>
        <v>0</v>
      </c>
      <c r="BJ28" s="97">
        <f>SUM(BJ29)</f>
        <v>0</v>
      </c>
      <c r="BK28" s="99">
        <v>0</v>
      </c>
      <c r="BL28" s="103">
        <f t="shared" si="29"/>
        <v>18000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7"/>
        <v>0</v>
      </c>
      <c r="I29" s="142">
        <f t="shared" si="37"/>
        <v>10000</v>
      </c>
      <c r="J29" s="142">
        <f t="shared" si="37"/>
        <v>8000</v>
      </c>
      <c r="K29" s="143">
        <f t="shared" si="6"/>
        <v>18000</v>
      </c>
      <c r="L29" s="142">
        <f t="shared" si="0"/>
        <v>0</v>
      </c>
      <c r="M29" s="144">
        <f t="shared" si="1"/>
        <v>0</v>
      </c>
      <c r="N29" s="145">
        <f t="shared" si="2"/>
        <v>18000</v>
      </c>
      <c r="O29" s="261">
        <f t="shared" si="3"/>
        <v>100</v>
      </c>
      <c r="P29" s="142">
        <f aca="true" t="shared" si="40" ref="P29:Q31">SUM(P30)</f>
        <v>0</v>
      </c>
      <c r="Q29" s="142">
        <f t="shared" si="40"/>
        <v>0</v>
      </c>
      <c r="R29" s="146">
        <v>0</v>
      </c>
      <c r="S29" s="142">
        <f aca="true" t="shared" si="41" ref="S29:T31">SUM(S30)</f>
        <v>0</v>
      </c>
      <c r="T29" s="142">
        <f t="shared" si="41"/>
        <v>0</v>
      </c>
      <c r="U29" s="144">
        <v>0</v>
      </c>
      <c r="V29" s="142">
        <f aca="true" t="shared" si="42" ref="V29:W31">SUM(V30)</f>
        <v>0</v>
      </c>
      <c r="W29" s="142">
        <f t="shared" si="42"/>
        <v>0</v>
      </c>
      <c r="X29" s="144">
        <v>0</v>
      </c>
      <c r="Y29" s="147">
        <f t="shared" si="38"/>
        <v>0</v>
      </c>
      <c r="Z29" s="147">
        <f t="shared" si="38"/>
        <v>0</v>
      </c>
      <c r="AA29" s="144">
        <v>0</v>
      </c>
      <c r="AB29" s="142">
        <f aca="true" t="shared" si="43" ref="AB29:AC31">SUM(AB30)</f>
        <v>0</v>
      </c>
      <c r="AC29" s="142">
        <f t="shared" si="43"/>
        <v>0</v>
      </c>
      <c r="AD29" s="146">
        <v>0</v>
      </c>
      <c r="AE29" s="142">
        <f aca="true" t="shared" si="44" ref="AE29:AF31">SUM(AE30)</f>
        <v>0</v>
      </c>
      <c r="AF29" s="142">
        <f t="shared" si="44"/>
        <v>0</v>
      </c>
      <c r="AG29" s="146">
        <v>0</v>
      </c>
      <c r="AH29" s="142">
        <f aca="true" t="shared" si="45" ref="AH29:AI31">SUM(AH30)</f>
        <v>5000</v>
      </c>
      <c r="AI29" s="142">
        <f t="shared" si="45"/>
        <v>0</v>
      </c>
      <c r="AJ29" s="146">
        <f t="shared" si="33"/>
        <v>0</v>
      </c>
      <c r="AK29" s="147">
        <f t="shared" si="39"/>
        <v>5000</v>
      </c>
      <c r="AL29" s="147">
        <f t="shared" si="39"/>
        <v>0</v>
      </c>
      <c r="AM29" s="146">
        <f t="shared" si="34"/>
        <v>0</v>
      </c>
      <c r="AN29" s="142">
        <f aca="true" t="shared" si="46" ref="AN29:AO31">SUM(AN30)</f>
        <v>13000</v>
      </c>
      <c r="AO29" s="142">
        <f t="shared" si="46"/>
        <v>0</v>
      </c>
      <c r="AP29" s="146">
        <f t="shared" si="35"/>
        <v>0</v>
      </c>
      <c r="AQ29" s="142">
        <f aca="true" t="shared" si="47" ref="AQ29:AR31">SUM(AQ30)</f>
        <v>0</v>
      </c>
      <c r="AR29" s="142">
        <f t="shared" si="47"/>
        <v>0</v>
      </c>
      <c r="AS29" s="146">
        <v>0</v>
      </c>
      <c r="AT29" s="142">
        <f aca="true" t="shared" si="48" ref="AT29:AU31">SUM(AT30)</f>
        <v>0</v>
      </c>
      <c r="AU29" s="142">
        <f t="shared" si="48"/>
        <v>0</v>
      </c>
      <c r="AV29" s="146">
        <v>0</v>
      </c>
      <c r="AW29" s="147">
        <f aca="true" t="shared" si="49" ref="AW29:AX39">SUM(AN29,AQ29,AT29)</f>
        <v>13000</v>
      </c>
      <c r="AX29" s="147">
        <f t="shared" si="49"/>
        <v>0</v>
      </c>
      <c r="AY29" s="146">
        <f t="shared" si="36"/>
        <v>0</v>
      </c>
      <c r="AZ29" s="142">
        <f aca="true" t="shared" si="50" ref="AZ29:BA31">SUM(AZ30)</f>
        <v>0</v>
      </c>
      <c r="BA29" s="142">
        <f t="shared" si="50"/>
        <v>0</v>
      </c>
      <c r="BB29" s="146">
        <v>0</v>
      </c>
      <c r="BC29" s="142">
        <f aca="true" t="shared" si="51" ref="BC29:BD31">SUM(BC30)</f>
        <v>0</v>
      </c>
      <c r="BD29" s="142">
        <f t="shared" si="51"/>
        <v>0</v>
      </c>
      <c r="BE29" s="146">
        <v>0</v>
      </c>
      <c r="BF29" s="142">
        <f aca="true" t="shared" si="52" ref="BF29:BG31">SUM(BF30)</f>
        <v>0</v>
      </c>
      <c r="BG29" s="142">
        <f t="shared" si="52"/>
        <v>0</v>
      </c>
      <c r="BH29" s="146">
        <v>0</v>
      </c>
      <c r="BI29" s="147">
        <f aca="true" t="shared" si="53" ref="BI29:BJ39">SUM(AZ29,BC29,BF29)</f>
        <v>0</v>
      </c>
      <c r="BJ29" s="147">
        <f t="shared" si="53"/>
        <v>0</v>
      </c>
      <c r="BK29" s="144">
        <v>0</v>
      </c>
      <c r="BL29" s="148">
        <f t="shared" si="29"/>
        <v>18000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7"/>
        <v>0</v>
      </c>
      <c r="I30" s="152">
        <f t="shared" si="37"/>
        <v>10000</v>
      </c>
      <c r="J30" s="152">
        <f t="shared" si="37"/>
        <v>8000</v>
      </c>
      <c r="K30" s="153">
        <f t="shared" si="6"/>
        <v>18000</v>
      </c>
      <c r="L30" s="152">
        <f t="shared" si="0"/>
        <v>0</v>
      </c>
      <c r="M30" s="154">
        <f t="shared" si="1"/>
        <v>0</v>
      </c>
      <c r="N30" s="155">
        <f t="shared" si="2"/>
        <v>18000</v>
      </c>
      <c r="O30" s="259">
        <f t="shared" si="3"/>
        <v>100</v>
      </c>
      <c r="P30" s="152">
        <f t="shared" si="40"/>
        <v>0</v>
      </c>
      <c r="Q30" s="152">
        <f t="shared" si="40"/>
        <v>0</v>
      </c>
      <c r="R30" s="156">
        <v>0</v>
      </c>
      <c r="S30" s="152">
        <f t="shared" si="41"/>
        <v>0</v>
      </c>
      <c r="T30" s="152">
        <f t="shared" si="41"/>
        <v>0</v>
      </c>
      <c r="U30" s="154">
        <v>0</v>
      </c>
      <c r="V30" s="152">
        <f t="shared" si="42"/>
        <v>0</v>
      </c>
      <c r="W30" s="152">
        <f t="shared" si="42"/>
        <v>0</v>
      </c>
      <c r="X30" s="154">
        <v>0</v>
      </c>
      <c r="Y30" s="157">
        <f t="shared" si="38"/>
        <v>0</v>
      </c>
      <c r="Z30" s="157">
        <f t="shared" si="38"/>
        <v>0</v>
      </c>
      <c r="AA30" s="154">
        <v>0</v>
      </c>
      <c r="AB30" s="152">
        <f t="shared" si="43"/>
        <v>0</v>
      </c>
      <c r="AC30" s="152">
        <f t="shared" si="43"/>
        <v>0</v>
      </c>
      <c r="AD30" s="156">
        <v>0</v>
      </c>
      <c r="AE30" s="152">
        <f t="shared" si="44"/>
        <v>0</v>
      </c>
      <c r="AF30" s="152">
        <f t="shared" si="44"/>
        <v>0</v>
      </c>
      <c r="AG30" s="156">
        <v>0</v>
      </c>
      <c r="AH30" s="152">
        <f t="shared" si="45"/>
        <v>5000</v>
      </c>
      <c r="AI30" s="152">
        <f t="shared" si="45"/>
        <v>0</v>
      </c>
      <c r="AJ30" s="156">
        <f t="shared" si="33"/>
        <v>0</v>
      </c>
      <c r="AK30" s="157">
        <f t="shared" si="39"/>
        <v>5000</v>
      </c>
      <c r="AL30" s="157">
        <f t="shared" si="39"/>
        <v>0</v>
      </c>
      <c r="AM30" s="156">
        <f t="shared" si="34"/>
        <v>0</v>
      </c>
      <c r="AN30" s="152">
        <f t="shared" si="46"/>
        <v>13000</v>
      </c>
      <c r="AO30" s="152">
        <f t="shared" si="46"/>
        <v>0</v>
      </c>
      <c r="AP30" s="156">
        <f t="shared" si="35"/>
        <v>0</v>
      </c>
      <c r="AQ30" s="152">
        <f t="shared" si="47"/>
        <v>0</v>
      </c>
      <c r="AR30" s="152">
        <f t="shared" si="47"/>
        <v>0</v>
      </c>
      <c r="AS30" s="156">
        <v>0</v>
      </c>
      <c r="AT30" s="152">
        <f t="shared" si="48"/>
        <v>0</v>
      </c>
      <c r="AU30" s="152">
        <f t="shared" si="48"/>
        <v>0</v>
      </c>
      <c r="AV30" s="156">
        <v>0</v>
      </c>
      <c r="AW30" s="157">
        <f t="shared" si="49"/>
        <v>13000</v>
      </c>
      <c r="AX30" s="157">
        <f t="shared" si="49"/>
        <v>0</v>
      </c>
      <c r="AY30" s="156">
        <f t="shared" si="36"/>
        <v>0</v>
      </c>
      <c r="AZ30" s="152">
        <f t="shared" si="50"/>
        <v>0</v>
      </c>
      <c r="BA30" s="152">
        <f t="shared" si="50"/>
        <v>0</v>
      </c>
      <c r="BB30" s="156">
        <v>0</v>
      </c>
      <c r="BC30" s="152">
        <f t="shared" si="51"/>
        <v>0</v>
      </c>
      <c r="BD30" s="152">
        <f t="shared" si="51"/>
        <v>0</v>
      </c>
      <c r="BE30" s="156">
        <v>0</v>
      </c>
      <c r="BF30" s="152">
        <f t="shared" si="52"/>
        <v>0</v>
      </c>
      <c r="BG30" s="152">
        <f t="shared" si="52"/>
        <v>0</v>
      </c>
      <c r="BH30" s="156">
        <v>0</v>
      </c>
      <c r="BI30" s="157">
        <f t="shared" si="53"/>
        <v>0</v>
      </c>
      <c r="BJ30" s="157">
        <f t="shared" si="53"/>
        <v>0</v>
      </c>
      <c r="BK30" s="154">
        <v>0</v>
      </c>
      <c r="BL30" s="158">
        <f t="shared" si="29"/>
        <v>18000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7"/>
        <v>0</v>
      </c>
      <c r="I31" s="17">
        <f t="shared" si="37"/>
        <v>10000</v>
      </c>
      <c r="J31" s="17">
        <f t="shared" si="37"/>
        <v>8000</v>
      </c>
      <c r="K31" s="89">
        <f t="shared" si="6"/>
        <v>18000</v>
      </c>
      <c r="L31" s="17">
        <f t="shared" si="0"/>
        <v>0</v>
      </c>
      <c r="M31" s="47">
        <f t="shared" si="1"/>
        <v>0</v>
      </c>
      <c r="N31" s="55">
        <f t="shared" si="2"/>
        <v>18000</v>
      </c>
      <c r="O31" s="258">
        <f t="shared" si="3"/>
        <v>100</v>
      </c>
      <c r="P31" s="17">
        <f t="shared" si="40"/>
        <v>0</v>
      </c>
      <c r="Q31" s="17">
        <f t="shared" si="40"/>
        <v>0</v>
      </c>
      <c r="R31" s="51">
        <v>0</v>
      </c>
      <c r="S31" s="17">
        <f t="shared" si="41"/>
        <v>0</v>
      </c>
      <c r="T31" s="17">
        <f t="shared" si="41"/>
        <v>0</v>
      </c>
      <c r="U31" s="47">
        <v>0</v>
      </c>
      <c r="V31" s="17">
        <f t="shared" si="42"/>
        <v>0</v>
      </c>
      <c r="W31" s="17">
        <f t="shared" si="42"/>
        <v>0</v>
      </c>
      <c r="X31" s="47">
        <v>0</v>
      </c>
      <c r="Y31" s="36">
        <f t="shared" si="38"/>
        <v>0</v>
      </c>
      <c r="Z31" s="36">
        <f t="shared" si="38"/>
        <v>0</v>
      </c>
      <c r="AA31" s="47">
        <v>0</v>
      </c>
      <c r="AB31" s="17">
        <f t="shared" si="43"/>
        <v>0</v>
      </c>
      <c r="AC31" s="17">
        <f t="shared" si="43"/>
        <v>0</v>
      </c>
      <c r="AD31" s="51">
        <v>0</v>
      </c>
      <c r="AE31" s="17">
        <f t="shared" si="44"/>
        <v>0</v>
      </c>
      <c r="AF31" s="17">
        <f t="shared" si="44"/>
        <v>0</v>
      </c>
      <c r="AG31" s="51">
        <v>0</v>
      </c>
      <c r="AH31" s="17">
        <f t="shared" si="45"/>
        <v>5000</v>
      </c>
      <c r="AI31" s="17">
        <f t="shared" si="45"/>
        <v>0</v>
      </c>
      <c r="AJ31" s="51">
        <f t="shared" si="33"/>
        <v>0</v>
      </c>
      <c r="AK31" s="36">
        <f t="shared" si="39"/>
        <v>5000</v>
      </c>
      <c r="AL31" s="36">
        <f t="shared" si="39"/>
        <v>0</v>
      </c>
      <c r="AM31" s="51">
        <f t="shared" si="34"/>
        <v>0</v>
      </c>
      <c r="AN31" s="17">
        <f t="shared" si="46"/>
        <v>13000</v>
      </c>
      <c r="AO31" s="17">
        <f t="shared" si="46"/>
        <v>0</v>
      </c>
      <c r="AP31" s="51">
        <f t="shared" si="35"/>
        <v>0</v>
      </c>
      <c r="AQ31" s="17">
        <f t="shared" si="47"/>
        <v>0</v>
      </c>
      <c r="AR31" s="17">
        <f t="shared" si="47"/>
        <v>0</v>
      </c>
      <c r="AS31" s="51">
        <v>0</v>
      </c>
      <c r="AT31" s="17">
        <f t="shared" si="48"/>
        <v>0</v>
      </c>
      <c r="AU31" s="17">
        <f t="shared" si="48"/>
        <v>0</v>
      </c>
      <c r="AV31" s="51">
        <v>0</v>
      </c>
      <c r="AW31" s="36">
        <f t="shared" si="49"/>
        <v>13000</v>
      </c>
      <c r="AX31" s="36">
        <f t="shared" si="49"/>
        <v>0</v>
      </c>
      <c r="AY31" s="51">
        <f t="shared" si="36"/>
        <v>0</v>
      </c>
      <c r="AZ31" s="17">
        <f t="shared" si="50"/>
        <v>0</v>
      </c>
      <c r="BA31" s="17">
        <f t="shared" si="50"/>
        <v>0</v>
      </c>
      <c r="BB31" s="51">
        <v>0</v>
      </c>
      <c r="BC31" s="17">
        <f t="shared" si="51"/>
        <v>0</v>
      </c>
      <c r="BD31" s="17">
        <f t="shared" si="51"/>
        <v>0</v>
      </c>
      <c r="BE31" s="51">
        <v>0</v>
      </c>
      <c r="BF31" s="17">
        <f t="shared" si="52"/>
        <v>0</v>
      </c>
      <c r="BG31" s="17">
        <f t="shared" si="52"/>
        <v>0</v>
      </c>
      <c r="BH31" s="51">
        <v>0</v>
      </c>
      <c r="BI31" s="36">
        <f t="shared" si="53"/>
        <v>0</v>
      </c>
      <c r="BJ31" s="36">
        <f t="shared" si="53"/>
        <v>0</v>
      </c>
      <c r="BK31" s="47">
        <v>0</v>
      </c>
      <c r="BL31" s="68">
        <f t="shared" si="29"/>
        <v>18000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84</v>
      </c>
      <c r="H32" s="17">
        <v>0</v>
      </c>
      <c r="I32" s="36">
        <v>10000</v>
      </c>
      <c r="J32" s="36">
        <v>8000</v>
      </c>
      <c r="K32" s="89">
        <f t="shared" si="6"/>
        <v>18000</v>
      </c>
      <c r="L32" s="57">
        <f t="shared" si="0"/>
        <v>0</v>
      </c>
      <c r="M32" s="47">
        <f t="shared" si="1"/>
        <v>0</v>
      </c>
      <c r="N32" s="55">
        <f t="shared" si="2"/>
        <v>18000</v>
      </c>
      <c r="O32" s="258">
        <f t="shared" si="3"/>
        <v>100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/>
      <c r="X32" s="47">
        <v>0</v>
      </c>
      <c r="Y32" s="36">
        <f t="shared" si="38"/>
        <v>0</v>
      </c>
      <c r="Z32" s="36">
        <f t="shared" si="38"/>
        <v>0</v>
      </c>
      <c r="AA32" s="47">
        <v>0</v>
      </c>
      <c r="AB32" s="36">
        <v>0</v>
      </c>
      <c r="AC32" s="36"/>
      <c r="AD32" s="51">
        <v>0</v>
      </c>
      <c r="AE32" s="36">
        <v>0</v>
      </c>
      <c r="AF32" s="36"/>
      <c r="AG32" s="51">
        <v>0</v>
      </c>
      <c r="AH32" s="36">
        <v>5000</v>
      </c>
      <c r="AI32" s="36"/>
      <c r="AJ32" s="51">
        <f t="shared" si="33"/>
        <v>0</v>
      </c>
      <c r="AK32" s="36">
        <f t="shared" si="39"/>
        <v>5000</v>
      </c>
      <c r="AL32" s="36">
        <f t="shared" si="39"/>
        <v>0</v>
      </c>
      <c r="AM32" s="51">
        <f t="shared" si="34"/>
        <v>0</v>
      </c>
      <c r="AN32" s="36">
        <v>13000</v>
      </c>
      <c r="AO32" s="36"/>
      <c r="AP32" s="51">
        <f t="shared" si="35"/>
        <v>0</v>
      </c>
      <c r="AQ32" s="36">
        <v>0</v>
      </c>
      <c r="AR32" s="36"/>
      <c r="AS32" s="51">
        <v>0</v>
      </c>
      <c r="AT32" s="36">
        <v>0</v>
      </c>
      <c r="AU32" s="36"/>
      <c r="AV32" s="51">
        <v>0</v>
      </c>
      <c r="AW32" s="36">
        <f t="shared" si="49"/>
        <v>13000</v>
      </c>
      <c r="AX32" s="36">
        <f t="shared" si="49"/>
        <v>0</v>
      </c>
      <c r="AY32" s="51">
        <f t="shared" si="36"/>
        <v>0</v>
      </c>
      <c r="AZ32" s="36"/>
      <c r="BA32" s="36"/>
      <c r="BB32" s="51">
        <v>0</v>
      </c>
      <c r="BC32" s="36">
        <v>0</v>
      </c>
      <c r="BD32" s="36"/>
      <c r="BE32" s="51">
        <v>0</v>
      </c>
      <c r="BF32" s="36">
        <v>0</v>
      </c>
      <c r="BG32" s="36"/>
      <c r="BH32" s="51">
        <v>0</v>
      </c>
      <c r="BI32" s="36">
        <f t="shared" si="53"/>
        <v>0</v>
      </c>
      <c r="BJ32" s="36">
        <f t="shared" si="53"/>
        <v>0</v>
      </c>
      <c r="BK32" s="47">
        <v>0</v>
      </c>
      <c r="BL32" s="68">
        <f t="shared" si="29"/>
        <v>18000</v>
      </c>
    </row>
    <row r="33" spans="1:64" s="88" customFormat="1" ht="22.5">
      <c r="A33" s="132" t="s">
        <v>86</v>
      </c>
      <c r="B33" s="91"/>
      <c r="C33" s="91"/>
      <c r="D33" s="91"/>
      <c r="E33" s="91"/>
      <c r="F33" s="91"/>
      <c r="G33" s="91"/>
      <c r="H33" s="92">
        <f aca="true" t="shared" si="54" ref="H33:J34">SUM(H34)</f>
        <v>0</v>
      </c>
      <c r="I33" s="92">
        <f t="shared" si="54"/>
        <v>80000</v>
      </c>
      <c r="J33" s="92">
        <f t="shared" si="54"/>
        <v>0</v>
      </c>
      <c r="K33" s="93">
        <f aca="true" t="shared" si="55" ref="K33:K39">SUM(I33+J33)</f>
        <v>80000</v>
      </c>
      <c r="L33" s="92">
        <f t="shared" si="0"/>
        <v>0</v>
      </c>
      <c r="M33" s="94">
        <f>SUM(L33*100/K33)</f>
        <v>0</v>
      </c>
      <c r="N33" s="133">
        <f aca="true" t="shared" si="56" ref="N33:N39">SUM(K33-L33)</f>
        <v>80000</v>
      </c>
      <c r="O33" s="274">
        <f aca="true" t="shared" si="57" ref="O33:O39">SUM(N33*100/K33)</f>
        <v>100</v>
      </c>
      <c r="P33" s="92">
        <f>SUM(P34)</f>
        <v>0</v>
      </c>
      <c r="Q33" s="92">
        <f>SUM(Q34)</f>
        <v>0</v>
      </c>
      <c r="R33" s="94">
        <v>0</v>
      </c>
      <c r="S33" s="92">
        <f>SUM(S34)</f>
        <v>0</v>
      </c>
      <c r="T33" s="92">
        <f>SUM(T34)</f>
        <v>0</v>
      </c>
      <c r="U33" s="94">
        <v>0</v>
      </c>
      <c r="V33" s="92">
        <f>SUM(V34)</f>
        <v>0</v>
      </c>
      <c r="W33" s="92">
        <f>SUM(W34)</f>
        <v>0</v>
      </c>
      <c r="X33" s="94">
        <v>0</v>
      </c>
      <c r="Y33" s="95">
        <f t="shared" si="38"/>
        <v>0</v>
      </c>
      <c r="Z33" s="95">
        <f t="shared" si="38"/>
        <v>0</v>
      </c>
      <c r="AA33" s="94">
        <v>0</v>
      </c>
      <c r="AB33" s="92">
        <f>SUM(AB34)</f>
        <v>0</v>
      </c>
      <c r="AC33" s="92">
        <f>SUM(AC34)</f>
        <v>0</v>
      </c>
      <c r="AD33" s="94">
        <v>0</v>
      </c>
      <c r="AE33" s="92">
        <f>SUM(AE34)</f>
        <v>0</v>
      </c>
      <c r="AF33" s="92">
        <f>SUM(AF34)</f>
        <v>0</v>
      </c>
      <c r="AG33" s="94">
        <v>0</v>
      </c>
      <c r="AH33" s="92">
        <f>SUM(AH34)</f>
        <v>0</v>
      </c>
      <c r="AI33" s="92">
        <f>SUM(AI34)</f>
        <v>0</v>
      </c>
      <c r="AJ33" s="94">
        <v>0</v>
      </c>
      <c r="AK33" s="95">
        <f t="shared" si="39"/>
        <v>0</v>
      </c>
      <c r="AL33" s="95">
        <f t="shared" si="39"/>
        <v>0</v>
      </c>
      <c r="AM33" s="94">
        <v>0</v>
      </c>
      <c r="AN33" s="92">
        <f>SUM(AN34)</f>
        <v>0</v>
      </c>
      <c r="AO33" s="92">
        <f>SUM(AO34)</f>
        <v>0</v>
      </c>
      <c r="AP33" s="94">
        <v>0</v>
      </c>
      <c r="AQ33" s="92">
        <f>SUM(AQ34)</f>
        <v>0</v>
      </c>
      <c r="AR33" s="92">
        <f>SUM(AR34)</f>
        <v>0</v>
      </c>
      <c r="AS33" s="94">
        <v>0</v>
      </c>
      <c r="AT33" s="92">
        <f>SUM(AT34)</f>
        <v>0</v>
      </c>
      <c r="AU33" s="92">
        <f>SUM(AU34)</f>
        <v>0</v>
      </c>
      <c r="AV33" s="94">
        <v>0</v>
      </c>
      <c r="AW33" s="95">
        <f t="shared" si="49"/>
        <v>0</v>
      </c>
      <c r="AX33" s="95">
        <f t="shared" si="49"/>
        <v>0</v>
      </c>
      <c r="AY33" s="94">
        <v>0</v>
      </c>
      <c r="AZ33" s="92">
        <f>SUM(AZ34)</f>
        <v>20000</v>
      </c>
      <c r="BA33" s="92">
        <f>SUM(BA34)</f>
        <v>0</v>
      </c>
      <c r="BB33" s="94">
        <v>0</v>
      </c>
      <c r="BC33" s="92">
        <f>SUM(BC34)</f>
        <v>0</v>
      </c>
      <c r="BD33" s="92">
        <f>SUM(BD34)</f>
        <v>0</v>
      </c>
      <c r="BE33" s="94">
        <v>0</v>
      </c>
      <c r="BF33" s="92">
        <f>SUM(BF34)</f>
        <v>60000</v>
      </c>
      <c r="BG33" s="92">
        <f>SUM(BG34)</f>
        <v>0</v>
      </c>
      <c r="BH33" s="94">
        <v>0</v>
      </c>
      <c r="BI33" s="95">
        <f t="shared" si="53"/>
        <v>80000</v>
      </c>
      <c r="BJ33" s="95">
        <f>SUM(BG33,BA33,BD33)</f>
        <v>0</v>
      </c>
      <c r="BK33" s="94">
        <v>0</v>
      </c>
      <c r="BL33" s="134">
        <f aca="true" t="shared" si="58" ref="BL33:BL39">SUM(Y33,AK33,AW33,BI33)</f>
        <v>80000</v>
      </c>
    </row>
    <row r="34" spans="1:64" s="53" customFormat="1" ht="22.5">
      <c r="A34" s="71" t="s">
        <v>64</v>
      </c>
      <c r="B34" s="13"/>
      <c r="C34" s="13"/>
      <c r="D34" s="13"/>
      <c r="E34" s="13"/>
      <c r="F34" s="13"/>
      <c r="G34" s="13"/>
      <c r="H34" s="72">
        <f t="shared" si="54"/>
        <v>0</v>
      </c>
      <c r="I34" s="72">
        <f t="shared" si="54"/>
        <v>80000</v>
      </c>
      <c r="J34" s="72">
        <f t="shared" si="54"/>
        <v>0</v>
      </c>
      <c r="K34" s="90">
        <f t="shared" si="55"/>
        <v>80000</v>
      </c>
      <c r="L34" s="77">
        <f t="shared" si="0"/>
        <v>0</v>
      </c>
      <c r="M34" s="73">
        <f>SUM(L34*100/K34)</f>
        <v>0</v>
      </c>
      <c r="N34" s="74">
        <f>SUM(K34-L34)</f>
        <v>80000</v>
      </c>
      <c r="O34" s="309">
        <f t="shared" si="57"/>
        <v>100</v>
      </c>
      <c r="P34" s="72">
        <f>SUM(P35)</f>
        <v>0</v>
      </c>
      <c r="Q34" s="72">
        <f>SUM(Q35)</f>
        <v>0</v>
      </c>
      <c r="R34" s="73">
        <v>0</v>
      </c>
      <c r="S34" s="72">
        <f>SUM(S35)</f>
        <v>0</v>
      </c>
      <c r="T34" s="72">
        <f>SUM(T35)</f>
        <v>0</v>
      </c>
      <c r="U34" s="73">
        <v>0</v>
      </c>
      <c r="V34" s="72">
        <f>SUM(V35)</f>
        <v>0</v>
      </c>
      <c r="W34" s="72">
        <f>SUM(W35)</f>
        <v>0</v>
      </c>
      <c r="X34" s="73">
        <v>0</v>
      </c>
      <c r="Y34" s="70">
        <f>SUM(P34,S34,V34)</f>
        <v>0</v>
      </c>
      <c r="Z34" s="70">
        <f>SUM(Q34,T34,W34)</f>
        <v>0</v>
      </c>
      <c r="AA34" s="73">
        <v>0</v>
      </c>
      <c r="AB34" s="72">
        <f>SUM(AB35)</f>
        <v>0</v>
      </c>
      <c r="AC34" s="72">
        <f>SUM(AC35)</f>
        <v>0</v>
      </c>
      <c r="AD34" s="73">
        <v>0</v>
      </c>
      <c r="AE34" s="72">
        <f>SUM(AE35)</f>
        <v>0</v>
      </c>
      <c r="AF34" s="72">
        <f>SUM(AF35)</f>
        <v>0</v>
      </c>
      <c r="AG34" s="73">
        <v>0</v>
      </c>
      <c r="AH34" s="72">
        <f>SUM(AH35)</f>
        <v>0</v>
      </c>
      <c r="AI34" s="72">
        <f>SUM(AI35)</f>
        <v>0</v>
      </c>
      <c r="AJ34" s="73">
        <v>0</v>
      </c>
      <c r="AK34" s="70">
        <f>SUM(AB34,AE34,AH34)</f>
        <v>0</v>
      </c>
      <c r="AL34" s="70">
        <f>SUM(AC34,AF34,AI34)</f>
        <v>0</v>
      </c>
      <c r="AM34" s="73">
        <v>0</v>
      </c>
      <c r="AN34" s="72">
        <f>SUM(AN35)</f>
        <v>0</v>
      </c>
      <c r="AO34" s="72">
        <f>SUM(AO35)</f>
        <v>0</v>
      </c>
      <c r="AP34" s="73">
        <v>0</v>
      </c>
      <c r="AQ34" s="72">
        <f>SUM(AQ35)</f>
        <v>0</v>
      </c>
      <c r="AR34" s="72">
        <f>SUM(AR35)</f>
        <v>0</v>
      </c>
      <c r="AS34" s="73">
        <v>0</v>
      </c>
      <c r="AT34" s="72">
        <f>SUM(AT35)</f>
        <v>0</v>
      </c>
      <c r="AU34" s="72">
        <f>SUM(AU35)</f>
        <v>0</v>
      </c>
      <c r="AV34" s="73">
        <v>0</v>
      </c>
      <c r="AW34" s="70">
        <f>SUM(AN34,AQ34,AT34)</f>
        <v>0</v>
      </c>
      <c r="AX34" s="70">
        <f>SUM(AO34,AR34,AU34)</f>
        <v>0</v>
      </c>
      <c r="AY34" s="73">
        <v>0</v>
      </c>
      <c r="AZ34" s="72">
        <f>SUM(AZ35)</f>
        <v>20000</v>
      </c>
      <c r="BA34" s="72">
        <f>SUM(BA35)</f>
        <v>0</v>
      </c>
      <c r="BB34" s="73">
        <v>0</v>
      </c>
      <c r="BC34" s="72">
        <f>SUM(BC35)</f>
        <v>0</v>
      </c>
      <c r="BD34" s="72">
        <f>SUM(BD35)</f>
        <v>0</v>
      </c>
      <c r="BE34" s="73">
        <v>0</v>
      </c>
      <c r="BF34" s="72">
        <f>SUM(BF35)</f>
        <v>60000</v>
      </c>
      <c r="BG34" s="72">
        <f>SUM(BG35)</f>
        <v>0</v>
      </c>
      <c r="BH34" s="73">
        <v>0</v>
      </c>
      <c r="BI34" s="70">
        <f>SUM(AZ34,BC34,BF34)</f>
        <v>80000</v>
      </c>
      <c r="BJ34" s="70">
        <f>SUM(BG34,BA34,BD34)</f>
        <v>0</v>
      </c>
      <c r="BK34" s="73">
        <v>0</v>
      </c>
      <c r="BL34" s="67">
        <f>SUM(Y34,AK34,AW34,BI34)</f>
        <v>80000</v>
      </c>
    </row>
    <row r="35" spans="1:64" s="117" customFormat="1" ht="22.5">
      <c r="A35" s="107"/>
      <c r="B35" s="109" t="s">
        <v>89</v>
      </c>
      <c r="C35" s="108"/>
      <c r="D35" s="108"/>
      <c r="E35" s="108"/>
      <c r="F35" s="108"/>
      <c r="G35" s="108"/>
      <c r="H35" s="110">
        <f>SUM(H36,H54,H72)</f>
        <v>0</v>
      </c>
      <c r="I35" s="110">
        <f>SUM(I36,I54,I72)</f>
        <v>80000</v>
      </c>
      <c r="J35" s="110">
        <f>SUM(J36,J54,J72)</f>
        <v>0</v>
      </c>
      <c r="K35" s="111">
        <f t="shared" si="55"/>
        <v>80000</v>
      </c>
      <c r="L35" s="110">
        <f t="shared" si="0"/>
        <v>0</v>
      </c>
      <c r="M35" s="112">
        <v>0</v>
      </c>
      <c r="N35" s="113">
        <f t="shared" si="56"/>
        <v>80000</v>
      </c>
      <c r="O35" s="263">
        <f t="shared" si="57"/>
        <v>100</v>
      </c>
      <c r="P35" s="110">
        <f>SUM(P36,P54,P72)</f>
        <v>0</v>
      </c>
      <c r="Q35" s="110">
        <f>SUM(Q36,Q54,Q72)</f>
        <v>0</v>
      </c>
      <c r="R35" s="114">
        <v>0</v>
      </c>
      <c r="S35" s="110">
        <f>SUM(S36,S54,S72)</f>
        <v>0</v>
      </c>
      <c r="T35" s="110">
        <f>SUM(T36,T54,T72)</f>
        <v>0</v>
      </c>
      <c r="U35" s="112">
        <v>0</v>
      </c>
      <c r="V35" s="110">
        <f>SUM(V36,V54,V72)</f>
        <v>0</v>
      </c>
      <c r="W35" s="110">
        <f>SUM(W36,W54,W72)</f>
        <v>0</v>
      </c>
      <c r="X35" s="112">
        <v>0</v>
      </c>
      <c r="Y35" s="115">
        <f t="shared" si="38"/>
        <v>0</v>
      </c>
      <c r="Z35" s="115">
        <f t="shared" si="38"/>
        <v>0</v>
      </c>
      <c r="AA35" s="112">
        <v>0</v>
      </c>
      <c r="AB35" s="110">
        <f>SUM(AB36,AB54,AB72)</f>
        <v>0</v>
      </c>
      <c r="AC35" s="110">
        <f>SUM(AC36,AC54,AC72)</f>
        <v>0</v>
      </c>
      <c r="AD35" s="114">
        <v>0</v>
      </c>
      <c r="AE35" s="110">
        <f>SUM(AE36,AE54,AE72)</f>
        <v>0</v>
      </c>
      <c r="AF35" s="110">
        <f>SUM(AF36,AF54,AF72)</f>
        <v>0</v>
      </c>
      <c r="AG35" s="114">
        <v>0</v>
      </c>
      <c r="AH35" s="110">
        <f>SUM(AH36,AH54,AH72)</f>
        <v>0</v>
      </c>
      <c r="AI35" s="110">
        <f>SUM(AI36,AI54,AI72)</f>
        <v>0</v>
      </c>
      <c r="AJ35" s="114">
        <v>0</v>
      </c>
      <c r="AK35" s="115">
        <f t="shared" si="39"/>
        <v>0</v>
      </c>
      <c r="AL35" s="115">
        <f t="shared" si="39"/>
        <v>0</v>
      </c>
      <c r="AM35" s="114">
        <v>0</v>
      </c>
      <c r="AN35" s="110">
        <f>SUM(AN36,AN54,AN72)</f>
        <v>0</v>
      </c>
      <c r="AO35" s="110">
        <f>SUM(AO36,AO54,AO72)</f>
        <v>0</v>
      </c>
      <c r="AP35" s="114">
        <v>0</v>
      </c>
      <c r="AQ35" s="110">
        <f>SUM(AQ36,AQ54,AQ72)</f>
        <v>0</v>
      </c>
      <c r="AR35" s="110">
        <f>SUM(AR36,AR54,AR72)</f>
        <v>0</v>
      </c>
      <c r="AS35" s="114">
        <v>0</v>
      </c>
      <c r="AT35" s="110">
        <f>SUM(AT36,AT54,AT72)</f>
        <v>0</v>
      </c>
      <c r="AU35" s="110">
        <f>SUM(AU36,AU54,AU72)</f>
        <v>0</v>
      </c>
      <c r="AV35" s="114">
        <v>0</v>
      </c>
      <c r="AW35" s="115">
        <f t="shared" si="49"/>
        <v>0</v>
      </c>
      <c r="AX35" s="115">
        <f t="shared" si="49"/>
        <v>0</v>
      </c>
      <c r="AY35" s="114">
        <v>0</v>
      </c>
      <c r="AZ35" s="110">
        <f>SUM(AZ36,AZ54,AZ72)</f>
        <v>20000</v>
      </c>
      <c r="BA35" s="110">
        <f>SUM(BA36,BA54,BA72)</f>
        <v>0</v>
      </c>
      <c r="BB35" s="114">
        <v>0</v>
      </c>
      <c r="BC35" s="110">
        <f>SUM(BC36,BC54,BC72)</f>
        <v>0</v>
      </c>
      <c r="BD35" s="110">
        <f>SUM(BD36,BD54,BD72)</f>
        <v>0</v>
      </c>
      <c r="BE35" s="114">
        <v>0</v>
      </c>
      <c r="BF35" s="110">
        <f>SUM(BF36,BF54,BF72)</f>
        <v>60000</v>
      </c>
      <c r="BG35" s="110">
        <f>SUM(BG36,BG54,BG72)</f>
        <v>0</v>
      </c>
      <c r="BH35" s="114">
        <v>0</v>
      </c>
      <c r="BI35" s="115">
        <f t="shared" si="53"/>
        <v>80000</v>
      </c>
      <c r="BJ35" s="115">
        <f t="shared" si="53"/>
        <v>0</v>
      </c>
      <c r="BK35" s="114">
        <v>0</v>
      </c>
      <c r="BL35" s="116">
        <f t="shared" si="58"/>
        <v>80000</v>
      </c>
    </row>
    <row r="36" spans="1:64" s="131" customFormat="1" ht="22.5">
      <c r="A36" s="129"/>
      <c r="B36" s="120"/>
      <c r="C36" s="120" t="s">
        <v>60</v>
      </c>
      <c r="D36" s="120"/>
      <c r="E36" s="120"/>
      <c r="F36" s="120"/>
      <c r="G36" s="120"/>
      <c r="H36" s="121">
        <f aca="true" t="shared" si="59" ref="H36:J38">SUM(H37)</f>
        <v>0</v>
      </c>
      <c r="I36" s="121">
        <f t="shared" si="59"/>
        <v>80000</v>
      </c>
      <c r="J36" s="121">
        <f t="shared" si="59"/>
        <v>0</v>
      </c>
      <c r="K36" s="122">
        <f t="shared" si="55"/>
        <v>80000</v>
      </c>
      <c r="L36" s="121">
        <f t="shared" si="0"/>
        <v>0</v>
      </c>
      <c r="M36" s="123">
        <v>0</v>
      </c>
      <c r="N36" s="124">
        <f t="shared" si="56"/>
        <v>80000</v>
      </c>
      <c r="O36" s="264">
        <f t="shared" si="57"/>
        <v>100</v>
      </c>
      <c r="P36" s="121">
        <f>SUM(P37)</f>
        <v>0</v>
      </c>
      <c r="Q36" s="121">
        <f>SUM(Q37)</f>
        <v>0</v>
      </c>
      <c r="R36" s="125">
        <v>0</v>
      </c>
      <c r="S36" s="121">
        <f>SUM(S37)</f>
        <v>0</v>
      </c>
      <c r="T36" s="121">
        <f>SUM(T37)</f>
        <v>0</v>
      </c>
      <c r="U36" s="123">
        <v>0</v>
      </c>
      <c r="V36" s="121">
        <f>SUM(V37)</f>
        <v>0</v>
      </c>
      <c r="W36" s="121">
        <f>SUM(W37)</f>
        <v>0</v>
      </c>
      <c r="X36" s="123">
        <v>0</v>
      </c>
      <c r="Y36" s="126">
        <f t="shared" si="38"/>
        <v>0</v>
      </c>
      <c r="Z36" s="126">
        <f t="shared" si="38"/>
        <v>0</v>
      </c>
      <c r="AA36" s="123">
        <v>0</v>
      </c>
      <c r="AB36" s="121">
        <f>SUM(AB37)</f>
        <v>0</v>
      </c>
      <c r="AC36" s="121">
        <f>SUM(AC37)</f>
        <v>0</v>
      </c>
      <c r="AD36" s="125">
        <v>0</v>
      </c>
      <c r="AE36" s="121">
        <f>SUM(AE37)</f>
        <v>0</v>
      </c>
      <c r="AF36" s="121">
        <f>SUM(AF37)</f>
        <v>0</v>
      </c>
      <c r="AG36" s="125">
        <v>0</v>
      </c>
      <c r="AH36" s="121">
        <f>SUM(AH37)</f>
        <v>0</v>
      </c>
      <c r="AI36" s="121">
        <f>SUM(AI37)</f>
        <v>0</v>
      </c>
      <c r="AJ36" s="125">
        <v>0</v>
      </c>
      <c r="AK36" s="126">
        <f t="shared" si="39"/>
        <v>0</v>
      </c>
      <c r="AL36" s="126">
        <f t="shared" si="39"/>
        <v>0</v>
      </c>
      <c r="AM36" s="125">
        <v>0</v>
      </c>
      <c r="AN36" s="121">
        <f>SUM(AN37)</f>
        <v>0</v>
      </c>
      <c r="AO36" s="121">
        <f>SUM(AO37)</f>
        <v>0</v>
      </c>
      <c r="AP36" s="125">
        <v>0</v>
      </c>
      <c r="AQ36" s="121">
        <f>SUM(AQ37)</f>
        <v>0</v>
      </c>
      <c r="AR36" s="121">
        <f>SUM(AR37)</f>
        <v>0</v>
      </c>
      <c r="AS36" s="125">
        <v>0</v>
      </c>
      <c r="AT36" s="121">
        <f>SUM(AT37)</f>
        <v>0</v>
      </c>
      <c r="AU36" s="121">
        <f>SUM(AU37)</f>
        <v>0</v>
      </c>
      <c r="AV36" s="125">
        <v>0</v>
      </c>
      <c r="AW36" s="126">
        <f t="shared" si="49"/>
        <v>0</v>
      </c>
      <c r="AX36" s="126">
        <f t="shared" si="49"/>
        <v>0</v>
      </c>
      <c r="AY36" s="125">
        <v>0</v>
      </c>
      <c r="AZ36" s="121">
        <f>SUM(AZ37)</f>
        <v>20000</v>
      </c>
      <c r="BA36" s="121">
        <f>SUM(BA37)</f>
        <v>0</v>
      </c>
      <c r="BB36" s="125">
        <v>0</v>
      </c>
      <c r="BC36" s="121">
        <f>SUM(BC37)</f>
        <v>0</v>
      </c>
      <c r="BD36" s="121">
        <f>SUM(BD37)</f>
        <v>0</v>
      </c>
      <c r="BE36" s="125">
        <v>0</v>
      </c>
      <c r="BF36" s="121">
        <f>SUM(BF37)</f>
        <v>60000</v>
      </c>
      <c r="BG36" s="121">
        <f>SUM(BG37)</f>
        <v>0</v>
      </c>
      <c r="BH36" s="125">
        <v>0</v>
      </c>
      <c r="BI36" s="126">
        <f t="shared" si="53"/>
        <v>80000</v>
      </c>
      <c r="BJ36" s="126">
        <f t="shared" si="53"/>
        <v>0</v>
      </c>
      <c r="BK36" s="125">
        <v>0</v>
      </c>
      <c r="BL36" s="127">
        <f t="shared" si="58"/>
        <v>80000</v>
      </c>
    </row>
    <row r="37" spans="1:64" s="165" customFormat="1" ht="22.5">
      <c r="A37" s="163"/>
      <c r="B37" s="164"/>
      <c r="C37" s="164"/>
      <c r="D37" s="141" t="s">
        <v>34</v>
      </c>
      <c r="E37" s="164"/>
      <c r="F37" s="164"/>
      <c r="G37" s="164"/>
      <c r="H37" s="142">
        <f t="shared" si="59"/>
        <v>0</v>
      </c>
      <c r="I37" s="142">
        <f t="shared" si="59"/>
        <v>80000</v>
      </c>
      <c r="J37" s="142">
        <f t="shared" si="59"/>
        <v>0</v>
      </c>
      <c r="K37" s="143">
        <f t="shared" si="55"/>
        <v>80000</v>
      </c>
      <c r="L37" s="142">
        <f t="shared" si="0"/>
        <v>0</v>
      </c>
      <c r="M37" s="144">
        <v>0</v>
      </c>
      <c r="N37" s="145">
        <f t="shared" si="56"/>
        <v>80000</v>
      </c>
      <c r="O37" s="261">
        <f t="shared" si="57"/>
        <v>100</v>
      </c>
      <c r="P37" s="142">
        <f>SUM(P38)</f>
        <v>0</v>
      </c>
      <c r="Q37" s="142">
        <f>SUM(Q38)</f>
        <v>0</v>
      </c>
      <c r="R37" s="146">
        <v>0</v>
      </c>
      <c r="S37" s="142">
        <f>SUM(S38)</f>
        <v>0</v>
      </c>
      <c r="T37" s="142">
        <f>SUM(T38)</f>
        <v>0</v>
      </c>
      <c r="U37" s="144">
        <v>0</v>
      </c>
      <c r="V37" s="142">
        <f>SUM(V38)</f>
        <v>0</v>
      </c>
      <c r="W37" s="142">
        <f>SUM(W38)</f>
        <v>0</v>
      </c>
      <c r="X37" s="144">
        <v>0</v>
      </c>
      <c r="Y37" s="147">
        <f t="shared" si="38"/>
        <v>0</v>
      </c>
      <c r="Z37" s="147">
        <f t="shared" si="38"/>
        <v>0</v>
      </c>
      <c r="AA37" s="144">
        <v>0</v>
      </c>
      <c r="AB37" s="142">
        <f>SUM(AB38)</f>
        <v>0</v>
      </c>
      <c r="AC37" s="142">
        <f>SUM(AC38)</f>
        <v>0</v>
      </c>
      <c r="AD37" s="146">
        <v>0</v>
      </c>
      <c r="AE37" s="142">
        <f>SUM(AE38)</f>
        <v>0</v>
      </c>
      <c r="AF37" s="142">
        <f>SUM(AF38)</f>
        <v>0</v>
      </c>
      <c r="AG37" s="146">
        <v>0</v>
      </c>
      <c r="AH37" s="142">
        <f>SUM(AH38)</f>
        <v>0</v>
      </c>
      <c r="AI37" s="142">
        <f>SUM(AI38)</f>
        <v>0</v>
      </c>
      <c r="AJ37" s="146">
        <v>0</v>
      </c>
      <c r="AK37" s="147">
        <f t="shared" si="39"/>
        <v>0</v>
      </c>
      <c r="AL37" s="147">
        <f t="shared" si="39"/>
        <v>0</v>
      </c>
      <c r="AM37" s="146">
        <v>0</v>
      </c>
      <c r="AN37" s="142">
        <f>SUM(AN38)</f>
        <v>0</v>
      </c>
      <c r="AO37" s="142">
        <f>SUM(AO38)</f>
        <v>0</v>
      </c>
      <c r="AP37" s="146">
        <v>0</v>
      </c>
      <c r="AQ37" s="142">
        <f>SUM(AQ38)</f>
        <v>0</v>
      </c>
      <c r="AR37" s="142">
        <f>SUM(AR38)</f>
        <v>0</v>
      </c>
      <c r="AS37" s="146">
        <v>0</v>
      </c>
      <c r="AT37" s="142">
        <f>SUM(AT38)</f>
        <v>0</v>
      </c>
      <c r="AU37" s="142">
        <f>SUM(AU38)</f>
        <v>0</v>
      </c>
      <c r="AV37" s="146">
        <v>0</v>
      </c>
      <c r="AW37" s="147">
        <f t="shared" si="49"/>
        <v>0</v>
      </c>
      <c r="AX37" s="147">
        <f t="shared" si="49"/>
        <v>0</v>
      </c>
      <c r="AY37" s="144">
        <v>0</v>
      </c>
      <c r="AZ37" s="142">
        <f>SUM(AZ38)</f>
        <v>20000</v>
      </c>
      <c r="BA37" s="142">
        <f>SUM(BA38)</f>
        <v>0</v>
      </c>
      <c r="BB37" s="146">
        <v>0</v>
      </c>
      <c r="BC37" s="142">
        <f>SUM(BC38)</f>
        <v>0</v>
      </c>
      <c r="BD37" s="142">
        <f>SUM(BD38)</f>
        <v>0</v>
      </c>
      <c r="BE37" s="146">
        <v>0</v>
      </c>
      <c r="BF37" s="142">
        <f>SUM(BF38)</f>
        <v>60000</v>
      </c>
      <c r="BG37" s="142">
        <f>SUM(BG38)</f>
        <v>0</v>
      </c>
      <c r="BH37" s="146">
        <v>0</v>
      </c>
      <c r="BI37" s="147">
        <f t="shared" si="53"/>
        <v>80000</v>
      </c>
      <c r="BJ37" s="147">
        <f t="shared" si="53"/>
        <v>0</v>
      </c>
      <c r="BK37" s="144">
        <v>0</v>
      </c>
      <c r="BL37" s="148">
        <f t="shared" si="58"/>
        <v>80000</v>
      </c>
    </row>
    <row r="38" spans="1:64" s="162" customFormat="1" ht="22.5">
      <c r="A38" s="160"/>
      <c r="B38" s="161"/>
      <c r="C38" s="161"/>
      <c r="D38" s="151"/>
      <c r="E38" s="151" t="s">
        <v>35</v>
      </c>
      <c r="F38" s="161"/>
      <c r="G38" s="161"/>
      <c r="H38" s="152">
        <f t="shared" si="59"/>
        <v>0</v>
      </c>
      <c r="I38" s="152">
        <f t="shared" si="59"/>
        <v>80000</v>
      </c>
      <c r="J38" s="152">
        <f t="shared" si="59"/>
        <v>0</v>
      </c>
      <c r="K38" s="153">
        <f t="shared" si="55"/>
        <v>80000</v>
      </c>
      <c r="L38" s="152">
        <f t="shared" si="0"/>
        <v>0</v>
      </c>
      <c r="M38" s="154">
        <v>0</v>
      </c>
      <c r="N38" s="155">
        <f t="shared" si="56"/>
        <v>80000</v>
      </c>
      <c r="O38" s="259">
        <f t="shared" si="57"/>
        <v>100</v>
      </c>
      <c r="P38" s="152">
        <f>SUM(P39:P39)</f>
        <v>0</v>
      </c>
      <c r="Q38" s="152">
        <f>SUM(Q39:Q39)</f>
        <v>0</v>
      </c>
      <c r="R38" s="156">
        <v>0</v>
      </c>
      <c r="S38" s="152">
        <f>SUM(S39:S39)</f>
        <v>0</v>
      </c>
      <c r="T38" s="152">
        <f>SUM(T39:T39)</f>
        <v>0</v>
      </c>
      <c r="U38" s="154">
        <v>0</v>
      </c>
      <c r="V38" s="152">
        <f>SUM(V39:V39)</f>
        <v>0</v>
      </c>
      <c r="W38" s="152">
        <f>SUM(W39:W39)</f>
        <v>0</v>
      </c>
      <c r="X38" s="154">
        <v>0</v>
      </c>
      <c r="Y38" s="157">
        <f t="shared" si="38"/>
        <v>0</v>
      </c>
      <c r="Z38" s="157">
        <f t="shared" si="38"/>
        <v>0</v>
      </c>
      <c r="AA38" s="154">
        <v>0</v>
      </c>
      <c r="AB38" s="152">
        <f>SUM(AB39:AB39)</f>
        <v>0</v>
      </c>
      <c r="AC38" s="152">
        <f>SUM(AC39:AC39)</f>
        <v>0</v>
      </c>
      <c r="AD38" s="156">
        <v>0</v>
      </c>
      <c r="AE38" s="152">
        <f>SUM(AE39:AE39)</f>
        <v>0</v>
      </c>
      <c r="AF38" s="152">
        <f>SUM(AF39:AF39)</f>
        <v>0</v>
      </c>
      <c r="AG38" s="156">
        <v>0</v>
      </c>
      <c r="AH38" s="152">
        <f>SUM(AH39:AH39)</f>
        <v>0</v>
      </c>
      <c r="AI38" s="152">
        <f>SUM(AI39:AI39)</f>
        <v>0</v>
      </c>
      <c r="AJ38" s="156">
        <v>0</v>
      </c>
      <c r="AK38" s="157">
        <f t="shared" si="39"/>
        <v>0</v>
      </c>
      <c r="AL38" s="157">
        <f t="shared" si="39"/>
        <v>0</v>
      </c>
      <c r="AM38" s="156">
        <v>0</v>
      </c>
      <c r="AN38" s="152">
        <f>SUM(AN39:AN39)</f>
        <v>0</v>
      </c>
      <c r="AO38" s="152">
        <f>SUM(AO39:AO39)</f>
        <v>0</v>
      </c>
      <c r="AP38" s="156">
        <v>0</v>
      </c>
      <c r="AQ38" s="152">
        <f>SUM(AQ39:AQ39)</f>
        <v>0</v>
      </c>
      <c r="AR38" s="152">
        <f>SUM(AR39:AR39)</f>
        <v>0</v>
      </c>
      <c r="AS38" s="156">
        <v>0</v>
      </c>
      <c r="AT38" s="152">
        <f>SUM(AT39:AT39)</f>
        <v>0</v>
      </c>
      <c r="AU38" s="152">
        <f>SUM(AU39:AU39)</f>
        <v>0</v>
      </c>
      <c r="AV38" s="156">
        <v>0</v>
      </c>
      <c r="AW38" s="157">
        <f t="shared" si="49"/>
        <v>0</v>
      </c>
      <c r="AX38" s="157">
        <f t="shared" si="49"/>
        <v>0</v>
      </c>
      <c r="AY38" s="154">
        <v>0</v>
      </c>
      <c r="AZ38" s="152">
        <f>SUM(AZ39:AZ39)</f>
        <v>20000</v>
      </c>
      <c r="BA38" s="152">
        <f>SUM(BA39:BA39)</f>
        <v>0</v>
      </c>
      <c r="BB38" s="156">
        <v>0</v>
      </c>
      <c r="BC38" s="152">
        <f>SUM(BC39:BC39)</f>
        <v>0</v>
      </c>
      <c r="BD38" s="152">
        <f>SUM(BD39:BD39)</f>
        <v>0</v>
      </c>
      <c r="BE38" s="156">
        <v>0</v>
      </c>
      <c r="BF38" s="152">
        <f>SUM(BF39:BF39)</f>
        <v>60000</v>
      </c>
      <c r="BG38" s="152">
        <f>SUM(BG39:BG39)</f>
        <v>0</v>
      </c>
      <c r="BH38" s="156">
        <v>0</v>
      </c>
      <c r="BI38" s="157">
        <f t="shared" si="53"/>
        <v>80000</v>
      </c>
      <c r="BJ38" s="157">
        <f t="shared" si="53"/>
        <v>0</v>
      </c>
      <c r="BK38" s="154">
        <v>0</v>
      </c>
      <c r="BL38" s="158">
        <f t="shared" si="58"/>
        <v>80000</v>
      </c>
    </row>
    <row r="39" spans="1:64" s="52" customFormat="1" ht="22.5">
      <c r="A39" s="49"/>
      <c r="B39" s="14"/>
      <c r="C39" s="14"/>
      <c r="D39" s="50"/>
      <c r="E39" s="12"/>
      <c r="F39" s="14" t="s">
        <v>88</v>
      </c>
      <c r="G39" s="14"/>
      <c r="H39" s="17">
        <v>0</v>
      </c>
      <c r="I39" s="36">
        <v>80000</v>
      </c>
      <c r="J39" s="36">
        <v>0</v>
      </c>
      <c r="K39" s="89">
        <f t="shared" si="55"/>
        <v>80000</v>
      </c>
      <c r="L39" s="17">
        <f t="shared" si="0"/>
        <v>0</v>
      </c>
      <c r="M39" s="47">
        <v>0</v>
      </c>
      <c r="N39" s="55">
        <f t="shared" si="56"/>
        <v>80000</v>
      </c>
      <c r="O39" s="258">
        <f t="shared" si="57"/>
        <v>100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/>
      <c r="X39" s="47">
        <v>0</v>
      </c>
      <c r="Y39" s="36">
        <f t="shared" si="38"/>
        <v>0</v>
      </c>
      <c r="Z39" s="36">
        <f t="shared" si="38"/>
        <v>0</v>
      </c>
      <c r="AA39" s="47">
        <v>0</v>
      </c>
      <c r="AB39" s="36">
        <v>0</v>
      </c>
      <c r="AC39" s="36"/>
      <c r="AD39" s="51">
        <v>0</v>
      </c>
      <c r="AE39" s="36">
        <v>0</v>
      </c>
      <c r="AF39" s="36"/>
      <c r="AG39" s="51">
        <v>0</v>
      </c>
      <c r="AH39" s="36">
        <v>0</v>
      </c>
      <c r="AI39" s="36"/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/>
      <c r="AP39" s="51">
        <v>0</v>
      </c>
      <c r="AQ39" s="36">
        <v>0</v>
      </c>
      <c r="AR39" s="36"/>
      <c r="AS39" s="51">
        <v>0</v>
      </c>
      <c r="AT39" s="36">
        <v>0</v>
      </c>
      <c r="AU39" s="36"/>
      <c r="AV39" s="51">
        <v>0</v>
      </c>
      <c r="AW39" s="36">
        <f t="shared" si="49"/>
        <v>0</v>
      </c>
      <c r="AX39" s="36">
        <f t="shared" si="49"/>
        <v>0</v>
      </c>
      <c r="AY39" s="47">
        <v>0</v>
      </c>
      <c r="AZ39" s="36">
        <v>20000</v>
      </c>
      <c r="BA39" s="36"/>
      <c r="BB39" s="51">
        <v>0</v>
      </c>
      <c r="BC39" s="36">
        <v>0</v>
      </c>
      <c r="BD39" s="36"/>
      <c r="BE39" s="51">
        <v>0</v>
      </c>
      <c r="BF39" s="36">
        <v>60000</v>
      </c>
      <c r="BG39" s="36"/>
      <c r="BH39" s="51">
        <v>0</v>
      </c>
      <c r="BI39" s="36">
        <f t="shared" si="53"/>
        <v>80000</v>
      </c>
      <c r="BJ39" s="36">
        <f t="shared" si="53"/>
        <v>0</v>
      </c>
      <c r="BK39" s="47">
        <v>0</v>
      </c>
      <c r="BL39" s="56">
        <f t="shared" si="58"/>
        <v>80000</v>
      </c>
    </row>
    <row r="40" spans="11:32" ht="22.5">
      <c r="K40" s="35"/>
      <c r="L40" s="57">
        <f t="shared" si="0"/>
        <v>0</v>
      </c>
      <c r="AF40" s="35"/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8" r:id="rId1"/>
  <headerFooter alignWithMargins="0">
    <oddHeader>&amp;R&amp;11รด. 56/6
&amp;P/&amp;N</oddHeader>
    <oddFooter>&amp;R&amp;9&amp;F</oddFooter>
  </headerFooter>
  <rowBreaks count="1" manualBreakCount="1">
    <brk id="23" max="62" man="1"/>
  </rowBreaks>
  <colBreaks count="4" manualBreakCount="4">
    <brk id="15" max="38" man="1"/>
    <brk id="27" max="38" man="1"/>
    <brk id="39" max="38" man="1"/>
    <brk id="5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="110" zoomScaleNormal="75" zoomScaleSheetLayoutView="110" zoomScalePageLayoutView="0" workbookViewId="0" topLeftCell="A1">
      <selection activeCell="I9" sqref="I9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1.710937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3.28125" style="27" customWidth="1"/>
    <col min="50" max="50" width="11.8515625" style="27" customWidth="1"/>
    <col min="51" max="51" width="7.42187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78" customWidth="1"/>
    <col min="65" max="16384" width="9.00390625" style="1" customWidth="1"/>
  </cols>
  <sheetData>
    <row r="1" spans="1:32" ht="22.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16"/>
      <c r="AF1" s="35"/>
    </row>
    <row r="2" spans="1:32" ht="22.5">
      <c r="A2" s="296" t="s">
        <v>52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16"/>
      <c r="AF2" s="35"/>
    </row>
    <row r="3" spans="1:64" s="24" customFormat="1" ht="22.5" customHeight="1">
      <c r="A3" s="20" t="s">
        <v>92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297" t="s">
        <v>55</v>
      </c>
      <c r="B7" s="298"/>
      <c r="C7" s="298"/>
      <c r="D7" s="298"/>
      <c r="E7" s="298"/>
      <c r="F7" s="298"/>
      <c r="G7" s="298"/>
      <c r="H7" s="303" t="s">
        <v>56</v>
      </c>
      <c r="I7" s="286" t="s">
        <v>57</v>
      </c>
      <c r="J7" s="306"/>
      <c r="K7" s="306"/>
      <c r="L7" s="287"/>
      <c r="M7" s="287"/>
      <c r="N7" s="287"/>
      <c r="O7" s="288"/>
      <c r="P7" s="286">
        <v>240970</v>
      </c>
      <c r="Q7" s="287"/>
      <c r="R7" s="288"/>
      <c r="S7" s="286">
        <v>21855</v>
      </c>
      <c r="T7" s="287"/>
      <c r="U7" s="288"/>
      <c r="V7" s="286">
        <v>21885</v>
      </c>
      <c r="W7" s="287"/>
      <c r="X7" s="288"/>
      <c r="Y7" s="286" t="s">
        <v>2</v>
      </c>
      <c r="Z7" s="287"/>
      <c r="AA7" s="288"/>
      <c r="AB7" s="286">
        <v>241062</v>
      </c>
      <c r="AC7" s="287"/>
      <c r="AD7" s="288"/>
      <c r="AE7" s="286">
        <v>241093</v>
      </c>
      <c r="AF7" s="287"/>
      <c r="AG7" s="288"/>
      <c r="AH7" s="286">
        <v>241122</v>
      </c>
      <c r="AI7" s="287"/>
      <c r="AJ7" s="288"/>
      <c r="AK7" s="286" t="s">
        <v>3</v>
      </c>
      <c r="AL7" s="287"/>
      <c r="AM7" s="288"/>
      <c r="AN7" s="286">
        <v>241153</v>
      </c>
      <c r="AO7" s="287"/>
      <c r="AP7" s="288"/>
      <c r="AQ7" s="286">
        <v>241183</v>
      </c>
      <c r="AR7" s="287"/>
      <c r="AS7" s="288"/>
      <c r="AT7" s="286">
        <v>241214</v>
      </c>
      <c r="AU7" s="287"/>
      <c r="AV7" s="288"/>
      <c r="AW7" s="286" t="s">
        <v>4</v>
      </c>
      <c r="AX7" s="287"/>
      <c r="AY7" s="288"/>
      <c r="AZ7" s="286">
        <v>241244</v>
      </c>
      <c r="BA7" s="287"/>
      <c r="BB7" s="288"/>
      <c r="BC7" s="286">
        <v>241275</v>
      </c>
      <c r="BD7" s="287"/>
      <c r="BE7" s="288"/>
      <c r="BF7" s="286">
        <v>241306</v>
      </c>
      <c r="BG7" s="287"/>
      <c r="BH7" s="288"/>
      <c r="BI7" s="286" t="s">
        <v>5</v>
      </c>
      <c r="BJ7" s="287"/>
      <c r="BK7" s="288"/>
      <c r="BL7" s="80"/>
    </row>
    <row r="8" spans="1:64" s="7" customFormat="1" ht="24.75" customHeight="1">
      <c r="A8" s="299"/>
      <c r="B8" s="300"/>
      <c r="C8" s="300"/>
      <c r="D8" s="300"/>
      <c r="E8" s="300"/>
      <c r="F8" s="300"/>
      <c r="G8" s="300"/>
      <c r="H8" s="304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291" t="s">
        <v>10</v>
      </c>
      <c r="Q8" s="292"/>
      <c r="R8" s="289" t="s">
        <v>8</v>
      </c>
      <c r="S8" s="291" t="s">
        <v>10</v>
      </c>
      <c r="T8" s="292"/>
      <c r="U8" s="289" t="s">
        <v>8</v>
      </c>
      <c r="V8" s="291" t="s">
        <v>10</v>
      </c>
      <c r="W8" s="292"/>
      <c r="X8" s="289" t="s">
        <v>8</v>
      </c>
      <c r="Y8" s="291" t="s">
        <v>10</v>
      </c>
      <c r="Z8" s="292"/>
      <c r="AA8" s="289" t="s">
        <v>8</v>
      </c>
      <c r="AB8" s="291" t="s">
        <v>10</v>
      </c>
      <c r="AC8" s="292"/>
      <c r="AD8" s="289" t="s">
        <v>8</v>
      </c>
      <c r="AE8" s="291" t="s">
        <v>10</v>
      </c>
      <c r="AF8" s="292"/>
      <c r="AG8" s="289" t="s">
        <v>8</v>
      </c>
      <c r="AH8" s="291" t="s">
        <v>10</v>
      </c>
      <c r="AI8" s="292"/>
      <c r="AJ8" s="289" t="s">
        <v>8</v>
      </c>
      <c r="AK8" s="291" t="s">
        <v>10</v>
      </c>
      <c r="AL8" s="292"/>
      <c r="AM8" s="289" t="s">
        <v>8</v>
      </c>
      <c r="AN8" s="291" t="s">
        <v>10</v>
      </c>
      <c r="AO8" s="292"/>
      <c r="AP8" s="289" t="s">
        <v>8</v>
      </c>
      <c r="AQ8" s="291" t="s">
        <v>10</v>
      </c>
      <c r="AR8" s="292"/>
      <c r="AS8" s="289" t="s">
        <v>8</v>
      </c>
      <c r="AT8" s="291" t="s">
        <v>10</v>
      </c>
      <c r="AU8" s="292"/>
      <c r="AV8" s="289" t="s">
        <v>8</v>
      </c>
      <c r="AW8" s="291" t="s">
        <v>10</v>
      </c>
      <c r="AX8" s="292"/>
      <c r="AY8" s="289" t="s">
        <v>8</v>
      </c>
      <c r="AZ8" s="291" t="s">
        <v>10</v>
      </c>
      <c r="BA8" s="292"/>
      <c r="BB8" s="289" t="s">
        <v>8</v>
      </c>
      <c r="BC8" s="291" t="s">
        <v>10</v>
      </c>
      <c r="BD8" s="292"/>
      <c r="BE8" s="289" t="s">
        <v>8</v>
      </c>
      <c r="BF8" s="291" t="s">
        <v>10</v>
      </c>
      <c r="BG8" s="292"/>
      <c r="BH8" s="289" t="s">
        <v>8</v>
      </c>
      <c r="BI8" s="291" t="s">
        <v>10</v>
      </c>
      <c r="BJ8" s="292"/>
      <c r="BK8" s="289" t="s">
        <v>8</v>
      </c>
      <c r="BL8" s="81"/>
    </row>
    <row r="9" spans="1:64" s="7" customFormat="1" ht="24.75" customHeight="1">
      <c r="A9" s="299"/>
      <c r="B9" s="300"/>
      <c r="C9" s="300"/>
      <c r="D9" s="300"/>
      <c r="E9" s="300"/>
      <c r="F9" s="300"/>
      <c r="G9" s="300"/>
      <c r="H9" s="304"/>
      <c r="I9" s="37"/>
      <c r="J9" s="38" t="s">
        <v>51</v>
      </c>
      <c r="K9" s="60" t="s">
        <v>49</v>
      </c>
      <c r="L9" s="39"/>
      <c r="M9" s="40"/>
      <c r="N9" s="41"/>
      <c r="O9" s="40"/>
      <c r="P9" s="293"/>
      <c r="Q9" s="294"/>
      <c r="R9" s="290"/>
      <c r="S9" s="293"/>
      <c r="T9" s="294"/>
      <c r="U9" s="290"/>
      <c r="V9" s="293"/>
      <c r="W9" s="294"/>
      <c r="X9" s="290"/>
      <c r="Y9" s="293"/>
      <c r="Z9" s="294"/>
      <c r="AA9" s="290"/>
      <c r="AB9" s="293"/>
      <c r="AC9" s="294"/>
      <c r="AD9" s="290"/>
      <c r="AE9" s="293"/>
      <c r="AF9" s="294"/>
      <c r="AG9" s="290"/>
      <c r="AH9" s="293"/>
      <c r="AI9" s="294"/>
      <c r="AJ9" s="290"/>
      <c r="AK9" s="293"/>
      <c r="AL9" s="294"/>
      <c r="AM9" s="290"/>
      <c r="AN9" s="293"/>
      <c r="AO9" s="294"/>
      <c r="AP9" s="290"/>
      <c r="AQ9" s="293"/>
      <c r="AR9" s="294"/>
      <c r="AS9" s="290"/>
      <c r="AT9" s="293"/>
      <c r="AU9" s="294"/>
      <c r="AV9" s="290"/>
      <c r="AW9" s="293"/>
      <c r="AX9" s="294"/>
      <c r="AY9" s="290"/>
      <c r="AZ9" s="293"/>
      <c r="BA9" s="294"/>
      <c r="BB9" s="290"/>
      <c r="BC9" s="293"/>
      <c r="BD9" s="294"/>
      <c r="BE9" s="290"/>
      <c r="BF9" s="293"/>
      <c r="BG9" s="294"/>
      <c r="BH9" s="290"/>
      <c r="BI9" s="293"/>
      <c r="BJ9" s="294"/>
      <c r="BK9" s="290"/>
      <c r="BL9" s="81"/>
    </row>
    <row r="10" spans="1:64" s="7" customFormat="1" ht="24.75" customHeight="1">
      <c r="A10" s="301"/>
      <c r="B10" s="302"/>
      <c r="C10" s="302"/>
      <c r="D10" s="302"/>
      <c r="E10" s="302"/>
      <c r="F10" s="302"/>
      <c r="G10" s="302"/>
      <c r="H10" s="305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07" t="s">
        <v>21</v>
      </c>
      <c r="B11" s="307"/>
      <c r="C11" s="307"/>
      <c r="D11" s="307"/>
      <c r="E11" s="307"/>
      <c r="F11" s="307"/>
      <c r="G11" s="307"/>
      <c r="H11" s="168">
        <f>SUM(H12,H34)</f>
        <v>135891.75</v>
      </c>
      <c r="I11" s="168">
        <f>SUM(I12,I34)</f>
        <v>335000</v>
      </c>
      <c r="J11" s="168">
        <f>SUM(J12,J34)</f>
        <v>-131734</v>
      </c>
      <c r="K11" s="168">
        <f>SUM(I11+J11)</f>
        <v>203266</v>
      </c>
      <c r="L11" s="175">
        <f>SUM(L12,L34)</f>
        <v>0</v>
      </c>
      <c r="M11" s="168">
        <f aca="true" t="shared" si="0" ref="M11:M33">SUM(L11*100/K11)</f>
        <v>0</v>
      </c>
      <c r="N11" s="176">
        <f aca="true" t="shared" si="1" ref="N11:N40">SUM(K11-L11)</f>
        <v>203266</v>
      </c>
      <c r="O11" s="311">
        <f aca="true" t="shared" si="2" ref="O11:O33">SUM(N11*100/K11)</f>
        <v>100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0</v>
      </c>
      <c r="T11" s="168">
        <f>SUM(T12,T34)</f>
        <v>0</v>
      </c>
      <c r="U11" s="168">
        <v>0</v>
      </c>
      <c r="V11" s="168">
        <f>SUM(V12,V34)</f>
        <v>0</v>
      </c>
      <c r="W11" s="168">
        <f>SUM(W12,W34)</f>
        <v>0</v>
      </c>
      <c r="X11" s="168">
        <v>0</v>
      </c>
      <c r="Y11" s="168">
        <f>SUM(P11,S11,V11)</f>
        <v>0</v>
      </c>
      <c r="Z11" s="168">
        <f>SUM(Q11,T11,W11)</f>
        <v>0</v>
      </c>
      <c r="AA11" s="168">
        <v>0</v>
      </c>
      <c r="AB11" s="168">
        <f>SUM(AB12,AB34)</f>
        <v>4168</v>
      </c>
      <c r="AC11" s="168">
        <f>SUM(AC12,AC34)</f>
        <v>0</v>
      </c>
      <c r="AD11" s="168">
        <f aca="true" t="shared" si="3" ref="AD11:AD18">SUM(AC11*100/AB11)</f>
        <v>0</v>
      </c>
      <c r="AE11" s="168">
        <f>SUM(AE12,AE34)</f>
        <v>330</v>
      </c>
      <c r="AF11" s="168">
        <f>SUM(AF12,AF34)</f>
        <v>0</v>
      </c>
      <c r="AG11" s="168">
        <f aca="true" t="shared" si="4" ref="AG11:AG17">SUM(AF11*100/AE11)</f>
        <v>0</v>
      </c>
      <c r="AH11" s="168">
        <f>SUM(AH12,AH34)</f>
        <v>2290</v>
      </c>
      <c r="AI11" s="168">
        <f>SUM(AI12,AI34)</f>
        <v>0</v>
      </c>
      <c r="AJ11" s="168">
        <f aca="true" t="shared" si="5" ref="AJ11:AJ17">SUM(AI11*100/AH11)</f>
        <v>0</v>
      </c>
      <c r="AK11" s="168">
        <f>SUM(AB11,AE11,AH11)</f>
        <v>6788</v>
      </c>
      <c r="AL11" s="168">
        <f>SUM(AC11,AF11,AI11)</f>
        <v>0</v>
      </c>
      <c r="AM11" s="168">
        <f>SUM(AL11*100/AK11)</f>
        <v>0</v>
      </c>
      <c r="AN11" s="168">
        <f>SUM(AN12,AN34)</f>
        <v>1020</v>
      </c>
      <c r="AO11" s="168">
        <f>SUM(AO12,AO34)</f>
        <v>0</v>
      </c>
      <c r="AP11" s="168">
        <f aca="true" t="shared" si="6" ref="AP11:AP17">SUM(AO11*100/AN11)</f>
        <v>0</v>
      </c>
      <c r="AQ11" s="168">
        <f>SUM(AQ12,AQ34)</f>
        <v>990</v>
      </c>
      <c r="AR11" s="168">
        <f>SUM(AR12,AR34)</f>
        <v>0</v>
      </c>
      <c r="AS11" s="168">
        <f aca="true" t="shared" si="7" ref="AS11:AS17">SUM(AR11*100/AQ11)</f>
        <v>0</v>
      </c>
      <c r="AT11" s="168">
        <f>SUM(AT12,AT34)</f>
        <v>5830</v>
      </c>
      <c r="AU11" s="168">
        <f>SUM(AU12,AU34)</f>
        <v>0</v>
      </c>
      <c r="AV11" s="168">
        <f>SUM(AU11*100/AT11)</f>
        <v>0</v>
      </c>
      <c r="AW11" s="168">
        <f>SUM(AN11,AQ11,AT11)</f>
        <v>7840</v>
      </c>
      <c r="AX11" s="168">
        <f>SUM(AO11,AR11,AU11)</f>
        <v>0</v>
      </c>
      <c r="AY11" s="168">
        <f>SUM(AX11*100/AW11)</f>
        <v>0</v>
      </c>
      <c r="AZ11" s="168">
        <f>SUM(AZ12,AZ34)</f>
        <v>55854</v>
      </c>
      <c r="BA11" s="168">
        <f>SUM(BA12,BA34)</f>
        <v>0</v>
      </c>
      <c r="BB11" s="168">
        <f aca="true" t="shared" si="8" ref="BB11:BB17">SUM(BA11*100/AZ11)</f>
        <v>0</v>
      </c>
      <c r="BC11" s="168">
        <f>SUM(BC12,BC34)</f>
        <v>5570</v>
      </c>
      <c r="BD11" s="168">
        <f>SUM(BD12,BD34)</f>
        <v>0</v>
      </c>
      <c r="BE11" s="168">
        <f>SUM(BD11*100/BC11)</f>
        <v>0</v>
      </c>
      <c r="BF11" s="168">
        <f>SUM(BF12,BF34)</f>
        <v>127214</v>
      </c>
      <c r="BG11" s="168">
        <f>SUM(BG12,BG34)</f>
        <v>0</v>
      </c>
      <c r="BH11" s="168">
        <f>SUM(BG11*100/BF11)</f>
        <v>0</v>
      </c>
      <c r="BI11" s="168">
        <f>SUM(AZ11,BC11,BF11)</f>
        <v>188638</v>
      </c>
      <c r="BJ11" s="168">
        <f>SUM(BA11,BD11,BG11)</f>
        <v>0</v>
      </c>
      <c r="BK11" s="168">
        <f>SUM(BJ11*100/BI11)</f>
        <v>0</v>
      </c>
      <c r="BL11" s="169">
        <f>SUM(BL12,BL34)</f>
        <v>203266</v>
      </c>
    </row>
    <row r="12" spans="1:64" s="202" customFormat="1" ht="22.5">
      <c r="A12" s="135" t="s">
        <v>87</v>
      </c>
      <c r="B12" s="196"/>
      <c r="C12" s="196"/>
      <c r="D12" s="196"/>
      <c r="E12" s="196"/>
      <c r="F12" s="196"/>
      <c r="G12" s="196"/>
      <c r="H12" s="137">
        <f aca="true" t="shared" si="9" ref="H12:J13">SUM(H13)</f>
        <v>135891.75</v>
      </c>
      <c r="I12" s="137">
        <f t="shared" si="9"/>
        <v>285000</v>
      </c>
      <c r="J12" s="137">
        <f t="shared" si="9"/>
        <v>-131734</v>
      </c>
      <c r="K12" s="174">
        <f aca="true" t="shared" si="10" ref="K12:K40">SUM(I12+J12)</f>
        <v>153266</v>
      </c>
      <c r="L12" s="137">
        <f>SUM(L13)</f>
        <v>0</v>
      </c>
      <c r="M12" s="197">
        <f t="shared" si="0"/>
        <v>0</v>
      </c>
      <c r="N12" s="198">
        <f t="shared" si="1"/>
        <v>153266</v>
      </c>
      <c r="O12" s="312">
        <f t="shared" si="2"/>
        <v>100</v>
      </c>
      <c r="P12" s="137">
        <f>SUM(P13)</f>
        <v>0</v>
      </c>
      <c r="Q12" s="137">
        <f>SUM(Q13)</f>
        <v>0</v>
      </c>
      <c r="R12" s="197">
        <v>0</v>
      </c>
      <c r="S12" s="137">
        <f>SUM(S13)</f>
        <v>0</v>
      </c>
      <c r="T12" s="137">
        <f>SUM(T13)</f>
        <v>0</v>
      </c>
      <c r="U12" s="197">
        <v>0</v>
      </c>
      <c r="V12" s="137">
        <f>SUM(V13)</f>
        <v>0</v>
      </c>
      <c r="W12" s="137">
        <f>SUM(W13)</f>
        <v>0</v>
      </c>
      <c r="X12" s="197">
        <v>0</v>
      </c>
      <c r="Y12" s="199">
        <f aca="true" t="shared" si="11" ref="Y12:Z28">SUM(P12,S12,V12)</f>
        <v>0</v>
      </c>
      <c r="Z12" s="199">
        <f t="shared" si="11"/>
        <v>0</v>
      </c>
      <c r="AA12" s="197">
        <v>0</v>
      </c>
      <c r="AB12" s="137">
        <f>SUM(AB13)</f>
        <v>3568</v>
      </c>
      <c r="AC12" s="137">
        <f>SUM(AC13)</f>
        <v>0</v>
      </c>
      <c r="AD12" s="200">
        <f t="shared" si="3"/>
        <v>0</v>
      </c>
      <c r="AE12" s="137">
        <f>SUM(AE13)</f>
        <v>330</v>
      </c>
      <c r="AF12" s="137">
        <f>SUM(AF13)</f>
        <v>0</v>
      </c>
      <c r="AG12" s="197">
        <f>SUM(AF12*100/AE12)</f>
        <v>0</v>
      </c>
      <c r="AH12" s="137">
        <f>SUM(AH13)</f>
        <v>690</v>
      </c>
      <c r="AI12" s="137">
        <f>SUM(AI13)</f>
        <v>0</v>
      </c>
      <c r="AJ12" s="197">
        <f t="shared" si="5"/>
        <v>0</v>
      </c>
      <c r="AK12" s="199">
        <f aca="true" t="shared" si="12" ref="AK12:AL28">SUM(AB12,AE12,AH12)</f>
        <v>4588</v>
      </c>
      <c r="AL12" s="199">
        <f t="shared" si="12"/>
        <v>0</v>
      </c>
      <c r="AM12" s="197">
        <f>SUM(AL12*100/AK12)</f>
        <v>0</v>
      </c>
      <c r="AN12" s="137">
        <f>SUM(AN13)</f>
        <v>1020</v>
      </c>
      <c r="AO12" s="137">
        <f>SUM(AO13)</f>
        <v>0</v>
      </c>
      <c r="AP12" s="197">
        <f t="shared" si="6"/>
        <v>0</v>
      </c>
      <c r="AQ12" s="137">
        <f>SUM(AQ13)</f>
        <v>990</v>
      </c>
      <c r="AR12" s="137">
        <f>SUM(AR13)</f>
        <v>0</v>
      </c>
      <c r="AS12" s="197">
        <f t="shared" si="7"/>
        <v>0</v>
      </c>
      <c r="AT12" s="137">
        <f>SUM(AT13)</f>
        <v>5830</v>
      </c>
      <c r="AU12" s="137">
        <f>SUM(AU13)</f>
        <v>0</v>
      </c>
      <c r="AV12" s="197">
        <f>SUM(AU12*100/AT12)</f>
        <v>0</v>
      </c>
      <c r="AW12" s="199">
        <f aca="true" t="shared" si="13" ref="AW12:AX28">SUM(AN12,AQ12,AT12)</f>
        <v>7840</v>
      </c>
      <c r="AX12" s="199">
        <f t="shared" si="13"/>
        <v>0</v>
      </c>
      <c r="AY12" s="197">
        <f>SUM(AX12*100/AW12)</f>
        <v>0</v>
      </c>
      <c r="AZ12" s="137">
        <f>SUM(AZ13)</f>
        <v>42604</v>
      </c>
      <c r="BA12" s="137">
        <f>SUM(BA13)</f>
        <v>0</v>
      </c>
      <c r="BB12" s="197">
        <f t="shared" si="8"/>
        <v>0</v>
      </c>
      <c r="BC12" s="137">
        <f>SUM(BC13)</f>
        <v>5570</v>
      </c>
      <c r="BD12" s="137">
        <f>SUM(BD13)</f>
        <v>0</v>
      </c>
      <c r="BE12" s="197">
        <v>0</v>
      </c>
      <c r="BF12" s="137">
        <f>SUM(BF13)</f>
        <v>92664</v>
      </c>
      <c r="BG12" s="137">
        <f>SUM(BG13)</f>
        <v>0</v>
      </c>
      <c r="BH12" s="197">
        <f>SUM(BG12*100/BF12)</f>
        <v>0</v>
      </c>
      <c r="BI12" s="199">
        <f aca="true" t="shared" si="14" ref="BI12:BJ27">SUM(AZ12,BC12,BF12)</f>
        <v>140838</v>
      </c>
      <c r="BJ12" s="199">
        <f>SUM(BG12,BA12,BD12)</f>
        <v>0</v>
      </c>
      <c r="BK12" s="197">
        <f>SUM(BJ12*100/BI12)</f>
        <v>0</v>
      </c>
      <c r="BL12" s="201">
        <f>SUM(BL13)</f>
        <v>153266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9"/>
        <v>135891.75</v>
      </c>
      <c r="I13" s="77">
        <f t="shared" si="9"/>
        <v>285000</v>
      </c>
      <c r="J13" s="77">
        <f t="shared" si="9"/>
        <v>-131734</v>
      </c>
      <c r="K13" s="90">
        <f t="shared" si="10"/>
        <v>153266</v>
      </c>
      <c r="L13" s="77">
        <f>SUM(L14)</f>
        <v>0</v>
      </c>
      <c r="M13" s="204">
        <f t="shared" si="0"/>
        <v>0</v>
      </c>
      <c r="N13" s="205">
        <f t="shared" si="1"/>
        <v>153266</v>
      </c>
      <c r="O13" s="281">
        <f t="shared" si="2"/>
        <v>100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0</v>
      </c>
      <c r="T13" s="77">
        <f>SUM(T14)</f>
        <v>0</v>
      </c>
      <c r="U13" s="204">
        <v>0</v>
      </c>
      <c r="V13" s="77">
        <f>SUM(V14)</f>
        <v>0</v>
      </c>
      <c r="W13" s="77">
        <f>SUM(W14)</f>
        <v>0</v>
      </c>
      <c r="X13" s="204">
        <v>0</v>
      </c>
      <c r="Y13" s="206">
        <f t="shared" si="11"/>
        <v>0</v>
      </c>
      <c r="Z13" s="206">
        <f t="shared" si="11"/>
        <v>0</v>
      </c>
      <c r="AA13" s="204">
        <v>0</v>
      </c>
      <c r="AB13" s="77">
        <f>SUM(AB14)</f>
        <v>3568</v>
      </c>
      <c r="AC13" s="77">
        <f>SUM(AC14)</f>
        <v>0</v>
      </c>
      <c r="AD13" s="204">
        <f t="shared" si="3"/>
        <v>0</v>
      </c>
      <c r="AE13" s="77">
        <f>SUM(AE14)</f>
        <v>330</v>
      </c>
      <c r="AF13" s="77">
        <f>SUM(AF14)</f>
        <v>0</v>
      </c>
      <c r="AG13" s="204">
        <f t="shared" si="4"/>
        <v>0</v>
      </c>
      <c r="AH13" s="77">
        <f>SUM(AH14)</f>
        <v>690</v>
      </c>
      <c r="AI13" s="77">
        <f>SUM(AI14)</f>
        <v>0</v>
      </c>
      <c r="AJ13" s="204">
        <f t="shared" si="5"/>
        <v>0</v>
      </c>
      <c r="AK13" s="206">
        <f t="shared" si="12"/>
        <v>4588</v>
      </c>
      <c r="AL13" s="206">
        <f t="shared" si="12"/>
        <v>0</v>
      </c>
      <c r="AM13" s="204">
        <f aca="true" t="shared" si="15" ref="AM13:AM21">SUM(AL13*100/AK13)</f>
        <v>0</v>
      </c>
      <c r="AN13" s="77">
        <f>SUM(AN14)</f>
        <v>1020</v>
      </c>
      <c r="AO13" s="77">
        <f>SUM(AO14)</f>
        <v>0</v>
      </c>
      <c r="AP13" s="204">
        <f t="shared" si="6"/>
        <v>0</v>
      </c>
      <c r="AQ13" s="77">
        <f>SUM(AQ14)</f>
        <v>990</v>
      </c>
      <c r="AR13" s="77">
        <f>SUM(AR14)</f>
        <v>0</v>
      </c>
      <c r="AS13" s="204">
        <f t="shared" si="7"/>
        <v>0</v>
      </c>
      <c r="AT13" s="77">
        <f>SUM(AT14)</f>
        <v>5830</v>
      </c>
      <c r="AU13" s="77">
        <f>SUM(AU14)</f>
        <v>0</v>
      </c>
      <c r="AV13" s="204">
        <f aca="true" t="shared" si="16" ref="AV13:AV18">SUM(AU13*100/AT13)</f>
        <v>0</v>
      </c>
      <c r="AW13" s="206">
        <f t="shared" si="13"/>
        <v>7840</v>
      </c>
      <c r="AX13" s="206">
        <f t="shared" si="13"/>
        <v>0</v>
      </c>
      <c r="AY13" s="204">
        <f aca="true" t="shared" si="17" ref="AY13:AY18">SUM(AX13*100/AW13)</f>
        <v>0</v>
      </c>
      <c r="AZ13" s="77">
        <f>SUM(AZ14)</f>
        <v>42604</v>
      </c>
      <c r="BA13" s="77">
        <f>SUM(BA14)</f>
        <v>0</v>
      </c>
      <c r="BB13" s="204">
        <f t="shared" si="8"/>
        <v>0</v>
      </c>
      <c r="BC13" s="77">
        <f>SUM(BC14)</f>
        <v>5570</v>
      </c>
      <c r="BD13" s="77">
        <f>SUM(BD14)</f>
        <v>0</v>
      </c>
      <c r="BE13" s="204">
        <f>SUM(BD13*100/BC13)</f>
        <v>0</v>
      </c>
      <c r="BF13" s="77">
        <f>SUM(BF14)</f>
        <v>92664</v>
      </c>
      <c r="BG13" s="77">
        <f>SUM(BG14)</f>
        <v>0</v>
      </c>
      <c r="BH13" s="204">
        <f aca="true" t="shared" si="18" ref="BH13:BH20">SUM(BG13*100/BF13)</f>
        <v>0</v>
      </c>
      <c r="BI13" s="206">
        <f t="shared" si="14"/>
        <v>140838</v>
      </c>
      <c r="BJ13" s="206">
        <f>SUM(BG13,BA13,BD13)</f>
        <v>0</v>
      </c>
      <c r="BK13" s="204">
        <f aca="true" t="shared" si="19" ref="BK13:BK21">SUM(BJ13*100/BI13)</f>
        <v>0</v>
      </c>
      <c r="BL13" s="207">
        <f>SUM(BL14)</f>
        <v>153266</v>
      </c>
    </row>
    <row r="14" spans="1:64" s="179" customFormat="1" ht="22.5">
      <c r="A14" s="178"/>
      <c r="B14" s="109" t="s">
        <v>89</v>
      </c>
      <c r="C14" s="109"/>
      <c r="D14" s="109"/>
      <c r="E14" s="109"/>
      <c r="F14" s="109"/>
      <c r="G14" s="109"/>
      <c r="H14" s="110">
        <f>SUM(H15,H28)</f>
        <v>135891.75</v>
      </c>
      <c r="I14" s="110">
        <f>SUM(I15,I28)</f>
        <v>285000</v>
      </c>
      <c r="J14" s="110">
        <f>SUM(J15,J28)</f>
        <v>-131734</v>
      </c>
      <c r="K14" s="111">
        <f t="shared" si="10"/>
        <v>153266</v>
      </c>
      <c r="L14" s="110">
        <f>SUM(L15,L28)</f>
        <v>0</v>
      </c>
      <c r="M14" s="209">
        <f t="shared" si="0"/>
        <v>0</v>
      </c>
      <c r="N14" s="210">
        <f t="shared" si="1"/>
        <v>153266</v>
      </c>
      <c r="O14" s="313">
        <f t="shared" si="2"/>
        <v>100</v>
      </c>
      <c r="P14" s="110">
        <f>SUM(P15,P28)</f>
        <v>0</v>
      </c>
      <c r="Q14" s="110">
        <f>SUM(Q15,Q28)</f>
        <v>0</v>
      </c>
      <c r="R14" s="211">
        <v>0</v>
      </c>
      <c r="S14" s="110">
        <f>SUM(S15,S28)</f>
        <v>0</v>
      </c>
      <c r="T14" s="110">
        <f>SUM(T15,T28)</f>
        <v>0</v>
      </c>
      <c r="U14" s="209">
        <v>0</v>
      </c>
      <c r="V14" s="110">
        <f>SUM(V15,V28)</f>
        <v>0</v>
      </c>
      <c r="W14" s="110">
        <f>SUM(W15,W28)</f>
        <v>0</v>
      </c>
      <c r="X14" s="209">
        <v>0</v>
      </c>
      <c r="Y14" s="212">
        <f t="shared" si="11"/>
        <v>0</v>
      </c>
      <c r="Z14" s="212">
        <f t="shared" si="11"/>
        <v>0</v>
      </c>
      <c r="AA14" s="209">
        <v>0</v>
      </c>
      <c r="AB14" s="110">
        <f>SUM(AB15,AB28)</f>
        <v>3568</v>
      </c>
      <c r="AC14" s="110">
        <f>SUM(AC15,AC28)</f>
        <v>0</v>
      </c>
      <c r="AD14" s="211">
        <f t="shared" si="3"/>
        <v>0</v>
      </c>
      <c r="AE14" s="110">
        <f>SUM(AE15,AE28)</f>
        <v>330</v>
      </c>
      <c r="AF14" s="110">
        <f>SUM(AF15,AF28)</f>
        <v>0</v>
      </c>
      <c r="AG14" s="211">
        <f t="shared" si="4"/>
        <v>0</v>
      </c>
      <c r="AH14" s="110">
        <f>SUM(AH15,AH28)</f>
        <v>690</v>
      </c>
      <c r="AI14" s="110">
        <f>SUM(AI15,AI28)</f>
        <v>0</v>
      </c>
      <c r="AJ14" s="211">
        <f t="shared" si="5"/>
        <v>0</v>
      </c>
      <c r="AK14" s="212">
        <f t="shared" si="12"/>
        <v>4588</v>
      </c>
      <c r="AL14" s="212">
        <f t="shared" si="12"/>
        <v>0</v>
      </c>
      <c r="AM14" s="211">
        <f t="shared" si="15"/>
        <v>0</v>
      </c>
      <c r="AN14" s="110">
        <f>SUM(AN15,AN28)</f>
        <v>1020</v>
      </c>
      <c r="AO14" s="110">
        <f>SUM(AO15,AO28)</f>
        <v>0</v>
      </c>
      <c r="AP14" s="211">
        <f t="shared" si="6"/>
        <v>0</v>
      </c>
      <c r="AQ14" s="110">
        <f>SUM(AQ15,AQ28)</f>
        <v>990</v>
      </c>
      <c r="AR14" s="110">
        <f>SUM(AR15,AR28)</f>
        <v>0</v>
      </c>
      <c r="AS14" s="211">
        <f t="shared" si="7"/>
        <v>0</v>
      </c>
      <c r="AT14" s="110">
        <f>SUM(AT15,AT28)</f>
        <v>5830</v>
      </c>
      <c r="AU14" s="110">
        <f>SUM(AU15,AU28)</f>
        <v>0</v>
      </c>
      <c r="AV14" s="211">
        <f t="shared" si="16"/>
        <v>0</v>
      </c>
      <c r="AW14" s="212">
        <f t="shared" si="13"/>
        <v>7840</v>
      </c>
      <c r="AX14" s="212">
        <f t="shared" si="13"/>
        <v>0</v>
      </c>
      <c r="AY14" s="209">
        <f t="shared" si="17"/>
        <v>0</v>
      </c>
      <c r="AZ14" s="110">
        <f>SUM(AZ15,AZ28)</f>
        <v>42604</v>
      </c>
      <c r="BA14" s="110">
        <f>SUM(BA15,BA28)</f>
        <v>0</v>
      </c>
      <c r="BB14" s="211">
        <f t="shared" si="8"/>
        <v>0</v>
      </c>
      <c r="BC14" s="110">
        <f>SUM(BC15,BC28)</f>
        <v>5570</v>
      </c>
      <c r="BD14" s="110">
        <f>SUM(BD15,BD28)</f>
        <v>0</v>
      </c>
      <c r="BE14" s="211">
        <f>SUM(BD14*100/BC14)</f>
        <v>0</v>
      </c>
      <c r="BF14" s="110">
        <f>SUM(BF15,BF28)</f>
        <v>92664</v>
      </c>
      <c r="BG14" s="110">
        <f>SUM(BG15,BG28)</f>
        <v>0</v>
      </c>
      <c r="BH14" s="211">
        <f t="shared" si="18"/>
        <v>0</v>
      </c>
      <c r="BI14" s="212">
        <f t="shared" si="14"/>
        <v>140838</v>
      </c>
      <c r="BJ14" s="212">
        <f t="shared" si="14"/>
        <v>0</v>
      </c>
      <c r="BK14" s="209">
        <f t="shared" si="19"/>
        <v>0</v>
      </c>
      <c r="BL14" s="213">
        <f>SUM(BL15,BL28)</f>
        <v>153266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0" ref="H15:J16">SUM(H16)</f>
        <v>135891.75</v>
      </c>
      <c r="I15" s="121">
        <f t="shared" si="20"/>
        <v>275000</v>
      </c>
      <c r="J15" s="121">
        <f t="shared" si="20"/>
        <v>-127174</v>
      </c>
      <c r="K15" s="122">
        <f t="shared" si="10"/>
        <v>147826</v>
      </c>
      <c r="L15" s="121">
        <f>SUM(L16)</f>
        <v>0</v>
      </c>
      <c r="M15" s="214">
        <f t="shared" si="0"/>
        <v>0</v>
      </c>
      <c r="N15" s="215">
        <f t="shared" si="1"/>
        <v>147826</v>
      </c>
      <c r="O15" s="260">
        <f t="shared" si="2"/>
        <v>100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0</v>
      </c>
      <c r="T15" s="121">
        <f>SUM(T16)</f>
        <v>0</v>
      </c>
      <c r="U15" s="214">
        <v>0</v>
      </c>
      <c r="V15" s="121">
        <f>SUM(V16)</f>
        <v>0</v>
      </c>
      <c r="W15" s="121">
        <f>SUM(W16)</f>
        <v>0</v>
      </c>
      <c r="X15" s="214">
        <v>0</v>
      </c>
      <c r="Y15" s="217">
        <f t="shared" si="11"/>
        <v>0</v>
      </c>
      <c r="Z15" s="217">
        <f t="shared" si="11"/>
        <v>0</v>
      </c>
      <c r="AA15" s="214">
        <v>0</v>
      </c>
      <c r="AB15" s="121">
        <f>SUM(AB16)</f>
        <v>3568</v>
      </c>
      <c r="AC15" s="121">
        <f>SUM(AC16)</f>
        <v>0</v>
      </c>
      <c r="AD15" s="216">
        <f t="shared" si="3"/>
        <v>0</v>
      </c>
      <c r="AE15" s="121">
        <f>SUM(AE16)</f>
        <v>330</v>
      </c>
      <c r="AF15" s="121">
        <f>SUM(AF16)</f>
        <v>0</v>
      </c>
      <c r="AG15" s="216">
        <f t="shared" si="4"/>
        <v>0</v>
      </c>
      <c r="AH15" s="121">
        <f>SUM(AH16)</f>
        <v>690</v>
      </c>
      <c r="AI15" s="121">
        <f>SUM(AI16)</f>
        <v>0</v>
      </c>
      <c r="AJ15" s="216">
        <f t="shared" si="5"/>
        <v>0</v>
      </c>
      <c r="AK15" s="217">
        <f t="shared" si="12"/>
        <v>4588</v>
      </c>
      <c r="AL15" s="217">
        <f t="shared" si="12"/>
        <v>0</v>
      </c>
      <c r="AM15" s="216">
        <f t="shared" si="15"/>
        <v>0</v>
      </c>
      <c r="AN15" s="121">
        <f>SUM(AN16)</f>
        <v>1020</v>
      </c>
      <c r="AO15" s="121">
        <f>SUM(AO16)</f>
        <v>0</v>
      </c>
      <c r="AP15" s="216">
        <f t="shared" si="6"/>
        <v>0</v>
      </c>
      <c r="AQ15" s="121">
        <f>SUM(AQ16)</f>
        <v>990</v>
      </c>
      <c r="AR15" s="121">
        <f>SUM(AR16)</f>
        <v>0</v>
      </c>
      <c r="AS15" s="216">
        <f t="shared" si="7"/>
        <v>0</v>
      </c>
      <c r="AT15" s="121">
        <f>SUM(AT16)</f>
        <v>5830</v>
      </c>
      <c r="AU15" s="121">
        <f>SUM(AU16)</f>
        <v>0</v>
      </c>
      <c r="AV15" s="216">
        <f t="shared" si="16"/>
        <v>0</v>
      </c>
      <c r="AW15" s="217">
        <f t="shared" si="13"/>
        <v>7840</v>
      </c>
      <c r="AX15" s="217">
        <f t="shared" si="13"/>
        <v>0</v>
      </c>
      <c r="AY15" s="214">
        <f t="shared" si="17"/>
        <v>0</v>
      </c>
      <c r="AZ15" s="121">
        <f>SUM(AZ16)</f>
        <v>42604</v>
      </c>
      <c r="BA15" s="121">
        <f>SUM(BA16)</f>
        <v>0</v>
      </c>
      <c r="BB15" s="216">
        <f t="shared" si="8"/>
        <v>0</v>
      </c>
      <c r="BC15" s="121">
        <f>SUM(BC16)</f>
        <v>5570</v>
      </c>
      <c r="BD15" s="121">
        <f>SUM(BD16)</f>
        <v>0</v>
      </c>
      <c r="BE15" s="216">
        <f>SUM(BD15*100/BC15)</f>
        <v>0</v>
      </c>
      <c r="BF15" s="121">
        <f>SUM(BF16)</f>
        <v>87224</v>
      </c>
      <c r="BG15" s="121">
        <f>SUM(BG16)</f>
        <v>0</v>
      </c>
      <c r="BH15" s="216">
        <f t="shared" si="18"/>
        <v>0</v>
      </c>
      <c r="BI15" s="217">
        <f t="shared" si="14"/>
        <v>135398</v>
      </c>
      <c r="BJ15" s="217">
        <f t="shared" si="14"/>
        <v>0</v>
      </c>
      <c r="BK15" s="214">
        <f t="shared" si="19"/>
        <v>0</v>
      </c>
      <c r="BL15" s="218">
        <f>SUM(BL16)</f>
        <v>147826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0"/>
        <v>135891.75</v>
      </c>
      <c r="I16" s="142">
        <f t="shared" si="20"/>
        <v>275000</v>
      </c>
      <c r="J16" s="142">
        <f t="shared" si="20"/>
        <v>-127174</v>
      </c>
      <c r="K16" s="143">
        <f t="shared" si="10"/>
        <v>147826</v>
      </c>
      <c r="L16" s="142">
        <f>SUM(L17)</f>
        <v>0</v>
      </c>
      <c r="M16" s="219">
        <f t="shared" si="0"/>
        <v>0</v>
      </c>
      <c r="N16" s="220">
        <f t="shared" si="1"/>
        <v>147826</v>
      </c>
      <c r="O16" s="284">
        <f t="shared" si="2"/>
        <v>100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0</v>
      </c>
      <c r="T16" s="142">
        <f>SUM(T17)</f>
        <v>0</v>
      </c>
      <c r="U16" s="219">
        <v>0</v>
      </c>
      <c r="V16" s="142">
        <f>SUM(V17)</f>
        <v>0</v>
      </c>
      <c r="W16" s="142">
        <f>SUM(W17)</f>
        <v>0</v>
      </c>
      <c r="X16" s="219">
        <v>0</v>
      </c>
      <c r="Y16" s="222">
        <f t="shared" si="11"/>
        <v>0</v>
      </c>
      <c r="Z16" s="222">
        <f t="shared" si="11"/>
        <v>0</v>
      </c>
      <c r="AA16" s="219">
        <v>0</v>
      </c>
      <c r="AB16" s="142">
        <f>SUM(AB17)</f>
        <v>3568</v>
      </c>
      <c r="AC16" s="142">
        <f>SUM(AC17)</f>
        <v>0</v>
      </c>
      <c r="AD16" s="221">
        <f t="shared" si="3"/>
        <v>0</v>
      </c>
      <c r="AE16" s="142">
        <f>SUM(AE17)</f>
        <v>330</v>
      </c>
      <c r="AF16" s="142">
        <f>SUM(AF17)</f>
        <v>0</v>
      </c>
      <c r="AG16" s="221">
        <f t="shared" si="4"/>
        <v>0</v>
      </c>
      <c r="AH16" s="142">
        <f>SUM(AH17)</f>
        <v>690</v>
      </c>
      <c r="AI16" s="142">
        <f>SUM(AI17)</f>
        <v>0</v>
      </c>
      <c r="AJ16" s="221">
        <f t="shared" si="5"/>
        <v>0</v>
      </c>
      <c r="AK16" s="222">
        <f t="shared" si="12"/>
        <v>4588</v>
      </c>
      <c r="AL16" s="222">
        <f t="shared" si="12"/>
        <v>0</v>
      </c>
      <c r="AM16" s="221">
        <f t="shared" si="15"/>
        <v>0</v>
      </c>
      <c r="AN16" s="142">
        <f>SUM(AN17)</f>
        <v>1020</v>
      </c>
      <c r="AO16" s="142">
        <f>SUM(AO17)</f>
        <v>0</v>
      </c>
      <c r="AP16" s="221">
        <f t="shared" si="6"/>
        <v>0</v>
      </c>
      <c r="AQ16" s="142">
        <f>SUM(AQ17)</f>
        <v>990</v>
      </c>
      <c r="AR16" s="142">
        <f>SUM(AR17)</f>
        <v>0</v>
      </c>
      <c r="AS16" s="221">
        <f t="shared" si="7"/>
        <v>0</v>
      </c>
      <c r="AT16" s="142">
        <f>SUM(AT17)</f>
        <v>5830</v>
      </c>
      <c r="AU16" s="142">
        <f>SUM(AU17)</f>
        <v>0</v>
      </c>
      <c r="AV16" s="221">
        <f t="shared" si="16"/>
        <v>0</v>
      </c>
      <c r="AW16" s="222">
        <f t="shared" si="13"/>
        <v>7840</v>
      </c>
      <c r="AX16" s="222">
        <f t="shared" si="13"/>
        <v>0</v>
      </c>
      <c r="AY16" s="219">
        <f t="shared" si="17"/>
        <v>0</v>
      </c>
      <c r="AZ16" s="142">
        <f>SUM(AZ17)</f>
        <v>42604</v>
      </c>
      <c r="BA16" s="142">
        <f>SUM(BA17)</f>
        <v>0</v>
      </c>
      <c r="BB16" s="221">
        <f t="shared" si="8"/>
        <v>0</v>
      </c>
      <c r="BC16" s="142">
        <f>SUM(BC17)</f>
        <v>5570</v>
      </c>
      <c r="BD16" s="142">
        <f>SUM(BD17)</f>
        <v>0</v>
      </c>
      <c r="BE16" s="221">
        <f>SUM(BD16*100/BC16)</f>
        <v>0</v>
      </c>
      <c r="BF16" s="142">
        <f>SUM(BF17)</f>
        <v>87224</v>
      </c>
      <c r="BG16" s="142">
        <f>SUM(BG17)</f>
        <v>0</v>
      </c>
      <c r="BH16" s="221">
        <f t="shared" si="18"/>
        <v>0</v>
      </c>
      <c r="BI16" s="222">
        <f t="shared" si="14"/>
        <v>135398</v>
      </c>
      <c r="BJ16" s="222">
        <f t="shared" si="14"/>
        <v>0</v>
      </c>
      <c r="BK16" s="219">
        <f t="shared" si="19"/>
        <v>0</v>
      </c>
      <c r="BL16" s="223">
        <f>SUM(BL17)</f>
        <v>147826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135891.75</v>
      </c>
      <c r="I17" s="152">
        <f>SUM(I18,I21,I25)</f>
        <v>275000</v>
      </c>
      <c r="J17" s="152">
        <f>SUM(J18,J21,J25)</f>
        <v>-127174</v>
      </c>
      <c r="K17" s="153">
        <f t="shared" si="10"/>
        <v>147826</v>
      </c>
      <c r="L17" s="152">
        <f>SUM(L18,L21,L25)</f>
        <v>0</v>
      </c>
      <c r="M17" s="224">
        <f t="shared" si="0"/>
        <v>0</v>
      </c>
      <c r="N17" s="225">
        <f t="shared" si="1"/>
        <v>147826</v>
      </c>
      <c r="O17" s="285">
        <f t="shared" si="2"/>
        <v>100</v>
      </c>
      <c r="P17" s="152">
        <f>SUM(P18,P21,P25)</f>
        <v>0</v>
      </c>
      <c r="Q17" s="152">
        <f>SUM(Q18,Q21,Q25)</f>
        <v>0</v>
      </c>
      <c r="R17" s="226">
        <v>0</v>
      </c>
      <c r="S17" s="152">
        <f>SUM(S18,S21,S25)</f>
        <v>0</v>
      </c>
      <c r="T17" s="152">
        <f>SUM(T18,T21,T25)</f>
        <v>0</v>
      </c>
      <c r="U17" s="224">
        <v>0</v>
      </c>
      <c r="V17" s="152">
        <f>SUM(V18,V21,V25)</f>
        <v>0</v>
      </c>
      <c r="W17" s="152">
        <f>SUM(W18,W21,W25)</f>
        <v>0</v>
      </c>
      <c r="X17" s="224">
        <v>0</v>
      </c>
      <c r="Y17" s="227">
        <f>SUM(P17,S17,V17)</f>
        <v>0</v>
      </c>
      <c r="Z17" s="227">
        <f>SUM(Q17,T17,W17)</f>
        <v>0</v>
      </c>
      <c r="AA17" s="224">
        <v>0</v>
      </c>
      <c r="AB17" s="152">
        <f>SUM(AB18,AB21,AB25)</f>
        <v>3568</v>
      </c>
      <c r="AC17" s="152">
        <f>SUM(AC18,AC21,AC25)</f>
        <v>0</v>
      </c>
      <c r="AD17" s="226">
        <f t="shared" si="3"/>
        <v>0</v>
      </c>
      <c r="AE17" s="152">
        <f>SUM(AE18,AE21,AE25)</f>
        <v>330</v>
      </c>
      <c r="AF17" s="152">
        <f>SUM(AF18,AF21,AF25)</f>
        <v>0</v>
      </c>
      <c r="AG17" s="226">
        <f t="shared" si="4"/>
        <v>0</v>
      </c>
      <c r="AH17" s="152">
        <f>SUM(AH18,AH21,AH25)</f>
        <v>690</v>
      </c>
      <c r="AI17" s="152">
        <f>SUM(AI18,AI21,AI25)</f>
        <v>0</v>
      </c>
      <c r="AJ17" s="226">
        <f t="shared" si="5"/>
        <v>0</v>
      </c>
      <c r="AK17" s="227">
        <f>SUM(AB17,AE17,AH17)</f>
        <v>4588</v>
      </c>
      <c r="AL17" s="227">
        <f>SUM(AC17,AF17,AI17)</f>
        <v>0</v>
      </c>
      <c r="AM17" s="226">
        <f t="shared" si="15"/>
        <v>0</v>
      </c>
      <c r="AN17" s="152">
        <f>SUM(AN18,AN21,AN25)</f>
        <v>1020</v>
      </c>
      <c r="AO17" s="152">
        <f>SUM(AO18,AO21,AO25)</f>
        <v>0</v>
      </c>
      <c r="AP17" s="226">
        <f t="shared" si="6"/>
        <v>0</v>
      </c>
      <c r="AQ17" s="152">
        <f>SUM(AQ18,AQ21,AQ25)</f>
        <v>990</v>
      </c>
      <c r="AR17" s="152">
        <f>SUM(AR18,AR21,AR25)</f>
        <v>0</v>
      </c>
      <c r="AS17" s="226">
        <f t="shared" si="7"/>
        <v>0</v>
      </c>
      <c r="AT17" s="152">
        <f>SUM(AT18,AT21,AT25)</f>
        <v>5830</v>
      </c>
      <c r="AU17" s="152">
        <f>SUM(AU18,AU21,AU25)</f>
        <v>0</v>
      </c>
      <c r="AV17" s="226">
        <f t="shared" si="16"/>
        <v>0</v>
      </c>
      <c r="AW17" s="227">
        <f>SUM(AN17,AQ17,AT17)</f>
        <v>7840</v>
      </c>
      <c r="AX17" s="227">
        <f>SUM(AO17,AR17,AU17)</f>
        <v>0</v>
      </c>
      <c r="AY17" s="224">
        <f t="shared" si="17"/>
        <v>0</v>
      </c>
      <c r="AZ17" s="152">
        <f>SUM(AZ18,AZ21,AZ25)</f>
        <v>42604</v>
      </c>
      <c r="BA17" s="152">
        <f>SUM(BA18,BA21,BA25)</f>
        <v>0</v>
      </c>
      <c r="BB17" s="226">
        <f t="shared" si="8"/>
        <v>0</v>
      </c>
      <c r="BC17" s="152">
        <f>SUM(BC18,BC21,BC25)</f>
        <v>5570</v>
      </c>
      <c r="BD17" s="152">
        <f>SUM(BD18,BD21,BD25)</f>
        <v>0</v>
      </c>
      <c r="BE17" s="226">
        <f>SUM(BD17*100/BC17)</f>
        <v>0</v>
      </c>
      <c r="BF17" s="152">
        <f>SUM(BF18,BF21,BF25)</f>
        <v>87224</v>
      </c>
      <c r="BG17" s="152">
        <f>SUM(BG18,BG21,BG25)</f>
        <v>0</v>
      </c>
      <c r="BH17" s="226">
        <f t="shared" si="18"/>
        <v>0</v>
      </c>
      <c r="BI17" s="227">
        <f>SUM(AZ17,BC17,BF17)</f>
        <v>135398</v>
      </c>
      <c r="BJ17" s="227">
        <f>SUM(BA17,BD17,BG17)</f>
        <v>0</v>
      </c>
      <c r="BK17" s="224">
        <f t="shared" si="19"/>
        <v>0</v>
      </c>
      <c r="BL17" s="228">
        <f>SUM(BL18,BL21,BL25)</f>
        <v>147826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33800</v>
      </c>
      <c r="I18" s="17">
        <f>SUM(I19:I20)</f>
        <v>35000</v>
      </c>
      <c r="J18" s="17">
        <f>SUM(J19:J20)</f>
        <v>0</v>
      </c>
      <c r="K18" s="89">
        <f t="shared" si="10"/>
        <v>35000</v>
      </c>
      <c r="L18" s="17">
        <f aca="true" t="shared" si="21" ref="L18:L40">SUM(Z18,AL18,AX18,BJ18)</f>
        <v>0</v>
      </c>
      <c r="M18" s="191">
        <f t="shared" si="0"/>
        <v>0</v>
      </c>
      <c r="N18" s="192">
        <f t="shared" si="1"/>
        <v>35000</v>
      </c>
      <c r="O18" s="257">
        <f t="shared" si="2"/>
        <v>100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0</v>
      </c>
      <c r="T18" s="17">
        <f>SUM(T19:T20)</f>
        <v>0</v>
      </c>
      <c r="U18" s="191">
        <v>0</v>
      </c>
      <c r="V18" s="17">
        <f>SUM(V19:V20)</f>
        <v>0</v>
      </c>
      <c r="W18" s="17">
        <f>SUM(W19:W20)</f>
        <v>0</v>
      </c>
      <c r="X18" s="191">
        <v>0</v>
      </c>
      <c r="Y18" s="194">
        <f t="shared" si="11"/>
        <v>0</v>
      </c>
      <c r="Z18" s="194">
        <f t="shared" si="11"/>
        <v>0</v>
      </c>
      <c r="AA18" s="191">
        <v>0</v>
      </c>
      <c r="AB18" s="17">
        <f>SUM(AB19:AB20)</f>
        <v>2200</v>
      </c>
      <c r="AC18" s="17">
        <f>SUM(AC19:AC20)</f>
        <v>0</v>
      </c>
      <c r="AD18" s="193">
        <f t="shared" si="3"/>
        <v>0</v>
      </c>
      <c r="AE18" s="17">
        <f>SUM(AE19:AE20)</f>
        <v>0</v>
      </c>
      <c r="AF18" s="17">
        <f>SUM(AF19:AF20)</f>
        <v>0</v>
      </c>
      <c r="AG18" s="193">
        <v>0</v>
      </c>
      <c r="AH18" s="17">
        <f>SUM(AH19:AH20)</f>
        <v>0</v>
      </c>
      <c r="AI18" s="17">
        <f>SUM(AI19:AI20)</f>
        <v>0</v>
      </c>
      <c r="AJ18" s="193">
        <v>0</v>
      </c>
      <c r="AK18" s="194">
        <f t="shared" si="12"/>
        <v>2200</v>
      </c>
      <c r="AL18" s="194">
        <f t="shared" si="12"/>
        <v>0</v>
      </c>
      <c r="AM18" s="193">
        <f>SUM(AL18*100/AK18)</f>
        <v>0</v>
      </c>
      <c r="AN18" s="17">
        <f>SUM(AN19:AN20)</f>
        <v>0</v>
      </c>
      <c r="AO18" s="17">
        <f>SUM(AO19:AO20)</f>
        <v>0</v>
      </c>
      <c r="AP18" s="193">
        <v>0</v>
      </c>
      <c r="AQ18" s="17">
        <f>SUM(AQ19:AQ20)</f>
        <v>0</v>
      </c>
      <c r="AR18" s="17">
        <f>SUM(AR19:AR20)</f>
        <v>0</v>
      </c>
      <c r="AS18" s="193">
        <v>0</v>
      </c>
      <c r="AT18" s="17">
        <f>SUM(AT19:AT20)</f>
        <v>2700</v>
      </c>
      <c r="AU18" s="17">
        <f>SUM(AU19:AU20)</f>
        <v>0</v>
      </c>
      <c r="AV18" s="193">
        <f t="shared" si="16"/>
        <v>0</v>
      </c>
      <c r="AW18" s="194">
        <f t="shared" si="13"/>
        <v>2700</v>
      </c>
      <c r="AX18" s="194">
        <f t="shared" si="13"/>
        <v>0</v>
      </c>
      <c r="AY18" s="191">
        <f t="shared" si="17"/>
        <v>0</v>
      </c>
      <c r="AZ18" s="17">
        <f>SUM(AZ19:AZ20)</f>
        <v>3000</v>
      </c>
      <c r="BA18" s="17">
        <f>SUM(BA19:BA20)</f>
        <v>0</v>
      </c>
      <c r="BB18" s="191">
        <f>SUM(BA18*100/AZ18)</f>
        <v>0</v>
      </c>
      <c r="BC18" s="17">
        <f>SUM(BC19:BC20)</f>
        <v>0</v>
      </c>
      <c r="BD18" s="17">
        <f>SUM(BD19:BD20)</f>
        <v>0</v>
      </c>
      <c r="BE18" s="193">
        <v>0</v>
      </c>
      <c r="BF18" s="17">
        <f>SUM(BF19:BF20)</f>
        <v>27100</v>
      </c>
      <c r="BG18" s="17">
        <f>SUM(BG19:BG20)</f>
        <v>0</v>
      </c>
      <c r="BH18" s="191">
        <f t="shared" si="18"/>
        <v>0</v>
      </c>
      <c r="BI18" s="194">
        <f t="shared" si="14"/>
        <v>30100</v>
      </c>
      <c r="BJ18" s="194">
        <f t="shared" si="14"/>
        <v>0</v>
      </c>
      <c r="BK18" s="191">
        <f t="shared" si="19"/>
        <v>0</v>
      </c>
      <c r="BL18" s="195">
        <f aca="true" t="shared" si="22" ref="BL18:BL39">SUM(Y18,AK18,AW18,BI18)</f>
        <v>35000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93</v>
      </c>
      <c r="H19" s="17">
        <v>19600</v>
      </c>
      <c r="I19" s="36">
        <v>20000</v>
      </c>
      <c r="J19" s="36">
        <v>0</v>
      </c>
      <c r="K19" s="89">
        <f t="shared" si="10"/>
        <v>20000</v>
      </c>
      <c r="L19" s="57">
        <f t="shared" si="21"/>
        <v>0</v>
      </c>
      <c r="M19" s="47">
        <f t="shared" si="0"/>
        <v>0</v>
      </c>
      <c r="N19" s="55">
        <f t="shared" si="1"/>
        <v>20000</v>
      </c>
      <c r="O19" s="258">
        <f t="shared" si="2"/>
        <v>100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/>
      <c r="X19" s="47">
        <v>0</v>
      </c>
      <c r="Y19" s="36">
        <f t="shared" si="11"/>
        <v>0</v>
      </c>
      <c r="Z19" s="36">
        <f t="shared" si="11"/>
        <v>0</v>
      </c>
      <c r="AA19" s="47">
        <v>0</v>
      </c>
      <c r="AB19" s="36">
        <v>0</v>
      </c>
      <c r="AC19" s="36"/>
      <c r="AD19" s="51">
        <v>0</v>
      </c>
      <c r="AE19" s="36">
        <v>0</v>
      </c>
      <c r="AF19" s="36"/>
      <c r="AG19" s="51">
        <v>0</v>
      </c>
      <c r="AH19" s="36">
        <v>0</v>
      </c>
      <c r="AI19" s="36"/>
      <c r="AJ19" s="51">
        <v>0</v>
      </c>
      <c r="AK19" s="36">
        <f t="shared" si="12"/>
        <v>0</v>
      </c>
      <c r="AL19" s="36">
        <f t="shared" si="12"/>
        <v>0</v>
      </c>
      <c r="AM19" s="51">
        <v>0</v>
      </c>
      <c r="AN19" s="36">
        <v>0</v>
      </c>
      <c r="AO19" s="36"/>
      <c r="AP19" s="51">
        <v>0</v>
      </c>
      <c r="AQ19" s="36">
        <v>0</v>
      </c>
      <c r="AR19" s="36"/>
      <c r="AS19" s="51">
        <v>0</v>
      </c>
      <c r="AT19" s="36">
        <v>0</v>
      </c>
      <c r="AU19" s="36"/>
      <c r="AV19" s="51">
        <v>0</v>
      </c>
      <c r="AW19" s="36">
        <f t="shared" si="13"/>
        <v>0</v>
      </c>
      <c r="AX19" s="36">
        <f t="shared" si="13"/>
        <v>0</v>
      </c>
      <c r="AY19" s="47"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20000</v>
      </c>
      <c r="BG19" s="36"/>
      <c r="BH19" s="47">
        <f t="shared" si="18"/>
        <v>0</v>
      </c>
      <c r="BI19" s="36">
        <f t="shared" si="14"/>
        <v>20000</v>
      </c>
      <c r="BJ19" s="36">
        <f t="shared" si="14"/>
        <v>0</v>
      </c>
      <c r="BK19" s="47">
        <f>SUM(BJ19*100/BI19)</f>
        <v>0</v>
      </c>
      <c r="BL19" s="56">
        <f t="shared" si="22"/>
        <v>20000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14200</v>
      </c>
      <c r="I20" s="36">
        <v>15000</v>
      </c>
      <c r="J20" s="36">
        <v>0</v>
      </c>
      <c r="K20" s="89">
        <f t="shared" si="10"/>
        <v>15000</v>
      </c>
      <c r="L20" s="57">
        <f t="shared" si="21"/>
        <v>0</v>
      </c>
      <c r="M20" s="47">
        <f t="shared" si="0"/>
        <v>0</v>
      </c>
      <c r="N20" s="55">
        <f t="shared" si="1"/>
        <v>15000</v>
      </c>
      <c r="O20" s="258">
        <f t="shared" si="2"/>
        <v>100</v>
      </c>
      <c r="P20" s="36">
        <v>0</v>
      </c>
      <c r="Q20" s="36">
        <v>0</v>
      </c>
      <c r="R20" s="51">
        <v>0</v>
      </c>
      <c r="S20" s="36">
        <v>0</v>
      </c>
      <c r="T20" s="36">
        <v>0</v>
      </c>
      <c r="U20" s="47">
        <v>0</v>
      </c>
      <c r="V20" s="36">
        <v>0</v>
      </c>
      <c r="W20" s="36"/>
      <c r="X20" s="47">
        <v>0</v>
      </c>
      <c r="Y20" s="36">
        <f t="shared" si="11"/>
        <v>0</v>
      </c>
      <c r="Z20" s="36">
        <f t="shared" si="11"/>
        <v>0</v>
      </c>
      <c r="AA20" s="47">
        <v>0</v>
      </c>
      <c r="AB20" s="36">
        <v>2200</v>
      </c>
      <c r="AC20" s="36"/>
      <c r="AD20" s="51">
        <f>SUM(AC20*100/AB20)</f>
        <v>0</v>
      </c>
      <c r="AE20" s="36">
        <v>0</v>
      </c>
      <c r="AF20" s="36"/>
      <c r="AG20" s="51">
        <v>0</v>
      </c>
      <c r="AH20" s="36">
        <v>0</v>
      </c>
      <c r="AI20" s="36"/>
      <c r="AJ20" s="51">
        <v>0</v>
      </c>
      <c r="AK20" s="36">
        <f t="shared" si="12"/>
        <v>2200</v>
      </c>
      <c r="AL20" s="36">
        <f t="shared" si="12"/>
        <v>0</v>
      </c>
      <c r="AM20" s="51">
        <f>SUM(AL20*100/AK20)</f>
        <v>0</v>
      </c>
      <c r="AN20" s="36">
        <v>0</v>
      </c>
      <c r="AO20" s="36"/>
      <c r="AP20" s="51">
        <v>0</v>
      </c>
      <c r="AQ20" s="36">
        <v>0</v>
      </c>
      <c r="AR20" s="36"/>
      <c r="AS20" s="51">
        <v>0</v>
      </c>
      <c r="AT20" s="36">
        <v>2700</v>
      </c>
      <c r="AU20" s="36"/>
      <c r="AV20" s="51">
        <f>SUM(AU20*100/AT20)</f>
        <v>0</v>
      </c>
      <c r="AW20" s="36">
        <f t="shared" si="13"/>
        <v>2700</v>
      </c>
      <c r="AX20" s="36">
        <f t="shared" si="13"/>
        <v>0</v>
      </c>
      <c r="AY20" s="51">
        <f>SUM(AX20*100/AW20)</f>
        <v>0</v>
      </c>
      <c r="AZ20" s="36">
        <v>3000</v>
      </c>
      <c r="BA20" s="36"/>
      <c r="BB20" s="47">
        <f>SUM(BA20*100/AZ20)</f>
        <v>0</v>
      </c>
      <c r="BC20" s="36">
        <v>0</v>
      </c>
      <c r="BD20" s="36"/>
      <c r="BE20" s="51">
        <v>0</v>
      </c>
      <c r="BF20" s="36">
        <v>7100</v>
      </c>
      <c r="BG20" s="36"/>
      <c r="BH20" s="47">
        <f t="shared" si="18"/>
        <v>0</v>
      </c>
      <c r="BI20" s="36">
        <f t="shared" si="14"/>
        <v>10100</v>
      </c>
      <c r="BJ20" s="36">
        <f t="shared" si="14"/>
        <v>0</v>
      </c>
      <c r="BK20" s="51">
        <f>SUM(BJ20*100/BI20)</f>
        <v>0</v>
      </c>
      <c r="BL20" s="68">
        <f t="shared" si="22"/>
        <v>15000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13340</v>
      </c>
      <c r="I21" s="17">
        <f>SUM(I22:I24)</f>
        <v>90000</v>
      </c>
      <c r="J21" s="17">
        <f>SUM(J22:J24)</f>
        <v>-2450</v>
      </c>
      <c r="K21" s="89">
        <f t="shared" si="10"/>
        <v>87550</v>
      </c>
      <c r="L21" s="17">
        <f t="shared" si="21"/>
        <v>0</v>
      </c>
      <c r="M21" s="191">
        <f t="shared" si="0"/>
        <v>0</v>
      </c>
      <c r="N21" s="192">
        <f t="shared" si="1"/>
        <v>87550</v>
      </c>
      <c r="O21" s="257">
        <f t="shared" si="2"/>
        <v>100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0</v>
      </c>
      <c r="T21" s="17">
        <f>SUM(T22:T24)</f>
        <v>0</v>
      </c>
      <c r="U21" s="191">
        <v>0</v>
      </c>
      <c r="V21" s="17">
        <f>SUM(V22:V24)</f>
        <v>0</v>
      </c>
      <c r="W21" s="17">
        <f>SUM(W22:W24)</f>
        <v>0</v>
      </c>
      <c r="X21" s="191">
        <v>0</v>
      </c>
      <c r="Y21" s="194">
        <f t="shared" si="11"/>
        <v>0</v>
      </c>
      <c r="Z21" s="194">
        <f t="shared" si="11"/>
        <v>0</v>
      </c>
      <c r="AA21" s="191">
        <v>0</v>
      </c>
      <c r="AB21" s="17">
        <f>SUM(AB22:AB24)</f>
        <v>0</v>
      </c>
      <c r="AC21" s="17">
        <f>SUM(AC22:AC24)</f>
        <v>0</v>
      </c>
      <c r="AD21" s="193">
        <v>0</v>
      </c>
      <c r="AE21" s="17">
        <f>SUM(AE22:AE24)</f>
        <v>330</v>
      </c>
      <c r="AF21" s="17">
        <f>SUM(AF22:AF24)</f>
        <v>0</v>
      </c>
      <c r="AG21" s="193">
        <f>SUM(AF21*100/AE21)</f>
        <v>0</v>
      </c>
      <c r="AH21" s="17">
        <f>SUM(AH22:AH24)</f>
        <v>690</v>
      </c>
      <c r="AI21" s="17">
        <f>SUM(AI22:AI24)</f>
        <v>0</v>
      </c>
      <c r="AJ21" s="193">
        <f>SUM(AI21*100/AH21)</f>
        <v>0</v>
      </c>
      <c r="AK21" s="194">
        <f t="shared" si="12"/>
        <v>1020</v>
      </c>
      <c r="AL21" s="194">
        <f t="shared" si="12"/>
        <v>0</v>
      </c>
      <c r="AM21" s="193">
        <f t="shared" si="15"/>
        <v>0</v>
      </c>
      <c r="AN21" s="17">
        <f>SUM(AN22:AN24)</f>
        <v>1020</v>
      </c>
      <c r="AO21" s="17">
        <f>SUM(AO22:AO24)</f>
        <v>0</v>
      </c>
      <c r="AP21" s="193">
        <f>SUM(AO21*100/AN21)</f>
        <v>0</v>
      </c>
      <c r="AQ21" s="17">
        <f>SUM(AQ22:AQ24)</f>
        <v>990</v>
      </c>
      <c r="AR21" s="17">
        <f>SUM(AR22:AR24)</f>
        <v>0</v>
      </c>
      <c r="AS21" s="193">
        <f>SUM(AR21*100/AQ21)</f>
        <v>0</v>
      </c>
      <c r="AT21" s="17">
        <f>SUM(AT22:AT24)</f>
        <v>3130</v>
      </c>
      <c r="AU21" s="17">
        <f>SUM(AU22:AU24)</f>
        <v>0</v>
      </c>
      <c r="AV21" s="193">
        <f>SUM(AU21*100/AT21)</f>
        <v>0</v>
      </c>
      <c r="AW21" s="194">
        <f t="shared" si="13"/>
        <v>5140</v>
      </c>
      <c r="AX21" s="194">
        <f t="shared" si="13"/>
        <v>0</v>
      </c>
      <c r="AY21" s="191">
        <f>SUM(AX21*100/AW21)</f>
        <v>0</v>
      </c>
      <c r="AZ21" s="17">
        <f>SUM(AZ22:AZ24)</f>
        <v>20000</v>
      </c>
      <c r="BA21" s="17">
        <f>SUM(BA22:BA24)</f>
        <v>0</v>
      </c>
      <c r="BB21" s="193">
        <f>SUM(BA21*100/AZ21)</f>
        <v>0</v>
      </c>
      <c r="BC21" s="17">
        <f>SUM(BC22:BC24)</f>
        <v>1770</v>
      </c>
      <c r="BD21" s="17">
        <f>SUM(BD22:BD24)</f>
        <v>0</v>
      </c>
      <c r="BE21" s="193">
        <f>SUM(BD21*100/BC21)</f>
        <v>0</v>
      </c>
      <c r="BF21" s="17">
        <f>SUM(BF22:BF24)</f>
        <v>59620</v>
      </c>
      <c r="BG21" s="17">
        <f>SUM(BG22:BG24)</f>
        <v>0</v>
      </c>
      <c r="BH21" s="191">
        <f>SUM(BG21*100/BF21)</f>
        <v>0</v>
      </c>
      <c r="BI21" s="17">
        <f>SUM(BI22:BI24)</f>
        <v>81390</v>
      </c>
      <c r="BJ21" s="194">
        <f t="shared" si="14"/>
        <v>0</v>
      </c>
      <c r="BK21" s="191">
        <f t="shared" si="19"/>
        <v>0</v>
      </c>
      <c r="BL21" s="195">
        <f t="shared" si="22"/>
        <v>87550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9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>
        <v>0</v>
      </c>
      <c r="U22" s="47">
        <v>0</v>
      </c>
      <c r="V22" s="36">
        <v>0</v>
      </c>
      <c r="W22" s="36"/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/>
      <c r="AD22" s="51">
        <v>0</v>
      </c>
      <c r="AE22" s="36">
        <v>0</v>
      </c>
      <c r="AF22" s="36"/>
      <c r="AG22" s="51">
        <v>0</v>
      </c>
      <c r="AH22" s="36">
        <v>0</v>
      </c>
      <c r="AI22" s="36"/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/>
      <c r="AP22" s="51">
        <v>0</v>
      </c>
      <c r="AQ22" s="36">
        <v>0</v>
      </c>
      <c r="AR22" s="36"/>
      <c r="AS22" s="51">
        <v>0</v>
      </c>
      <c r="AT22" s="36">
        <v>0</v>
      </c>
      <c r="AU22" s="36"/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41</v>
      </c>
      <c r="H23" s="17">
        <v>5000</v>
      </c>
      <c r="I23" s="36">
        <v>70000</v>
      </c>
      <c r="J23" s="36">
        <v>0</v>
      </c>
      <c r="K23" s="89">
        <f>SUM(I23+J23)</f>
        <v>70000</v>
      </c>
      <c r="L23" s="57">
        <f>SUM(Z23,AL23,AX23,BJ23)</f>
        <v>0</v>
      </c>
      <c r="M23" s="47">
        <f>SUM(L23*100/K23)</f>
        <v>0</v>
      </c>
      <c r="N23" s="55">
        <f>SUM(K23-L23)</f>
        <v>70000</v>
      </c>
      <c r="O23" s="258">
        <f>SUM(N23*100/K23)</f>
        <v>100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/>
      <c r="X23" s="47">
        <v>0</v>
      </c>
      <c r="Y23" s="36">
        <f>SUM(P23,S23,V23)</f>
        <v>0</v>
      </c>
      <c r="Z23" s="36">
        <f>SUM(Q23,T23,W23)</f>
        <v>0</v>
      </c>
      <c r="AA23" s="47">
        <v>0</v>
      </c>
      <c r="AB23" s="36">
        <v>0</v>
      </c>
      <c r="AC23" s="36"/>
      <c r="AD23" s="51">
        <v>0</v>
      </c>
      <c r="AE23" s="36">
        <v>0</v>
      </c>
      <c r="AF23" s="36"/>
      <c r="AG23" s="51">
        <v>0</v>
      </c>
      <c r="AH23" s="36">
        <v>0</v>
      </c>
      <c r="AI23" s="36"/>
      <c r="AJ23" s="51">
        <v>0</v>
      </c>
      <c r="AK23" s="36">
        <f>SUM(AB23,AE23,AH23)</f>
        <v>0</v>
      </c>
      <c r="AL23" s="36">
        <f>SUM(AC23,AF23,AI23)</f>
        <v>0</v>
      </c>
      <c r="AM23" s="51">
        <v>0</v>
      </c>
      <c r="AN23" s="36">
        <v>0</v>
      </c>
      <c r="AO23" s="36"/>
      <c r="AP23" s="51">
        <v>0</v>
      </c>
      <c r="AQ23" s="36">
        <v>0</v>
      </c>
      <c r="AR23" s="36"/>
      <c r="AS23" s="51">
        <v>0</v>
      </c>
      <c r="AT23" s="36">
        <v>0</v>
      </c>
      <c r="AU23" s="36"/>
      <c r="AV23" s="51">
        <v>0</v>
      </c>
      <c r="AW23" s="36">
        <f>SUM(AN23,AQ23,AT23)</f>
        <v>0</v>
      </c>
      <c r="AX23" s="36">
        <f>SUM(AO23,AR23,AU23)</f>
        <v>0</v>
      </c>
      <c r="AY23" s="47">
        <v>0</v>
      </c>
      <c r="AZ23" s="36">
        <v>20000</v>
      </c>
      <c r="BA23" s="36"/>
      <c r="BB23" s="47">
        <f>SUM(BA23*100/AZ23)</f>
        <v>0</v>
      </c>
      <c r="BC23" s="36">
        <v>0</v>
      </c>
      <c r="BD23" s="36"/>
      <c r="BE23" s="51">
        <v>0</v>
      </c>
      <c r="BF23" s="36">
        <v>50000</v>
      </c>
      <c r="BG23" s="36"/>
      <c r="BH23" s="51">
        <v>0</v>
      </c>
      <c r="BI23" s="36">
        <f>SUM(AZ23,BC23,BF23)</f>
        <v>70000</v>
      </c>
      <c r="BJ23" s="36">
        <f>SUM(BA23,BD23,BG23)</f>
        <v>0</v>
      </c>
      <c r="BK23" s="47">
        <f>SUM(BJ23*100/BI23)</f>
        <v>0</v>
      </c>
      <c r="BL23" s="56">
        <f>SUM(Y23,AK23,AW23,BI23)</f>
        <v>70000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69</v>
      </c>
      <c r="H24" s="17">
        <v>8340</v>
      </c>
      <c r="I24" s="36">
        <v>0</v>
      </c>
      <c r="J24" s="36">
        <f>20000-2450</f>
        <v>17550</v>
      </c>
      <c r="K24" s="89">
        <f t="shared" si="10"/>
        <v>17550</v>
      </c>
      <c r="L24" s="57">
        <f t="shared" si="21"/>
        <v>0</v>
      </c>
      <c r="M24" s="47">
        <f t="shared" si="0"/>
        <v>0</v>
      </c>
      <c r="N24" s="55">
        <f t="shared" si="1"/>
        <v>17550</v>
      </c>
      <c r="O24" s="258">
        <f t="shared" si="2"/>
        <v>100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/>
      <c r="X24" s="47">
        <v>0</v>
      </c>
      <c r="Y24" s="36">
        <f t="shared" si="11"/>
        <v>0</v>
      </c>
      <c r="Z24" s="36">
        <f t="shared" si="11"/>
        <v>0</v>
      </c>
      <c r="AA24" s="47">
        <v>0</v>
      </c>
      <c r="AB24" s="36">
        <v>0</v>
      </c>
      <c r="AC24" s="36"/>
      <c r="AD24" s="51">
        <v>0</v>
      </c>
      <c r="AE24" s="36">
        <v>330</v>
      </c>
      <c r="AF24" s="36"/>
      <c r="AG24" s="51">
        <f>SUM(AF24*100/AE24)</f>
        <v>0</v>
      </c>
      <c r="AH24" s="36">
        <v>690</v>
      </c>
      <c r="AI24" s="36"/>
      <c r="AJ24" s="51">
        <f>SUM(AI24*100/AH24)</f>
        <v>0</v>
      </c>
      <c r="AK24" s="36">
        <f t="shared" si="12"/>
        <v>1020</v>
      </c>
      <c r="AL24" s="36">
        <f t="shared" si="12"/>
        <v>0</v>
      </c>
      <c r="AM24" s="51">
        <f>SUM(AL24*100/AK24)</f>
        <v>0</v>
      </c>
      <c r="AN24" s="36">
        <v>1020</v>
      </c>
      <c r="AO24" s="36"/>
      <c r="AP24" s="51">
        <f>SUM(AO24*100/AN24)</f>
        <v>0</v>
      </c>
      <c r="AQ24" s="36">
        <v>990</v>
      </c>
      <c r="AR24" s="36"/>
      <c r="AS24" s="51">
        <f>SUM(AR24*100/AQ24)</f>
        <v>0</v>
      </c>
      <c r="AT24" s="36">
        <v>3130</v>
      </c>
      <c r="AU24" s="36"/>
      <c r="AV24" s="47">
        <f>SUM(AU24*100/AT24)</f>
        <v>0</v>
      </c>
      <c r="AW24" s="36">
        <f t="shared" si="13"/>
        <v>5140</v>
      </c>
      <c r="AX24" s="36">
        <f t="shared" si="13"/>
        <v>0</v>
      </c>
      <c r="AY24" s="47">
        <f>SUM(AX24*100/AW24)</f>
        <v>0</v>
      </c>
      <c r="AZ24" s="36">
        <v>0</v>
      </c>
      <c r="BA24" s="36"/>
      <c r="BB24" s="51">
        <v>0</v>
      </c>
      <c r="BC24" s="36">
        <v>1770</v>
      </c>
      <c r="BD24" s="36"/>
      <c r="BE24" s="51">
        <f>SUM(BD24*100/BC24)</f>
        <v>0</v>
      </c>
      <c r="BF24" s="36">
        <v>9620</v>
      </c>
      <c r="BG24" s="36"/>
      <c r="BH24" s="47">
        <f>SUM(BG24*100/BF24)</f>
        <v>0</v>
      </c>
      <c r="BI24" s="36">
        <f t="shared" si="14"/>
        <v>11390</v>
      </c>
      <c r="BJ24" s="36">
        <f t="shared" si="14"/>
        <v>0</v>
      </c>
      <c r="BK24" s="47">
        <f>SUM(BJ24*100/BI24)</f>
        <v>0</v>
      </c>
      <c r="BL24" s="56">
        <f t="shared" si="22"/>
        <v>17550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88751.75</v>
      </c>
      <c r="I25" s="17">
        <f>SUM(I26:I27)</f>
        <v>150000</v>
      </c>
      <c r="J25" s="17">
        <f>SUM(J26:J27)</f>
        <v>-124724</v>
      </c>
      <c r="K25" s="89">
        <f t="shared" si="10"/>
        <v>25276</v>
      </c>
      <c r="L25" s="17">
        <f>SUM(L26:L27)</f>
        <v>0</v>
      </c>
      <c r="M25" s="191">
        <f t="shared" si="0"/>
        <v>0</v>
      </c>
      <c r="N25" s="192">
        <f t="shared" si="1"/>
        <v>25276</v>
      </c>
      <c r="O25" s="257">
        <f t="shared" si="2"/>
        <v>100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0</v>
      </c>
      <c r="T25" s="17">
        <f>SUM(T26:T27)</f>
        <v>0</v>
      </c>
      <c r="U25" s="191">
        <v>0</v>
      </c>
      <c r="V25" s="17">
        <f>SUM(V26:V27)</f>
        <v>0</v>
      </c>
      <c r="W25" s="17">
        <f>SUM(W26:W27)</f>
        <v>0</v>
      </c>
      <c r="X25" s="191">
        <v>0</v>
      </c>
      <c r="Y25" s="194">
        <f t="shared" si="11"/>
        <v>0</v>
      </c>
      <c r="Z25" s="194">
        <f t="shared" si="11"/>
        <v>0</v>
      </c>
      <c r="AA25" s="191">
        <v>0</v>
      </c>
      <c r="AB25" s="17">
        <f>SUM(AB26:AB27)</f>
        <v>1368</v>
      </c>
      <c r="AC25" s="17">
        <f>SUM(AC26:AC27)</f>
        <v>0</v>
      </c>
      <c r="AD25" s="193">
        <f>SUM(AC25*100/AB25)</f>
        <v>0</v>
      </c>
      <c r="AE25" s="17">
        <f>SUM(AE26:AE27)</f>
        <v>0</v>
      </c>
      <c r="AF25" s="17">
        <f>SUM(AF26:AF27)</f>
        <v>0</v>
      </c>
      <c r="AG25" s="193">
        <v>0</v>
      </c>
      <c r="AH25" s="17">
        <f>SUM(AH26:AH27)</f>
        <v>0</v>
      </c>
      <c r="AI25" s="17">
        <f>SUM(AI26:AI27)</f>
        <v>0</v>
      </c>
      <c r="AJ25" s="193">
        <v>0</v>
      </c>
      <c r="AK25" s="194">
        <f t="shared" si="12"/>
        <v>1368</v>
      </c>
      <c r="AL25" s="194">
        <f t="shared" si="12"/>
        <v>0</v>
      </c>
      <c r="AM25" s="193">
        <f>SUM(AL25*100/AK25)</f>
        <v>0</v>
      </c>
      <c r="AN25" s="17">
        <f>SUM(AN26:AN27)</f>
        <v>0</v>
      </c>
      <c r="AO25" s="17">
        <f>SUM(AO26:AO27)</f>
        <v>0</v>
      </c>
      <c r="AP25" s="193">
        <v>0</v>
      </c>
      <c r="AQ25" s="17">
        <f>SUM(AQ26:AQ27)</f>
        <v>0</v>
      </c>
      <c r="AR25" s="17">
        <f>SUM(AR26:AR27)</f>
        <v>0</v>
      </c>
      <c r="AS25" s="193">
        <v>0</v>
      </c>
      <c r="AT25" s="17">
        <f>SUM(AT26:AT27)</f>
        <v>0</v>
      </c>
      <c r="AU25" s="17">
        <f>SUM(AU26:AU27)</f>
        <v>0</v>
      </c>
      <c r="AV25" s="193">
        <v>0</v>
      </c>
      <c r="AW25" s="17">
        <f>SUM(AW26:AW27)</f>
        <v>0</v>
      </c>
      <c r="AX25" s="194">
        <f t="shared" si="13"/>
        <v>0</v>
      </c>
      <c r="AY25" s="191">
        <v>0</v>
      </c>
      <c r="AZ25" s="17">
        <f>SUM(AZ26:AZ27)</f>
        <v>19604</v>
      </c>
      <c r="BA25" s="17">
        <f>SUM(BA26:BA27)</f>
        <v>0</v>
      </c>
      <c r="BB25" s="191">
        <f>SUM(BA25*100/AZ25)</f>
        <v>0</v>
      </c>
      <c r="BC25" s="17">
        <f>SUM(BC26:BC27)</f>
        <v>3800</v>
      </c>
      <c r="BD25" s="17">
        <f>SUM(BD26:BD27)</f>
        <v>0</v>
      </c>
      <c r="BE25" s="193">
        <f>SUM(BD25*100/BC25)</f>
        <v>0</v>
      </c>
      <c r="BF25" s="17">
        <f>SUM(BF26:BF27)</f>
        <v>504</v>
      </c>
      <c r="BG25" s="17">
        <f>SUM(BG26:BG27)</f>
        <v>0</v>
      </c>
      <c r="BH25" s="193">
        <v>0</v>
      </c>
      <c r="BI25" s="194">
        <f t="shared" si="14"/>
        <v>23908</v>
      </c>
      <c r="BJ25" s="194">
        <f t="shared" si="14"/>
        <v>0</v>
      </c>
      <c r="BK25" s="191">
        <f>SUM(BJ25*100/BI25)</f>
        <v>0</v>
      </c>
      <c r="BL25" s="195">
        <f>SUM(BL26:BL27)</f>
        <v>25276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64651.75</v>
      </c>
      <c r="I26" s="36">
        <v>85000</v>
      </c>
      <c r="J26" s="36">
        <f>-20000-10000-8724-6000-28000</f>
        <v>-72724</v>
      </c>
      <c r="K26" s="89">
        <f>SUM(I26+J26)</f>
        <v>12276</v>
      </c>
      <c r="L26" s="57">
        <f>SUM(Z26,AL26,AX26,BJ26)</f>
        <v>0</v>
      </c>
      <c r="M26" s="47">
        <f>SUM(L26*100/K26)</f>
        <v>0</v>
      </c>
      <c r="N26" s="55">
        <f>SUM(K26-L26)</f>
        <v>12276</v>
      </c>
      <c r="O26" s="258">
        <f>SUM(N26*100/K26)</f>
        <v>100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/>
      <c r="X26" s="47">
        <v>0</v>
      </c>
      <c r="Y26" s="36">
        <f t="shared" si="11"/>
        <v>0</v>
      </c>
      <c r="Z26" s="36">
        <f t="shared" si="11"/>
        <v>0</v>
      </c>
      <c r="AA26" s="47">
        <v>0</v>
      </c>
      <c r="AB26" s="36">
        <v>1368</v>
      </c>
      <c r="AC26" s="36"/>
      <c r="AD26" s="51">
        <f>SUM(AC26*100/AB26)</f>
        <v>0</v>
      </c>
      <c r="AE26" s="36">
        <v>0</v>
      </c>
      <c r="AF26" s="36"/>
      <c r="AG26" s="51">
        <v>0</v>
      </c>
      <c r="AH26" s="36">
        <v>0</v>
      </c>
      <c r="AI26" s="36"/>
      <c r="AJ26" s="51">
        <v>0</v>
      </c>
      <c r="AK26" s="36">
        <f t="shared" si="12"/>
        <v>1368</v>
      </c>
      <c r="AL26" s="36">
        <f t="shared" si="12"/>
        <v>0</v>
      </c>
      <c r="AM26" s="51">
        <f>SUM(AL26*100/AK26)</f>
        <v>0</v>
      </c>
      <c r="AN26" s="36">
        <v>0</v>
      </c>
      <c r="AO26" s="36"/>
      <c r="AP26" s="51">
        <v>0</v>
      </c>
      <c r="AQ26" s="36">
        <v>0</v>
      </c>
      <c r="AR26" s="36"/>
      <c r="AS26" s="51">
        <v>0</v>
      </c>
      <c r="AT26" s="36">
        <v>0</v>
      </c>
      <c r="AU26" s="36"/>
      <c r="AV26" s="51">
        <v>0</v>
      </c>
      <c r="AW26" s="36">
        <f t="shared" si="13"/>
        <v>0</v>
      </c>
      <c r="AX26" s="36">
        <f t="shared" si="13"/>
        <v>0</v>
      </c>
      <c r="AY26" s="47">
        <v>0</v>
      </c>
      <c r="AZ26" s="36">
        <v>6604</v>
      </c>
      <c r="BA26" s="36"/>
      <c r="BB26" s="51">
        <f>SUM(BA26*100/AZ26)</f>
        <v>0</v>
      </c>
      <c r="BC26" s="36">
        <v>3800</v>
      </c>
      <c r="BD26" s="36"/>
      <c r="BE26" s="51">
        <f>SUM(BD26*100/BC26)</f>
        <v>0</v>
      </c>
      <c r="BF26" s="36">
        <v>504</v>
      </c>
      <c r="BG26" s="36"/>
      <c r="BH26" s="51">
        <v>0</v>
      </c>
      <c r="BI26" s="36">
        <f>SUM(AZ26,BC26,BF26)</f>
        <v>10908</v>
      </c>
      <c r="BJ26" s="36">
        <f>SUM(BA26,BD26,BG26)</f>
        <v>0</v>
      </c>
      <c r="BK26" s="47">
        <f>SUM(BJ26*100/BI26)</f>
        <v>0</v>
      </c>
      <c r="BL26" s="56">
        <f>SUM(Y26,AK26,AW26,BI26)</f>
        <v>12276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24100</v>
      </c>
      <c r="I27" s="36">
        <v>65000</v>
      </c>
      <c r="J27" s="36">
        <v>-52000</v>
      </c>
      <c r="K27" s="89">
        <f t="shared" si="10"/>
        <v>13000</v>
      </c>
      <c r="L27" s="57">
        <f t="shared" si="21"/>
        <v>0</v>
      </c>
      <c r="M27" s="47">
        <f t="shared" si="0"/>
        <v>0</v>
      </c>
      <c r="N27" s="55">
        <f t="shared" si="1"/>
        <v>13000</v>
      </c>
      <c r="O27" s="258">
        <f t="shared" si="2"/>
        <v>100</v>
      </c>
      <c r="P27" s="36">
        <v>0</v>
      </c>
      <c r="Q27" s="36">
        <v>0</v>
      </c>
      <c r="R27" s="51">
        <v>0</v>
      </c>
      <c r="S27" s="36">
        <v>0</v>
      </c>
      <c r="T27" s="36">
        <v>0</v>
      </c>
      <c r="U27" s="47">
        <v>0</v>
      </c>
      <c r="V27" s="36">
        <v>0</v>
      </c>
      <c r="W27" s="36"/>
      <c r="X27" s="47">
        <v>0</v>
      </c>
      <c r="Y27" s="36">
        <f t="shared" si="11"/>
        <v>0</v>
      </c>
      <c r="Z27" s="36">
        <f t="shared" si="11"/>
        <v>0</v>
      </c>
      <c r="AA27" s="47">
        <v>0</v>
      </c>
      <c r="AB27" s="36">
        <v>0</v>
      </c>
      <c r="AC27" s="36"/>
      <c r="AD27" s="51">
        <v>0</v>
      </c>
      <c r="AE27" s="36">
        <v>0</v>
      </c>
      <c r="AF27" s="36"/>
      <c r="AG27" s="51">
        <v>0</v>
      </c>
      <c r="AH27" s="36">
        <v>0</v>
      </c>
      <c r="AI27" s="36"/>
      <c r="AJ27" s="51">
        <v>0</v>
      </c>
      <c r="AK27" s="36">
        <f t="shared" si="12"/>
        <v>0</v>
      </c>
      <c r="AL27" s="36">
        <f t="shared" si="12"/>
        <v>0</v>
      </c>
      <c r="AM27" s="51">
        <v>0</v>
      </c>
      <c r="AN27" s="36">
        <v>0</v>
      </c>
      <c r="AO27" s="36"/>
      <c r="AP27" s="51">
        <v>0</v>
      </c>
      <c r="AQ27" s="36">
        <v>0</v>
      </c>
      <c r="AR27" s="36"/>
      <c r="AS27" s="51">
        <v>0</v>
      </c>
      <c r="AT27" s="36">
        <v>0</v>
      </c>
      <c r="AU27" s="36"/>
      <c r="AV27" s="51">
        <v>0</v>
      </c>
      <c r="AW27" s="36">
        <f t="shared" si="13"/>
        <v>0</v>
      </c>
      <c r="AX27" s="36">
        <f t="shared" si="13"/>
        <v>0</v>
      </c>
      <c r="AY27" s="47">
        <v>0</v>
      </c>
      <c r="AZ27" s="36">
        <v>13000</v>
      </c>
      <c r="BA27" s="36"/>
      <c r="BB27" s="51">
        <f>SUM(BA27*100/AZ27)</f>
        <v>0</v>
      </c>
      <c r="BC27" s="36">
        <v>0</v>
      </c>
      <c r="BD27" s="36"/>
      <c r="BE27" s="51">
        <v>0</v>
      </c>
      <c r="BF27" s="36">
        <v>0</v>
      </c>
      <c r="BG27" s="36"/>
      <c r="BH27" s="51">
        <v>0</v>
      </c>
      <c r="BI27" s="36">
        <f t="shared" si="14"/>
        <v>13000</v>
      </c>
      <c r="BJ27" s="36">
        <f t="shared" si="14"/>
        <v>0</v>
      </c>
      <c r="BK27" s="51">
        <f>SUM(BJ27*100/BI27)</f>
        <v>0</v>
      </c>
      <c r="BL27" s="56">
        <f t="shared" si="22"/>
        <v>13000</v>
      </c>
    </row>
    <row r="28" spans="1:64" s="128" customFormat="1" ht="22.5">
      <c r="A28" s="118"/>
      <c r="B28" s="119"/>
      <c r="C28" s="120" t="s">
        <v>83</v>
      </c>
      <c r="D28" s="120"/>
      <c r="E28" s="119"/>
      <c r="F28" s="119"/>
      <c r="G28" s="119"/>
      <c r="H28" s="121">
        <f>SUM(H29)</f>
        <v>0</v>
      </c>
      <c r="I28" s="121">
        <f>SUM(I29)</f>
        <v>10000</v>
      </c>
      <c r="J28" s="121">
        <f>SUM(J29)</f>
        <v>-4560</v>
      </c>
      <c r="K28" s="122">
        <f t="shared" si="10"/>
        <v>5440</v>
      </c>
      <c r="L28" s="121">
        <f t="shared" si="21"/>
        <v>0</v>
      </c>
      <c r="M28" s="123">
        <f t="shared" si="0"/>
        <v>0</v>
      </c>
      <c r="N28" s="124">
        <f t="shared" si="1"/>
        <v>5440</v>
      </c>
      <c r="O28" s="264">
        <f t="shared" si="2"/>
        <v>100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1"/>
        <v>0</v>
      </c>
      <c r="Z28" s="126">
        <f t="shared" si="11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2"/>
        <v>0</v>
      </c>
      <c r="AL28" s="126">
        <f t="shared" si="12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3"/>
        <v>0</v>
      </c>
      <c r="AX28" s="121">
        <f t="shared" si="13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5440</v>
      </c>
      <c r="BG28" s="121">
        <f>SUM(BG29)</f>
        <v>0</v>
      </c>
      <c r="BH28" s="125">
        <v>0</v>
      </c>
      <c r="BI28" s="126">
        <f>SUM(AZ28,BC28,BF28)</f>
        <v>5440</v>
      </c>
      <c r="BJ28" s="126">
        <f>SUM(BA28,BD28,BG28)</f>
        <v>0</v>
      </c>
      <c r="BK28" s="123">
        <v>0</v>
      </c>
      <c r="BL28" s="127">
        <f t="shared" si="22"/>
        <v>5440</v>
      </c>
    </row>
    <row r="29" spans="1:64" s="106" customFormat="1" ht="22.5">
      <c r="A29" s="104"/>
      <c r="B29" s="105"/>
      <c r="C29" s="96" t="s">
        <v>39</v>
      </c>
      <c r="D29" s="96"/>
      <c r="E29" s="105"/>
      <c r="F29" s="105"/>
      <c r="G29" s="105"/>
      <c r="H29" s="97">
        <f aca="true" t="shared" si="23" ref="H29:J32">SUM(H30)</f>
        <v>0</v>
      </c>
      <c r="I29" s="97">
        <f t="shared" si="23"/>
        <v>10000</v>
      </c>
      <c r="J29" s="97">
        <f t="shared" si="23"/>
        <v>-4560</v>
      </c>
      <c r="K29" s="98">
        <f t="shared" si="10"/>
        <v>5440</v>
      </c>
      <c r="L29" s="97">
        <f t="shared" si="21"/>
        <v>0</v>
      </c>
      <c r="M29" s="99">
        <f t="shared" si="0"/>
        <v>0</v>
      </c>
      <c r="N29" s="100">
        <f t="shared" si="1"/>
        <v>5440</v>
      </c>
      <c r="O29" s="265">
        <f t="shared" si="2"/>
        <v>100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24" ref="Y29:Z40">SUM(P29,S29,V29)</f>
        <v>0</v>
      </c>
      <c r="Z29" s="102">
        <f t="shared" si="24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25" ref="AK29:AL40">SUM(AB29,AE29,AH29)</f>
        <v>0</v>
      </c>
      <c r="AL29" s="102">
        <f t="shared" si="25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5440</v>
      </c>
      <c r="BG29" s="97">
        <f>SUM(BG30)</f>
        <v>0</v>
      </c>
      <c r="BH29" s="101">
        <v>0</v>
      </c>
      <c r="BI29" s="97">
        <f>SUM(BI30)</f>
        <v>5440</v>
      </c>
      <c r="BJ29" s="97">
        <f>SUM(BJ30)</f>
        <v>0</v>
      </c>
      <c r="BK29" s="99">
        <v>0</v>
      </c>
      <c r="BL29" s="103">
        <f t="shared" si="22"/>
        <v>5440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23"/>
        <v>0</v>
      </c>
      <c r="I30" s="142">
        <f t="shared" si="23"/>
        <v>10000</v>
      </c>
      <c r="J30" s="142">
        <f t="shared" si="23"/>
        <v>-4560</v>
      </c>
      <c r="K30" s="143">
        <f t="shared" si="10"/>
        <v>5440</v>
      </c>
      <c r="L30" s="142">
        <f t="shared" si="21"/>
        <v>0</v>
      </c>
      <c r="M30" s="144">
        <f t="shared" si="0"/>
        <v>0</v>
      </c>
      <c r="N30" s="145">
        <f t="shared" si="1"/>
        <v>5440</v>
      </c>
      <c r="O30" s="261">
        <f t="shared" si="2"/>
        <v>100</v>
      </c>
      <c r="P30" s="142">
        <f aca="true" t="shared" si="26" ref="P30:Q32">SUM(P31)</f>
        <v>0</v>
      </c>
      <c r="Q30" s="142">
        <f t="shared" si="26"/>
        <v>0</v>
      </c>
      <c r="R30" s="146">
        <v>0</v>
      </c>
      <c r="S30" s="142">
        <f aca="true" t="shared" si="27" ref="S30:T32">SUM(S31)</f>
        <v>0</v>
      </c>
      <c r="T30" s="142">
        <f t="shared" si="27"/>
        <v>0</v>
      </c>
      <c r="U30" s="144">
        <v>0</v>
      </c>
      <c r="V30" s="142">
        <f aca="true" t="shared" si="28" ref="V30:W32">SUM(V31)</f>
        <v>0</v>
      </c>
      <c r="W30" s="142">
        <f t="shared" si="28"/>
        <v>0</v>
      </c>
      <c r="X30" s="144">
        <v>0</v>
      </c>
      <c r="Y30" s="147">
        <f t="shared" si="24"/>
        <v>0</v>
      </c>
      <c r="Z30" s="147">
        <f t="shared" si="24"/>
        <v>0</v>
      </c>
      <c r="AA30" s="144">
        <v>0</v>
      </c>
      <c r="AB30" s="142">
        <f aca="true" t="shared" si="29" ref="AB30:AC32">SUM(AB31)</f>
        <v>0</v>
      </c>
      <c r="AC30" s="142">
        <f t="shared" si="29"/>
        <v>0</v>
      </c>
      <c r="AD30" s="146">
        <v>0</v>
      </c>
      <c r="AE30" s="142">
        <f aca="true" t="shared" si="30" ref="AE30:AF32">SUM(AE31)</f>
        <v>0</v>
      </c>
      <c r="AF30" s="142">
        <f t="shared" si="30"/>
        <v>0</v>
      </c>
      <c r="AG30" s="146">
        <v>0</v>
      </c>
      <c r="AH30" s="142">
        <f aca="true" t="shared" si="31" ref="AH30:AI32">SUM(AH31)</f>
        <v>0</v>
      </c>
      <c r="AI30" s="142">
        <f t="shared" si="31"/>
        <v>0</v>
      </c>
      <c r="AJ30" s="146">
        <v>0</v>
      </c>
      <c r="AK30" s="147">
        <f t="shared" si="25"/>
        <v>0</v>
      </c>
      <c r="AL30" s="147">
        <f t="shared" si="25"/>
        <v>0</v>
      </c>
      <c r="AM30" s="146">
        <v>0</v>
      </c>
      <c r="AN30" s="142">
        <f aca="true" t="shared" si="32" ref="AN30:AO32">SUM(AN31)</f>
        <v>0</v>
      </c>
      <c r="AO30" s="142">
        <f t="shared" si="32"/>
        <v>0</v>
      </c>
      <c r="AP30" s="146">
        <v>0</v>
      </c>
      <c r="AQ30" s="142">
        <f aca="true" t="shared" si="33" ref="AQ30:AR32">SUM(AQ31)</f>
        <v>0</v>
      </c>
      <c r="AR30" s="142">
        <f t="shared" si="33"/>
        <v>0</v>
      </c>
      <c r="AS30" s="146">
        <v>0</v>
      </c>
      <c r="AT30" s="142">
        <f aca="true" t="shared" si="34" ref="AT30:AU32">SUM(AT31)</f>
        <v>0</v>
      </c>
      <c r="AU30" s="142">
        <f t="shared" si="34"/>
        <v>0</v>
      </c>
      <c r="AV30" s="146">
        <v>0</v>
      </c>
      <c r="AW30" s="147">
        <f aca="true" t="shared" si="35" ref="AW30:AX40">SUM(AN30,AQ30,AT30)</f>
        <v>0</v>
      </c>
      <c r="AX30" s="147">
        <f t="shared" si="35"/>
        <v>0</v>
      </c>
      <c r="AY30" s="144">
        <v>0</v>
      </c>
      <c r="AZ30" s="142">
        <f aca="true" t="shared" si="36" ref="AZ30:BA32">SUM(AZ31)</f>
        <v>0</v>
      </c>
      <c r="BA30" s="142">
        <f t="shared" si="36"/>
        <v>0</v>
      </c>
      <c r="BB30" s="146">
        <v>0</v>
      </c>
      <c r="BC30" s="142">
        <f aca="true" t="shared" si="37" ref="BC30:BD32">SUM(BC31)</f>
        <v>0</v>
      </c>
      <c r="BD30" s="142">
        <f t="shared" si="37"/>
        <v>0</v>
      </c>
      <c r="BE30" s="146">
        <v>0</v>
      </c>
      <c r="BF30" s="142">
        <f aca="true" t="shared" si="38" ref="BF30:BG32">SUM(BF31)</f>
        <v>5440</v>
      </c>
      <c r="BG30" s="142">
        <f t="shared" si="38"/>
        <v>0</v>
      </c>
      <c r="BH30" s="146">
        <v>0</v>
      </c>
      <c r="BI30" s="147">
        <f aca="true" t="shared" si="39" ref="BI30:BJ40">SUM(AZ30,BC30,BF30)</f>
        <v>5440</v>
      </c>
      <c r="BJ30" s="147">
        <f t="shared" si="39"/>
        <v>0</v>
      </c>
      <c r="BK30" s="144">
        <v>0</v>
      </c>
      <c r="BL30" s="148">
        <f t="shared" si="22"/>
        <v>5440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23"/>
        <v>0</v>
      </c>
      <c r="I31" s="152">
        <f t="shared" si="23"/>
        <v>10000</v>
      </c>
      <c r="J31" s="152">
        <f t="shared" si="23"/>
        <v>-4560</v>
      </c>
      <c r="K31" s="153">
        <f t="shared" si="10"/>
        <v>5440</v>
      </c>
      <c r="L31" s="152">
        <f t="shared" si="21"/>
        <v>0</v>
      </c>
      <c r="M31" s="154">
        <f t="shared" si="0"/>
        <v>0</v>
      </c>
      <c r="N31" s="155">
        <f t="shared" si="1"/>
        <v>5440</v>
      </c>
      <c r="O31" s="259">
        <f t="shared" si="2"/>
        <v>100</v>
      </c>
      <c r="P31" s="152">
        <f t="shared" si="26"/>
        <v>0</v>
      </c>
      <c r="Q31" s="152">
        <f t="shared" si="26"/>
        <v>0</v>
      </c>
      <c r="R31" s="156">
        <v>0</v>
      </c>
      <c r="S31" s="152">
        <f t="shared" si="27"/>
        <v>0</v>
      </c>
      <c r="T31" s="152">
        <f t="shared" si="27"/>
        <v>0</v>
      </c>
      <c r="U31" s="154">
        <v>0</v>
      </c>
      <c r="V31" s="152">
        <f t="shared" si="28"/>
        <v>0</v>
      </c>
      <c r="W31" s="152">
        <f t="shared" si="28"/>
        <v>0</v>
      </c>
      <c r="X31" s="154">
        <v>0</v>
      </c>
      <c r="Y31" s="157">
        <f t="shared" si="24"/>
        <v>0</v>
      </c>
      <c r="Z31" s="157">
        <f t="shared" si="24"/>
        <v>0</v>
      </c>
      <c r="AA31" s="154">
        <v>0</v>
      </c>
      <c r="AB31" s="152">
        <f t="shared" si="29"/>
        <v>0</v>
      </c>
      <c r="AC31" s="152">
        <f t="shared" si="29"/>
        <v>0</v>
      </c>
      <c r="AD31" s="156">
        <v>0</v>
      </c>
      <c r="AE31" s="152">
        <f t="shared" si="30"/>
        <v>0</v>
      </c>
      <c r="AF31" s="152">
        <f t="shared" si="30"/>
        <v>0</v>
      </c>
      <c r="AG31" s="156">
        <v>0</v>
      </c>
      <c r="AH31" s="152">
        <f t="shared" si="31"/>
        <v>0</v>
      </c>
      <c r="AI31" s="152">
        <f t="shared" si="31"/>
        <v>0</v>
      </c>
      <c r="AJ31" s="156">
        <v>0</v>
      </c>
      <c r="AK31" s="157">
        <f t="shared" si="25"/>
        <v>0</v>
      </c>
      <c r="AL31" s="157">
        <f t="shared" si="25"/>
        <v>0</v>
      </c>
      <c r="AM31" s="156">
        <v>0</v>
      </c>
      <c r="AN31" s="152">
        <f t="shared" si="32"/>
        <v>0</v>
      </c>
      <c r="AO31" s="152">
        <f t="shared" si="32"/>
        <v>0</v>
      </c>
      <c r="AP31" s="156">
        <v>0</v>
      </c>
      <c r="AQ31" s="152">
        <f t="shared" si="33"/>
        <v>0</v>
      </c>
      <c r="AR31" s="152">
        <f t="shared" si="33"/>
        <v>0</v>
      </c>
      <c r="AS31" s="156">
        <v>0</v>
      </c>
      <c r="AT31" s="152">
        <f t="shared" si="34"/>
        <v>0</v>
      </c>
      <c r="AU31" s="152">
        <f t="shared" si="34"/>
        <v>0</v>
      </c>
      <c r="AV31" s="156">
        <v>0</v>
      </c>
      <c r="AW31" s="157">
        <f t="shared" si="35"/>
        <v>0</v>
      </c>
      <c r="AX31" s="157">
        <f t="shared" si="35"/>
        <v>0</v>
      </c>
      <c r="AY31" s="154">
        <v>0</v>
      </c>
      <c r="AZ31" s="152">
        <f t="shared" si="36"/>
        <v>0</v>
      </c>
      <c r="BA31" s="152">
        <f t="shared" si="36"/>
        <v>0</v>
      </c>
      <c r="BB31" s="156">
        <v>0</v>
      </c>
      <c r="BC31" s="152">
        <f t="shared" si="37"/>
        <v>0</v>
      </c>
      <c r="BD31" s="152">
        <f t="shared" si="37"/>
        <v>0</v>
      </c>
      <c r="BE31" s="156">
        <v>0</v>
      </c>
      <c r="BF31" s="152">
        <f t="shared" si="38"/>
        <v>5440</v>
      </c>
      <c r="BG31" s="152">
        <f t="shared" si="38"/>
        <v>0</v>
      </c>
      <c r="BH31" s="156">
        <v>0</v>
      </c>
      <c r="BI31" s="157">
        <f t="shared" si="39"/>
        <v>5440</v>
      </c>
      <c r="BJ31" s="157">
        <f t="shared" si="39"/>
        <v>0</v>
      </c>
      <c r="BK31" s="154">
        <v>0</v>
      </c>
      <c r="BL31" s="158">
        <f t="shared" si="22"/>
        <v>5440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23"/>
        <v>0</v>
      </c>
      <c r="I32" s="17">
        <f t="shared" si="23"/>
        <v>10000</v>
      </c>
      <c r="J32" s="17">
        <f t="shared" si="23"/>
        <v>-4560</v>
      </c>
      <c r="K32" s="89">
        <f t="shared" si="10"/>
        <v>5440</v>
      </c>
      <c r="L32" s="17">
        <f t="shared" si="21"/>
        <v>0</v>
      </c>
      <c r="M32" s="47">
        <f t="shared" si="0"/>
        <v>0</v>
      </c>
      <c r="N32" s="55">
        <f t="shared" si="1"/>
        <v>5440</v>
      </c>
      <c r="O32" s="258">
        <f t="shared" si="2"/>
        <v>100</v>
      </c>
      <c r="P32" s="17">
        <f t="shared" si="26"/>
        <v>0</v>
      </c>
      <c r="Q32" s="17">
        <f t="shared" si="26"/>
        <v>0</v>
      </c>
      <c r="R32" s="51">
        <v>0</v>
      </c>
      <c r="S32" s="17">
        <f t="shared" si="27"/>
        <v>0</v>
      </c>
      <c r="T32" s="17">
        <f t="shared" si="27"/>
        <v>0</v>
      </c>
      <c r="U32" s="47">
        <v>0</v>
      </c>
      <c r="V32" s="17">
        <f t="shared" si="28"/>
        <v>0</v>
      </c>
      <c r="W32" s="17">
        <f t="shared" si="28"/>
        <v>0</v>
      </c>
      <c r="X32" s="47">
        <v>0</v>
      </c>
      <c r="Y32" s="36">
        <f t="shared" si="24"/>
        <v>0</v>
      </c>
      <c r="Z32" s="36">
        <f t="shared" si="24"/>
        <v>0</v>
      </c>
      <c r="AA32" s="47">
        <v>0</v>
      </c>
      <c r="AB32" s="17">
        <f t="shared" si="29"/>
        <v>0</v>
      </c>
      <c r="AC32" s="17">
        <f t="shared" si="29"/>
        <v>0</v>
      </c>
      <c r="AD32" s="51">
        <v>0</v>
      </c>
      <c r="AE32" s="17">
        <f t="shared" si="30"/>
        <v>0</v>
      </c>
      <c r="AF32" s="17">
        <f t="shared" si="30"/>
        <v>0</v>
      </c>
      <c r="AG32" s="51">
        <v>0</v>
      </c>
      <c r="AH32" s="17">
        <f t="shared" si="31"/>
        <v>0</v>
      </c>
      <c r="AI32" s="17">
        <f t="shared" si="31"/>
        <v>0</v>
      </c>
      <c r="AJ32" s="51">
        <v>0</v>
      </c>
      <c r="AK32" s="36">
        <f t="shared" si="25"/>
        <v>0</v>
      </c>
      <c r="AL32" s="36">
        <f t="shared" si="25"/>
        <v>0</v>
      </c>
      <c r="AM32" s="51">
        <v>0</v>
      </c>
      <c r="AN32" s="17">
        <f t="shared" si="32"/>
        <v>0</v>
      </c>
      <c r="AO32" s="17">
        <f t="shared" si="32"/>
        <v>0</v>
      </c>
      <c r="AP32" s="51">
        <v>0</v>
      </c>
      <c r="AQ32" s="17">
        <f t="shared" si="33"/>
        <v>0</v>
      </c>
      <c r="AR32" s="17">
        <f t="shared" si="33"/>
        <v>0</v>
      </c>
      <c r="AS32" s="51">
        <v>0</v>
      </c>
      <c r="AT32" s="17">
        <f t="shared" si="34"/>
        <v>0</v>
      </c>
      <c r="AU32" s="17">
        <f t="shared" si="34"/>
        <v>0</v>
      </c>
      <c r="AV32" s="51">
        <v>0</v>
      </c>
      <c r="AW32" s="36">
        <f t="shared" si="35"/>
        <v>0</v>
      </c>
      <c r="AX32" s="36">
        <f t="shared" si="35"/>
        <v>0</v>
      </c>
      <c r="AY32" s="47">
        <v>0</v>
      </c>
      <c r="AZ32" s="17">
        <f t="shared" si="36"/>
        <v>0</v>
      </c>
      <c r="BA32" s="17">
        <f t="shared" si="36"/>
        <v>0</v>
      </c>
      <c r="BB32" s="51">
        <v>0</v>
      </c>
      <c r="BC32" s="17">
        <f t="shared" si="37"/>
        <v>0</v>
      </c>
      <c r="BD32" s="17">
        <f t="shared" si="37"/>
        <v>0</v>
      </c>
      <c r="BE32" s="51">
        <v>0</v>
      </c>
      <c r="BF32" s="17">
        <f t="shared" si="38"/>
        <v>5440</v>
      </c>
      <c r="BG32" s="17">
        <f t="shared" si="38"/>
        <v>0</v>
      </c>
      <c r="BH32" s="51">
        <v>0</v>
      </c>
      <c r="BI32" s="36">
        <f t="shared" si="39"/>
        <v>5440</v>
      </c>
      <c r="BJ32" s="36">
        <f t="shared" si="39"/>
        <v>0</v>
      </c>
      <c r="BK32" s="47">
        <v>0</v>
      </c>
      <c r="BL32" s="68">
        <f t="shared" si="22"/>
        <v>5440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84</v>
      </c>
      <c r="H33" s="17">
        <v>0</v>
      </c>
      <c r="I33" s="36">
        <v>10000</v>
      </c>
      <c r="J33" s="36">
        <v>-4560</v>
      </c>
      <c r="K33" s="89">
        <f t="shared" si="10"/>
        <v>5440</v>
      </c>
      <c r="L33" s="57">
        <f t="shared" si="21"/>
        <v>0</v>
      </c>
      <c r="M33" s="47">
        <f t="shared" si="0"/>
        <v>0</v>
      </c>
      <c r="N33" s="55">
        <f t="shared" si="1"/>
        <v>5440</v>
      </c>
      <c r="O33" s="258">
        <f t="shared" si="2"/>
        <v>100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/>
      <c r="X33" s="47">
        <v>0</v>
      </c>
      <c r="Y33" s="36">
        <f t="shared" si="24"/>
        <v>0</v>
      </c>
      <c r="Z33" s="36">
        <f t="shared" si="24"/>
        <v>0</v>
      </c>
      <c r="AA33" s="47">
        <v>0</v>
      </c>
      <c r="AB33" s="36">
        <v>0</v>
      </c>
      <c r="AC33" s="36"/>
      <c r="AD33" s="51">
        <v>0</v>
      </c>
      <c r="AE33" s="36">
        <v>0</v>
      </c>
      <c r="AF33" s="36"/>
      <c r="AG33" s="51">
        <v>0</v>
      </c>
      <c r="AH33" s="36">
        <v>0</v>
      </c>
      <c r="AI33" s="36"/>
      <c r="AJ33" s="51">
        <v>0</v>
      </c>
      <c r="AK33" s="36">
        <f t="shared" si="25"/>
        <v>0</v>
      </c>
      <c r="AL33" s="36">
        <f t="shared" si="25"/>
        <v>0</v>
      </c>
      <c r="AM33" s="51">
        <v>0</v>
      </c>
      <c r="AN33" s="36">
        <v>0</v>
      </c>
      <c r="AO33" s="36"/>
      <c r="AP33" s="51">
        <v>0</v>
      </c>
      <c r="AQ33" s="36">
        <v>0</v>
      </c>
      <c r="AR33" s="36"/>
      <c r="AS33" s="51">
        <v>0</v>
      </c>
      <c r="AT33" s="36">
        <v>0</v>
      </c>
      <c r="AU33" s="36"/>
      <c r="AV33" s="51">
        <v>0</v>
      </c>
      <c r="AW33" s="36">
        <f t="shared" si="35"/>
        <v>0</v>
      </c>
      <c r="AX33" s="36">
        <f t="shared" si="35"/>
        <v>0</v>
      </c>
      <c r="AY33" s="47">
        <v>0</v>
      </c>
      <c r="AZ33" s="36">
        <v>0</v>
      </c>
      <c r="BA33" s="36"/>
      <c r="BB33" s="51">
        <v>0</v>
      </c>
      <c r="BC33" s="36">
        <v>0</v>
      </c>
      <c r="BD33" s="36"/>
      <c r="BE33" s="51">
        <v>0</v>
      </c>
      <c r="BF33" s="36">
        <v>5440</v>
      </c>
      <c r="BG33" s="36"/>
      <c r="BH33" s="51">
        <v>0</v>
      </c>
      <c r="BI33" s="36">
        <f t="shared" si="39"/>
        <v>5440</v>
      </c>
      <c r="BJ33" s="36">
        <f t="shared" si="39"/>
        <v>0</v>
      </c>
      <c r="BK33" s="47">
        <v>0</v>
      </c>
      <c r="BL33" s="56">
        <f t="shared" si="22"/>
        <v>5440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0" ref="H34:J35">SUM(H35)</f>
        <v>0</v>
      </c>
      <c r="I34" s="92">
        <f t="shared" si="40"/>
        <v>50000</v>
      </c>
      <c r="J34" s="92">
        <f t="shared" si="40"/>
        <v>0</v>
      </c>
      <c r="K34" s="93">
        <f t="shared" si="10"/>
        <v>50000</v>
      </c>
      <c r="L34" s="92">
        <f t="shared" si="21"/>
        <v>0</v>
      </c>
      <c r="M34" s="94">
        <f aca="true" t="shared" si="41" ref="M34:M40">SUM(L34*100/K34)</f>
        <v>0</v>
      </c>
      <c r="N34" s="133">
        <f t="shared" si="1"/>
        <v>50000</v>
      </c>
      <c r="O34" s="274">
        <f aca="true" t="shared" si="42" ref="O34:O40">SUM(N34*100/K34)</f>
        <v>100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0</v>
      </c>
      <c r="W34" s="92">
        <f>SUM(W35)</f>
        <v>0</v>
      </c>
      <c r="X34" s="94">
        <v>0</v>
      </c>
      <c r="Y34" s="95">
        <f t="shared" si="24"/>
        <v>0</v>
      </c>
      <c r="Z34" s="95">
        <f t="shared" si="24"/>
        <v>0</v>
      </c>
      <c r="AA34" s="94">
        <v>0</v>
      </c>
      <c r="AB34" s="92">
        <f>SUM(AB35)</f>
        <v>600</v>
      </c>
      <c r="AC34" s="92">
        <f>SUM(AC35)</f>
        <v>0</v>
      </c>
      <c r="AD34" s="94">
        <f aca="true" t="shared" si="43" ref="AD34:AD40">SUM(AC34*100/AB34)</f>
        <v>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1600</v>
      </c>
      <c r="AI34" s="92">
        <f>SUM(AI35)</f>
        <v>0</v>
      </c>
      <c r="AJ34" s="94">
        <f aca="true" t="shared" si="44" ref="AJ34:AJ40">SUM(AI34*100/AH34)</f>
        <v>0</v>
      </c>
      <c r="AK34" s="95">
        <f t="shared" si="25"/>
        <v>2200</v>
      </c>
      <c r="AL34" s="95">
        <f t="shared" si="25"/>
        <v>0</v>
      </c>
      <c r="AM34" s="94">
        <f aca="true" t="shared" si="45" ref="AM34:AM40">SUM(AL34*100/AK34)</f>
        <v>0</v>
      </c>
      <c r="AN34" s="92">
        <f>SUM(AN35)</f>
        <v>0</v>
      </c>
      <c r="AO34" s="92">
        <f>SUM(AO35)</f>
        <v>0</v>
      </c>
      <c r="AP34" s="94">
        <v>0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35"/>
        <v>0</v>
      </c>
      <c r="AX34" s="95">
        <f t="shared" si="35"/>
        <v>0</v>
      </c>
      <c r="AY34" s="94">
        <v>0</v>
      </c>
      <c r="AZ34" s="92">
        <f>SUM(AZ35)</f>
        <v>13250</v>
      </c>
      <c r="BA34" s="92">
        <f>SUM(BA35)</f>
        <v>0</v>
      </c>
      <c r="BB34" s="94">
        <f aca="true" t="shared" si="46" ref="BB34:BB40">SUM(BA34*100/AZ34)</f>
        <v>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34550</v>
      </c>
      <c r="BG34" s="92">
        <f>SUM(BG35)</f>
        <v>0</v>
      </c>
      <c r="BH34" s="94">
        <f aca="true" t="shared" si="47" ref="BH34:BH40">SUM(BG34*100/BF34)</f>
        <v>0</v>
      </c>
      <c r="BI34" s="95">
        <f t="shared" si="39"/>
        <v>47800</v>
      </c>
      <c r="BJ34" s="95">
        <f>SUM(BG34,BA34,BD34)</f>
        <v>0</v>
      </c>
      <c r="BK34" s="94">
        <f aca="true" t="shared" si="48" ref="BK34:BK40">SUM(BJ34*100/BI34)</f>
        <v>0</v>
      </c>
      <c r="BL34" s="134">
        <f t="shared" si="22"/>
        <v>50000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0"/>
        <v>0</v>
      </c>
      <c r="I35" s="72">
        <f t="shared" si="40"/>
        <v>50000</v>
      </c>
      <c r="J35" s="72">
        <f t="shared" si="40"/>
        <v>0</v>
      </c>
      <c r="K35" s="90">
        <f t="shared" si="10"/>
        <v>50000</v>
      </c>
      <c r="L35" s="72">
        <f>SUM(Z35,AL35,AX35,BJ35)</f>
        <v>0</v>
      </c>
      <c r="M35" s="73">
        <f t="shared" si="41"/>
        <v>0</v>
      </c>
      <c r="N35" s="74">
        <f>SUM(K35-L35)</f>
        <v>50000</v>
      </c>
      <c r="O35" s="309">
        <f t="shared" si="42"/>
        <v>100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0</v>
      </c>
      <c r="W35" s="72">
        <f>SUM(W36)</f>
        <v>0</v>
      </c>
      <c r="X35" s="73">
        <v>0</v>
      </c>
      <c r="Y35" s="70">
        <f>SUM(P35,S35,V35)</f>
        <v>0</v>
      </c>
      <c r="Z35" s="70">
        <f>SUM(Q35,T35,W35)</f>
        <v>0</v>
      </c>
      <c r="AA35" s="73">
        <v>0</v>
      </c>
      <c r="AB35" s="72">
        <f>SUM(AB36)</f>
        <v>600</v>
      </c>
      <c r="AC35" s="72">
        <f>SUM(AC36)</f>
        <v>0</v>
      </c>
      <c r="AD35" s="73">
        <f t="shared" si="43"/>
        <v>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1600</v>
      </c>
      <c r="AI35" s="72">
        <f>SUM(AI36)</f>
        <v>0</v>
      </c>
      <c r="AJ35" s="73">
        <f t="shared" si="44"/>
        <v>0</v>
      </c>
      <c r="AK35" s="70">
        <f>SUM(AB35,AE35,AH35)</f>
        <v>2200</v>
      </c>
      <c r="AL35" s="70">
        <f>SUM(AC35,AF35,AI35)</f>
        <v>0</v>
      </c>
      <c r="AM35" s="73">
        <f t="shared" si="45"/>
        <v>0</v>
      </c>
      <c r="AN35" s="72">
        <f>SUM(AN36)</f>
        <v>0</v>
      </c>
      <c r="AO35" s="72">
        <f>SUM(AO36)</f>
        <v>0</v>
      </c>
      <c r="AP35" s="73">
        <v>0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0</v>
      </c>
      <c r="AX35" s="70">
        <f>SUM(AO35,AR35,AU35)</f>
        <v>0</v>
      </c>
      <c r="AY35" s="73">
        <v>0</v>
      </c>
      <c r="AZ35" s="72">
        <f>SUM(AZ36)</f>
        <v>13250</v>
      </c>
      <c r="BA35" s="72">
        <f>SUM(BA36)</f>
        <v>0</v>
      </c>
      <c r="BB35" s="73">
        <f t="shared" si="46"/>
        <v>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34550</v>
      </c>
      <c r="BG35" s="72">
        <f>SUM(BG36)</f>
        <v>0</v>
      </c>
      <c r="BH35" s="73">
        <f t="shared" si="47"/>
        <v>0</v>
      </c>
      <c r="BI35" s="70">
        <f>SUM(AZ35,BC35,BF35)</f>
        <v>47800</v>
      </c>
      <c r="BJ35" s="70">
        <f>SUM(BG35,BA35,BD35)</f>
        <v>0</v>
      </c>
      <c r="BK35" s="73">
        <f t="shared" si="48"/>
        <v>0</v>
      </c>
      <c r="BL35" s="67">
        <f>SUM(Y35,AK35,AW35,BI35)</f>
        <v>50000</v>
      </c>
    </row>
    <row r="36" spans="1:64" s="117" customFormat="1" ht="22.5">
      <c r="A36" s="107"/>
      <c r="B36" s="109" t="s">
        <v>89</v>
      </c>
      <c r="C36" s="108"/>
      <c r="D36" s="108"/>
      <c r="E36" s="108"/>
      <c r="F36" s="108"/>
      <c r="G36" s="108"/>
      <c r="H36" s="110">
        <f>SUM(H37,H54,H72)</f>
        <v>0</v>
      </c>
      <c r="I36" s="110">
        <f>SUM(I37,I54,I72)</f>
        <v>50000</v>
      </c>
      <c r="J36" s="110">
        <f>SUM(J37,J54,J72)</f>
        <v>0</v>
      </c>
      <c r="K36" s="111">
        <f t="shared" si="10"/>
        <v>50000</v>
      </c>
      <c r="L36" s="110">
        <f t="shared" si="21"/>
        <v>0</v>
      </c>
      <c r="M36" s="112">
        <f t="shared" si="41"/>
        <v>0</v>
      </c>
      <c r="N36" s="113">
        <f t="shared" si="1"/>
        <v>50000</v>
      </c>
      <c r="O36" s="263">
        <f t="shared" si="42"/>
        <v>100</v>
      </c>
      <c r="P36" s="110">
        <f>SUM(P37,P54,P72)</f>
        <v>0</v>
      </c>
      <c r="Q36" s="110">
        <f>SUM(Q37,Q54,Q72)</f>
        <v>0</v>
      </c>
      <c r="R36" s="114">
        <v>0</v>
      </c>
      <c r="S36" s="110">
        <f>SUM(S37,S54,S72)</f>
        <v>0</v>
      </c>
      <c r="T36" s="110">
        <f>SUM(T37,T54,T72)</f>
        <v>0</v>
      </c>
      <c r="U36" s="112">
        <v>0</v>
      </c>
      <c r="V36" s="110">
        <f>SUM(V37,V54,V72)</f>
        <v>0</v>
      </c>
      <c r="W36" s="110">
        <f>SUM(W37,W54,W72)</f>
        <v>0</v>
      </c>
      <c r="X36" s="112">
        <v>0</v>
      </c>
      <c r="Y36" s="115">
        <f t="shared" si="24"/>
        <v>0</v>
      </c>
      <c r="Z36" s="115">
        <f t="shared" si="24"/>
        <v>0</v>
      </c>
      <c r="AA36" s="112">
        <v>0</v>
      </c>
      <c r="AB36" s="110">
        <f>SUM(AB37,AB54,AB72)</f>
        <v>600</v>
      </c>
      <c r="AC36" s="110">
        <f>SUM(AC37,AC54,AC72)</f>
        <v>0</v>
      </c>
      <c r="AD36" s="114">
        <f t="shared" si="43"/>
        <v>0</v>
      </c>
      <c r="AE36" s="110">
        <f>SUM(AE37,AE54,AE72)</f>
        <v>0</v>
      </c>
      <c r="AF36" s="110">
        <f>SUM(AF37,AF54,AF72)</f>
        <v>0</v>
      </c>
      <c r="AG36" s="114">
        <v>0</v>
      </c>
      <c r="AH36" s="110">
        <f>SUM(AH37,AH54,AH72)</f>
        <v>1600</v>
      </c>
      <c r="AI36" s="110">
        <f>SUM(AI37,AI54,AI72)</f>
        <v>0</v>
      </c>
      <c r="AJ36" s="114">
        <f t="shared" si="44"/>
        <v>0</v>
      </c>
      <c r="AK36" s="115">
        <f t="shared" si="25"/>
        <v>2200</v>
      </c>
      <c r="AL36" s="115">
        <f t="shared" si="25"/>
        <v>0</v>
      </c>
      <c r="AM36" s="114">
        <f t="shared" si="45"/>
        <v>0</v>
      </c>
      <c r="AN36" s="110">
        <f>SUM(AN37,AN54,AN72)</f>
        <v>0</v>
      </c>
      <c r="AO36" s="110">
        <f>SUM(AO37,AO54,AO72)</f>
        <v>0</v>
      </c>
      <c r="AP36" s="114">
        <v>0</v>
      </c>
      <c r="AQ36" s="110">
        <f>SUM(AQ37,AQ54,AQ72)</f>
        <v>0</v>
      </c>
      <c r="AR36" s="110">
        <f>SUM(AR37,AR54,AR72)</f>
        <v>0</v>
      </c>
      <c r="AS36" s="114">
        <v>0</v>
      </c>
      <c r="AT36" s="110">
        <f>SUM(AT37,AT54,AT72)</f>
        <v>0</v>
      </c>
      <c r="AU36" s="110">
        <f>SUM(AU37,AU54,AU72)</f>
        <v>0</v>
      </c>
      <c r="AV36" s="114">
        <v>0</v>
      </c>
      <c r="AW36" s="115">
        <f t="shared" si="35"/>
        <v>0</v>
      </c>
      <c r="AX36" s="115">
        <f t="shared" si="35"/>
        <v>0</v>
      </c>
      <c r="AY36" s="114">
        <v>0</v>
      </c>
      <c r="AZ36" s="110">
        <f>SUM(AZ37,AZ54,AZ72)</f>
        <v>13250</v>
      </c>
      <c r="BA36" s="110">
        <f>SUM(BA37,BA54,BA72)</f>
        <v>0</v>
      </c>
      <c r="BB36" s="114">
        <f t="shared" si="46"/>
        <v>0</v>
      </c>
      <c r="BC36" s="110">
        <f>SUM(BC37,BC54,BC72)</f>
        <v>0</v>
      </c>
      <c r="BD36" s="110">
        <f>SUM(BD37,BD54,BD72)</f>
        <v>0</v>
      </c>
      <c r="BE36" s="114">
        <v>0</v>
      </c>
      <c r="BF36" s="110">
        <f>SUM(BF37,BF54,BF72)</f>
        <v>34550</v>
      </c>
      <c r="BG36" s="110">
        <f>SUM(BG37,BG54,BG72)</f>
        <v>0</v>
      </c>
      <c r="BH36" s="114">
        <f t="shared" si="47"/>
        <v>0</v>
      </c>
      <c r="BI36" s="115">
        <f t="shared" si="39"/>
        <v>47800</v>
      </c>
      <c r="BJ36" s="115">
        <f t="shared" si="39"/>
        <v>0</v>
      </c>
      <c r="BK36" s="114">
        <f t="shared" si="48"/>
        <v>0</v>
      </c>
      <c r="BL36" s="116">
        <f t="shared" si="22"/>
        <v>50000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49" ref="H37:J39">SUM(H38)</f>
        <v>0</v>
      </c>
      <c r="I37" s="121">
        <f t="shared" si="49"/>
        <v>50000</v>
      </c>
      <c r="J37" s="121">
        <f t="shared" si="49"/>
        <v>0</v>
      </c>
      <c r="K37" s="122">
        <f t="shared" si="10"/>
        <v>50000</v>
      </c>
      <c r="L37" s="121">
        <f t="shared" si="21"/>
        <v>0</v>
      </c>
      <c r="M37" s="123">
        <f t="shared" si="41"/>
        <v>0</v>
      </c>
      <c r="N37" s="124">
        <f t="shared" si="1"/>
        <v>50000</v>
      </c>
      <c r="O37" s="264">
        <f t="shared" si="42"/>
        <v>100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0</v>
      </c>
      <c r="W37" s="121">
        <f>SUM(W38)</f>
        <v>0</v>
      </c>
      <c r="X37" s="123">
        <v>0</v>
      </c>
      <c r="Y37" s="126">
        <f t="shared" si="24"/>
        <v>0</v>
      </c>
      <c r="Z37" s="126">
        <f t="shared" si="24"/>
        <v>0</v>
      </c>
      <c r="AA37" s="123">
        <v>0</v>
      </c>
      <c r="AB37" s="121">
        <f>SUM(AB38)</f>
        <v>600</v>
      </c>
      <c r="AC37" s="121">
        <f>SUM(AC38)</f>
        <v>0</v>
      </c>
      <c r="AD37" s="125">
        <f t="shared" si="43"/>
        <v>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1600</v>
      </c>
      <c r="AI37" s="121">
        <f>SUM(AI38)</f>
        <v>0</v>
      </c>
      <c r="AJ37" s="125">
        <f t="shared" si="44"/>
        <v>0</v>
      </c>
      <c r="AK37" s="126">
        <f t="shared" si="25"/>
        <v>2200</v>
      </c>
      <c r="AL37" s="126">
        <f t="shared" si="25"/>
        <v>0</v>
      </c>
      <c r="AM37" s="125">
        <f t="shared" si="45"/>
        <v>0</v>
      </c>
      <c r="AN37" s="121">
        <f>SUM(AN38)</f>
        <v>0</v>
      </c>
      <c r="AO37" s="121">
        <f>SUM(AO38)</f>
        <v>0</v>
      </c>
      <c r="AP37" s="125">
        <v>0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35"/>
        <v>0</v>
      </c>
      <c r="AX37" s="126">
        <f t="shared" si="35"/>
        <v>0</v>
      </c>
      <c r="AY37" s="125">
        <v>0</v>
      </c>
      <c r="AZ37" s="121">
        <f>SUM(AZ38)</f>
        <v>13250</v>
      </c>
      <c r="BA37" s="121">
        <f>SUM(BA38)</f>
        <v>0</v>
      </c>
      <c r="BB37" s="125">
        <f t="shared" si="46"/>
        <v>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34550</v>
      </c>
      <c r="BG37" s="121">
        <f>SUM(BG38)</f>
        <v>0</v>
      </c>
      <c r="BH37" s="125">
        <f t="shared" si="47"/>
        <v>0</v>
      </c>
      <c r="BI37" s="126">
        <f t="shared" si="39"/>
        <v>47800</v>
      </c>
      <c r="BJ37" s="126">
        <f t="shared" si="39"/>
        <v>0</v>
      </c>
      <c r="BK37" s="125">
        <f t="shared" si="48"/>
        <v>0</v>
      </c>
      <c r="BL37" s="127">
        <f t="shared" si="22"/>
        <v>50000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49"/>
        <v>0</v>
      </c>
      <c r="I38" s="142">
        <f t="shared" si="49"/>
        <v>50000</v>
      </c>
      <c r="J38" s="142">
        <f t="shared" si="49"/>
        <v>0</v>
      </c>
      <c r="K38" s="143">
        <f t="shared" si="10"/>
        <v>50000</v>
      </c>
      <c r="L38" s="142">
        <f t="shared" si="21"/>
        <v>0</v>
      </c>
      <c r="M38" s="144">
        <f t="shared" si="41"/>
        <v>0</v>
      </c>
      <c r="N38" s="145">
        <f t="shared" si="1"/>
        <v>50000</v>
      </c>
      <c r="O38" s="261">
        <f t="shared" si="42"/>
        <v>100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0</v>
      </c>
      <c r="W38" s="142">
        <f>SUM(W39)</f>
        <v>0</v>
      </c>
      <c r="X38" s="144">
        <v>0</v>
      </c>
      <c r="Y38" s="147">
        <f t="shared" si="24"/>
        <v>0</v>
      </c>
      <c r="Z38" s="147">
        <f t="shared" si="24"/>
        <v>0</v>
      </c>
      <c r="AA38" s="144">
        <v>0</v>
      </c>
      <c r="AB38" s="142">
        <f>SUM(AB39)</f>
        <v>600</v>
      </c>
      <c r="AC38" s="142">
        <f>SUM(AC39)</f>
        <v>0</v>
      </c>
      <c r="AD38" s="146">
        <f t="shared" si="43"/>
        <v>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1600</v>
      </c>
      <c r="AI38" s="142">
        <f>SUM(AI39)</f>
        <v>0</v>
      </c>
      <c r="AJ38" s="146">
        <f t="shared" si="44"/>
        <v>0</v>
      </c>
      <c r="AK38" s="147">
        <f t="shared" si="25"/>
        <v>2200</v>
      </c>
      <c r="AL38" s="147">
        <f t="shared" si="25"/>
        <v>0</v>
      </c>
      <c r="AM38" s="146">
        <f t="shared" si="45"/>
        <v>0</v>
      </c>
      <c r="AN38" s="142">
        <f>SUM(AN39)</f>
        <v>0</v>
      </c>
      <c r="AO38" s="142">
        <f>SUM(AO39)</f>
        <v>0</v>
      </c>
      <c r="AP38" s="146">
        <v>0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35"/>
        <v>0</v>
      </c>
      <c r="AX38" s="147">
        <f t="shared" si="35"/>
        <v>0</v>
      </c>
      <c r="AY38" s="144">
        <v>0</v>
      </c>
      <c r="AZ38" s="142">
        <f>SUM(AZ39)</f>
        <v>13250</v>
      </c>
      <c r="BA38" s="142">
        <f>SUM(BA39)</f>
        <v>0</v>
      </c>
      <c r="BB38" s="146">
        <f t="shared" si="46"/>
        <v>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34550</v>
      </c>
      <c r="BG38" s="142">
        <f>SUM(BG39)</f>
        <v>0</v>
      </c>
      <c r="BH38" s="146">
        <f t="shared" si="47"/>
        <v>0</v>
      </c>
      <c r="BI38" s="147">
        <f t="shared" si="39"/>
        <v>47800</v>
      </c>
      <c r="BJ38" s="147">
        <f t="shared" si="39"/>
        <v>0</v>
      </c>
      <c r="BK38" s="146">
        <f t="shared" si="48"/>
        <v>0</v>
      </c>
      <c r="BL38" s="148">
        <f t="shared" si="22"/>
        <v>50000</v>
      </c>
    </row>
    <row r="39" spans="1:64" s="190" customFormat="1" ht="22.5">
      <c r="A39" s="180"/>
      <c r="B39" s="181"/>
      <c r="C39" s="181"/>
      <c r="D39" s="182"/>
      <c r="E39" s="182" t="s">
        <v>35</v>
      </c>
      <c r="F39" s="181"/>
      <c r="G39" s="181"/>
      <c r="H39" s="183">
        <f t="shared" si="49"/>
        <v>0</v>
      </c>
      <c r="I39" s="183">
        <f t="shared" si="49"/>
        <v>50000</v>
      </c>
      <c r="J39" s="183">
        <f t="shared" si="49"/>
        <v>0</v>
      </c>
      <c r="K39" s="184">
        <f t="shared" si="10"/>
        <v>50000</v>
      </c>
      <c r="L39" s="183">
        <f t="shared" si="21"/>
        <v>0</v>
      </c>
      <c r="M39" s="185">
        <f t="shared" si="41"/>
        <v>0</v>
      </c>
      <c r="N39" s="186">
        <f t="shared" si="1"/>
        <v>50000</v>
      </c>
      <c r="O39" s="314">
        <f t="shared" si="42"/>
        <v>100</v>
      </c>
      <c r="P39" s="183">
        <f>SUM(P40:P40)</f>
        <v>0</v>
      </c>
      <c r="Q39" s="183">
        <f>SUM(Q40:Q40)</f>
        <v>0</v>
      </c>
      <c r="R39" s="187">
        <v>0</v>
      </c>
      <c r="S39" s="183">
        <f>SUM(S40:S40)</f>
        <v>0</v>
      </c>
      <c r="T39" s="183">
        <f>SUM(T40:T40)</f>
        <v>0</v>
      </c>
      <c r="U39" s="185">
        <v>0</v>
      </c>
      <c r="V39" s="183">
        <f>SUM(V40:V40)</f>
        <v>0</v>
      </c>
      <c r="W39" s="183">
        <f>SUM(W40:W40)</f>
        <v>0</v>
      </c>
      <c r="X39" s="185">
        <v>0</v>
      </c>
      <c r="Y39" s="188">
        <f t="shared" si="24"/>
        <v>0</v>
      </c>
      <c r="Z39" s="188">
        <f t="shared" si="24"/>
        <v>0</v>
      </c>
      <c r="AA39" s="185">
        <v>0</v>
      </c>
      <c r="AB39" s="183">
        <f>SUM(AB40:AB40)</f>
        <v>600</v>
      </c>
      <c r="AC39" s="183">
        <f>SUM(AC40:AC40)</f>
        <v>0</v>
      </c>
      <c r="AD39" s="187">
        <f t="shared" si="43"/>
        <v>0</v>
      </c>
      <c r="AE39" s="183">
        <f>SUM(AE40:AE40)</f>
        <v>0</v>
      </c>
      <c r="AF39" s="183">
        <f>SUM(AF40:AF40)</f>
        <v>0</v>
      </c>
      <c r="AG39" s="187">
        <v>0</v>
      </c>
      <c r="AH39" s="183">
        <f>SUM(AH40:AH40)</f>
        <v>1600</v>
      </c>
      <c r="AI39" s="183">
        <f>SUM(AI40:AI40)</f>
        <v>0</v>
      </c>
      <c r="AJ39" s="187">
        <f t="shared" si="44"/>
        <v>0</v>
      </c>
      <c r="AK39" s="188">
        <f t="shared" si="25"/>
        <v>2200</v>
      </c>
      <c r="AL39" s="188">
        <f t="shared" si="25"/>
        <v>0</v>
      </c>
      <c r="AM39" s="187">
        <f t="shared" si="45"/>
        <v>0</v>
      </c>
      <c r="AN39" s="183">
        <f>SUM(AN40:AN40)</f>
        <v>0</v>
      </c>
      <c r="AO39" s="183">
        <f>SUM(AO40:AO40)</f>
        <v>0</v>
      </c>
      <c r="AP39" s="187">
        <v>0</v>
      </c>
      <c r="AQ39" s="183">
        <f>SUM(AQ40:AQ40)</f>
        <v>0</v>
      </c>
      <c r="AR39" s="183">
        <f>SUM(AR40:AR40)</f>
        <v>0</v>
      </c>
      <c r="AS39" s="187">
        <v>0</v>
      </c>
      <c r="AT39" s="183">
        <f>SUM(AT40:AT40)</f>
        <v>0</v>
      </c>
      <c r="AU39" s="183">
        <f>SUM(AU40:AU40)</f>
        <v>0</v>
      </c>
      <c r="AV39" s="187">
        <v>0</v>
      </c>
      <c r="AW39" s="188">
        <f t="shared" si="35"/>
        <v>0</v>
      </c>
      <c r="AX39" s="188">
        <f t="shared" si="35"/>
        <v>0</v>
      </c>
      <c r="AY39" s="185">
        <v>0</v>
      </c>
      <c r="AZ39" s="183">
        <f>SUM(AZ40:AZ40)</f>
        <v>13250</v>
      </c>
      <c r="BA39" s="183">
        <f>SUM(BA40:BA40)</f>
        <v>0</v>
      </c>
      <c r="BB39" s="187">
        <f t="shared" si="46"/>
        <v>0</v>
      </c>
      <c r="BC39" s="183">
        <f>SUM(BC40:BC40)</f>
        <v>0</v>
      </c>
      <c r="BD39" s="183">
        <f>SUM(BD40:BD40)</f>
        <v>0</v>
      </c>
      <c r="BE39" s="187">
        <v>0</v>
      </c>
      <c r="BF39" s="183">
        <f>SUM(BF40:BF40)</f>
        <v>34550</v>
      </c>
      <c r="BG39" s="183">
        <f>SUM(BG40:BG40)</f>
        <v>0</v>
      </c>
      <c r="BH39" s="187">
        <f t="shared" si="47"/>
        <v>0</v>
      </c>
      <c r="BI39" s="188">
        <f t="shared" si="39"/>
        <v>47800</v>
      </c>
      <c r="BJ39" s="188">
        <f t="shared" si="39"/>
        <v>0</v>
      </c>
      <c r="BK39" s="187">
        <f t="shared" si="48"/>
        <v>0</v>
      </c>
      <c r="BL39" s="189">
        <f t="shared" si="22"/>
        <v>50000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50000</v>
      </c>
      <c r="J40" s="36">
        <v>0</v>
      </c>
      <c r="K40" s="89">
        <f t="shared" si="10"/>
        <v>50000</v>
      </c>
      <c r="L40" s="57">
        <f t="shared" si="21"/>
        <v>0</v>
      </c>
      <c r="M40" s="47">
        <f t="shared" si="41"/>
        <v>0</v>
      </c>
      <c r="N40" s="55">
        <f t="shared" si="1"/>
        <v>50000</v>
      </c>
      <c r="O40" s="258">
        <f t="shared" si="42"/>
        <v>100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0</v>
      </c>
      <c r="W40" s="36"/>
      <c r="X40" s="47">
        <v>0</v>
      </c>
      <c r="Y40" s="36">
        <f t="shared" si="24"/>
        <v>0</v>
      </c>
      <c r="Z40" s="36">
        <f t="shared" si="24"/>
        <v>0</v>
      </c>
      <c r="AA40" s="47">
        <v>0</v>
      </c>
      <c r="AB40" s="36">
        <v>600</v>
      </c>
      <c r="AC40" s="36"/>
      <c r="AD40" s="51">
        <f t="shared" si="43"/>
        <v>0</v>
      </c>
      <c r="AE40" s="36">
        <v>0</v>
      </c>
      <c r="AF40" s="36"/>
      <c r="AG40" s="51">
        <v>0</v>
      </c>
      <c r="AH40" s="36">
        <v>1600</v>
      </c>
      <c r="AI40" s="36"/>
      <c r="AJ40" s="51">
        <f t="shared" si="44"/>
        <v>0</v>
      </c>
      <c r="AK40" s="36">
        <f t="shared" si="25"/>
        <v>2200</v>
      </c>
      <c r="AL40" s="36">
        <f>SUM(AC40,AF40,AI40)</f>
        <v>0</v>
      </c>
      <c r="AM40" s="51">
        <f t="shared" si="45"/>
        <v>0</v>
      </c>
      <c r="AN40" s="36">
        <v>0</v>
      </c>
      <c r="AO40" s="36"/>
      <c r="AP40" s="51">
        <v>0</v>
      </c>
      <c r="AQ40" s="36">
        <v>0</v>
      </c>
      <c r="AR40" s="36"/>
      <c r="AS40" s="51">
        <v>0</v>
      </c>
      <c r="AT40" s="36">
        <v>0</v>
      </c>
      <c r="AU40" s="36"/>
      <c r="AV40" s="51">
        <v>0</v>
      </c>
      <c r="AW40" s="36">
        <f t="shared" si="35"/>
        <v>0</v>
      </c>
      <c r="AX40" s="36">
        <f t="shared" si="35"/>
        <v>0</v>
      </c>
      <c r="AY40" s="47">
        <v>0</v>
      </c>
      <c r="AZ40" s="36">
        <v>13250</v>
      </c>
      <c r="BA40" s="36"/>
      <c r="BB40" s="51">
        <f t="shared" si="46"/>
        <v>0</v>
      </c>
      <c r="BC40" s="36">
        <v>0</v>
      </c>
      <c r="BD40" s="36"/>
      <c r="BE40" s="51">
        <v>0</v>
      </c>
      <c r="BF40" s="36">
        <v>34550</v>
      </c>
      <c r="BG40" s="36"/>
      <c r="BH40" s="51">
        <f t="shared" si="47"/>
        <v>0</v>
      </c>
      <c r="BI40" s="36">
        <f t="shared" si="39"/>
        <v>47800</v>
      </c>
      <c r="BJ40" s="36">
        <f t="shared" si="39"/>
        <v>0</v>
      </c>
      <c r="BK40" s="51">
        <f t="shared" si="48"/>
        <v>0</v>
      </c>
      <c r="BL40" s="68">
        <f>SUM(BI40,AW40,AK40,Y40)</f>
        <v>50000</v>
      </c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55" r:id="rId1"/>
  <headerFooter alignWithMargins="0">
    <oddHeader>&amp;R&amp;11รด. 56/6
&amp;P/&amp;N</oddHeader>
    <oddFooter>&amp;R&amp;9&amp;F</oddFooter>
  </headerFooter>
  <colBreaks count="4" manualBreakCount="4">
    <brk id="15" max="39" man="1"/>
    <brk id="27" max="39" man="1"/>
    <brk id="39" max="39" man="1"/>
    <brk id="5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0"/>
  <sheetViews>
    <sheetView view="pageBreakPreview" zoomScale="110" zoomScaleNormal="75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1.710937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1.421875" style="27" customWidth="1"/>
    <col min="50" max="50" width="10.8515625" style="27" bestFit="1" customWidth="1"/>
    <col min="51" max="51" width="7.42187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247" customWidth="1"/>
    <col min="65" max="16384" width="9.00390625" style="1" customWidth="1"/>
  </cols>
  <sheetData>
    <row r="1" spans="1:32" ht="22.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16"/>
      <c r="AF1" s="35"/>
    </row>
    <row r="2" spans="1:32" ht="22.5">
      <c r="A2" s="296" t="s">
        <v>52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16"/>
      <c r="AF2" s="35"/>
    </row>
    <row r="3" spans="1:64" s="24" customFormat="1" ht="22.5" customHeight="1">
      <c r="A3" s="20" t="s">
        <v>94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48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48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48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297" t="s">
        <v>55</v>
      </c>
      <c r="B7" s="298"/>
      <c r="C7" s="298"/>
      <c r="D7" s="298"/>
      <c r="E7" s="298"/>
      <c r="F7" s="298"/>
      <c r="G7" s="298"/>
      <c r="H7" s="303" t="s">
        <v>56</v>
      </c>
      <c r="I7" s="286" t="s">
        <v>57</v>
      </c>
      <c r="J7" s="306"/>
      <c r="K7" s="306"/>
      <c r="L7" s="287"/>
      <c r="M7" s="287"/>
      <c r="N7" s="287"/>
      <c r="O7" s="288"/>
      <c r="P7" s="286">
        <v>240970</v>
      </c>
      <c r="Q7" s="287"/>
      <c r="R7" s="288"/>
      <c r="S7" s="286">
        <v>21855</v>
      </c>
      <c r="T7" s="287"/>
      <c r="U7" s="288"/>
      <c r="V7" s="286">
        <v>21885</v>
      </c>
      <c r="W7" s="287"/>
      <c r="X7" s="288"/>
      <c r="Y7" s="286" t="s">
        <v>2</v>
      </c>
      <c r="Z7" s="287"/>
      <c r="AA7" s="288"/>
      <c r="AB7" s="286">
        <v>241062</v>
      </c>
      <c r="AC7" s="287"/>
      <c r="AD7" s="288"/>
      <c r="AE7" s="286">
        <v>241093</v>
      </c>
      <c r="AF7" s="287"/>
      <c r="AG7" s="288"/>
      <c r="AH7" s="286">
        <v>241122</v>
      </c>
      <c r="AI7" s="287"/>
      <c r="AJ7" s="288"/>
      <c r="AK7" s="286" t="s">
        <v>3</v>
      </c>
      <c r="AL7" s="287"/>
      <c r="AM7" s="288"/>
      <c r="AN7" s="286">
        <v>241153</v>
      </c>
      <c r="AO7" s="287"/>
      <c r="AP7" s="288"/>
      <c r="AQ7" s="286">
        <v>241183</v>
      </c>
      <c r="AR7" s="287"/>
      <c r="AS7" s="288"/>
      <c r="AT7" s="286">
        <v>241214</v>
      </c>
      <c r="AU7" s="287"/>
      <c r="AV7" s="288"/>
      <c r="AW7" s="286" t="s">
        <v>4</v>
      </c>
      <c r="AX7" s="287"/>
      <c r="AY7" s="288"/>
      <c r="AZ7" s="286">
        <v>241244</v>
      </c>
      <c r="BA7" s="287"/>
      <c r="BB7" s="288"/>
      <c r="BC7" s="286">
        <v>241275</v>
      </c>
      <c r="BD7" s="287"/>
      <c r="BE7" s="288"/>
      <c r="BF7" s="286">
        <v>241306</v>
      </c>
      <c r="BG7" s="287"/>
      <c r="BH7" s="288"/>
      <c r="BI7" s="286" t="s">
        <v>5</v>
      </c>
      <c r="BJ7" s="287"/>
      <c r="BK7" s="288"/>
      <c r="BL7" s="249"/>
    </row>
    <row r="8" spans="1:64" s="7" customFormat="1" ht="24.75" customHeight="1">
      <c r="A8" s="299"/>
      <c r="B8" s="300"/>
      <c r="C8" s="300"/>
      <c r="D8" s="300"/>
      <c r="E8" s="300"/>
      <c r="F8" s="300"/>
      <c r="G8" s="300"/>
      <c r="H8" s="304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291" t="s">
        <v>10</v>
      </c>
      <c r="Q8" s="292"/>
      <c r="R8" s="289" t="s">
        <v>8</v>
      </c>
      <c r="S8" s="291" t="s">
        <v>10</v>
      </c>
      <c r="T8" s="292"/>
      <c r="U8" s="289" t="s">
        <v>8</v>
      </c>
      <c r="V8" s="291" t="s">
        <v>10</v>
      </c>
      <c r="W8" s="292"/>
      <c r="X8" s="289" t="s">
        <v>8</v>
      </c>
      <c r="Y8" s="291" t="s">
        <v>10</v>
      </c>
      <c r="Z8" s="292"/>
      <c r="AA8" s="289" t="s">
        <v>8</v>
      </c>
      <c r="AB8" s="291" t="s">
        <v>10</v>
      </c>
      <c r="AC8" s="292"/>
      <c r="AD8" s="289" t="s">
        <v>8</v>
      </c>
      <c r="AE8" s="291" t="s">
        <v>10</v>
      </c>
      <c r="AF8" s="292"/>
      <c r="AG8" s="289" t="s">
        <v>8</v>
      </c>
      <c r="AH8" s="291" t="s">
        <v>10</v>
      </c>
      <c r="AI8" s="292"/>
      <c r="AJ8" s="289" t="s">
        <v>8</v>
      </c>
      <c r="AK8" s="291" t="s">
        <v>10</v>
      </c>
      <c r="AL8" s="292"/>
      <c r="AM8" s="289" t="s">
        <v>8</v>
      </c>
      <c r="AN8" s="291" t="s">
        <v>10</v>
      </c>
      <c r="AO8" s="292"/>
      <c r="AP8" s="289" t="s">
        <v>8</v>
      </c>
      <c r="AQ8" s="291" t="s">
        <v>10</v>
      </c>
      <c r="AR8" s="292"/>
      <c r="AS8" s="289" t="s">
        <v>8</v>
      </c>
      <c r="AT8" s="291" t="s">
        <v>10</v>
      </c>
      <c r="AU8" s="292"/>
      <c r="AV8" s="289" t="s">
        <v>8</v>
      </c>
      <c r="AW8" s="291" t="s">
        <v>10</v>
      </c>
      <c r="AX8" s="292"/>
      <c r="AY8" s="289" t="s">
        <v>8</v>
      </c>
      <c r="AZ8" s="291" t="s">
        <v>10</v>
      </c>
      <c r="BA8" s="292"/>
      <c r="BB8" s="289" t="s">
        <v>8</v>
      </c>
      <c r="BC8" s="291" t="s">
        <v>10</v>
      </c>
      <c r="BD8" s="292"/>
      <c r="BE8" s="289" t="s">
        <v>8</v>
      </c>
      <c r="BF8" s="291" t="s">
        <v>10</v>
      </c>
      <c r="BG8" s="292"/>
      <c r="BH8" s="289" t="s">
        <v>8</v>
      </c>
      <c r="BI8" s="291" t="s">
        <v>10</v>
      </c>
      <c r="BJ8" s="292"/>
      <c r="BK8" s="289" t="s">
        <v>8</v>
      </c>
      <c r="BL8" s="250"/>
    </row>
    <row r="9" spans="1:64" s="7" customFormat="1" ht="24.75" customHeight="1">
      <c r="A9" s="299"/>
      <c r="B9" s="300"/>
      <c r="C9" s="300"/>
      <c r="D9" s="300"/>
      <c r="E9" s="300"/>
      <c r="F9" s="300"/>
      <c r="G9" s="300"/>
      <c r="H9" s="304"/>
      <c r="I9" s="37"/>
      <c r="J9" s="38" t="s">
        <v>51</v>
      </c>
      <c r="K9" s="60" t="s">
        <v>49</v>
      </c>
      <c r="L9" s="39"/>
      <c r="M9" s="40"/>
      <c r="N9" s="41"/>
      <c r="O9" s="40"/>
      <c r="P9" s="293"/>
      <c r="Q9" s="294"/>
      <c r="R9" s="290"/>
      <c r="S9" s="293"/>
      <c r="T9" s="294"/>
      <c r="U9" s="290"/>
      <c r="V9" s="293"/>
      <c r="W9" s="294"/>
      <c r="X9" s="290"/>
      <c r="Y9" s="293"/>
      <c r="Z9" s="294"/>
      <c r="AA9" s="290"/>
      <c r="AB9" s="293"/>
      <c r="AC9" s="294"/>
      <c r="AD9" s="290"/>
      <c r="AE9" s="293"/>
      <c r="AF9" s="294"/>
      <c r="AG9" s="290"/>
      <c r="AH9" s="293"/>
      <c r="AI9" s="294"/>
      <c r="AJ9" s="290"/>
      <c r="AK9" s="293"/>
      <c r="AL9" s="294"/>
      <c r="AM9" s="290"/>
      <c r="AN9" s="293"/>
      <c r="AO9" s="294"/>
      <c r="AP9" s="290"/>
      <c r="AQ9" s="293"/>
      <c r="AR9" s="294"/>
      <c r="AS9" s="290"/>
      <c r="AT9" s="293"/>
      <c r="AU9" s="294"/>
      <c r="AV9" s="290"/>
      <c r="AW9" s="293"/>
      <c r="AX9" s="294"/>
      <c r="AY9" s="290"/>
      <c r="AZ9" s="293"/>
      <c r="BA9" s="294"/>
      <c r="BB9" s="290"/>
      <c r="BC9" s="293"/>
      <c r="BD9" s="294"/>
      <c r="BE9" s="290"/>
      <c r="BF9" s="293"/>
      <c r="BG9" s="294"/>
      <c r="BH9" s="290"/>
      <c r="BI9" s="293"/>
      <c r="BJ9" s="294"/>
      <c r="BK9" s="290"/>
      <c r="BL9" s="250"/>
    </row>
    <row r="10" spans="1:64" s="7" customFormat="1" ht="24.75" customHeight="1">
      <c r="A10" s="301"/>
      <c r="B10" s="302"/>
      <c r="C10" s="302"/>
      <c r="D10" s="302"/>
      <c r="E10" s="302"/>
      <c r="F10" s="302"/>
      <c r="G10" s="302"/>
      <c r="H10" s="305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50"/>
    </row>
    <row r="11" spans="1:64" s="170" customFormat="1" ht="26.25" customHeight="1">
      <c r="A11" s="307" t="s">
        <v>21</v>
      </c>
      <c r="B11" s="307"/>
      <c r="C11" s="307"/>
      <c r="D11" s="307"/>
      <c r="E11" s="307"/>
      <c r="F11" s="307"/>
      <c r="G11" s="307"/>
      <c r="H11" s="168">
        <f>SUM(H12,H34)</f>
        <v>797456.75</v>
      </c>
      <c r="I11" s="168">
        <f>SUM(I12,I34)</f>
        <v>1109340</v>
      </c>
      <c r="J11" s="168">
        <f>SUM(J12,J34)</f>
        <v>-128000</v>
      </c>
      <c r="K11" s="168">
        <f>SUM(I11+J11)</f>
        <v>981340</v>
      </c>
      <c r="L11" s="175">
        <f aca="true" t="shared" si="0" ref="L11:L40">SUM(Z11,AL11,AX11,BJ11)</f>
        <v>20676.16</v>
      </c>
      <c r="M11" s="168">
        <f aca="true" t="shared" si="1" ref="M11:M27">SUM(L11*100/K11)</f>
        <v>2.1069313387816657</v>
      </c>
      <c r="N11" s="176">
        <f aca="true" t="shared" si="2" ref="N11:N40">SUM(K11-L11)</f>
        <v>960663.84</v>
      </c>
      <c r="O11" s="177">
        <f aca="true" t="shared" si="3" ref="O11:O27">SUM(N11*100/K11)</f>
        <v>97.89306866121834</v>
      </c>
      <c r="P11" s="168">
        <f>SUM(P12,P34)</f>
        <v>0</v>
      </c>
      <c r="Q11" s="168">
        <f>SUM(Q12,Q34)</f>
        <v>0</v>
      </c>
      <c r="R11" s="168">
        <v>0</v>
      </c>
      <c r="S11" s="168">
        <f>SUM(S12,S34)</f>
        <v>20677</v>
      </c>
      <c r="T11" s="168">
        <f>SUM(T12,T34)</f>
        <v>20676.16</v>
      </c>
      <c r="U11" s="310">
        <f aca="true" t="shared" si="4" ref="U11:U18">SUM(T11*100/S11)</f>
        <v>99.99593751511341</v>
      </c>
      <c r="V11" s="168">
        <f>SUM(V12,V34)</f>
        <v>22797</v>
      </c>
      <c r="W11" s="168">
        <f>SUM(W12,W34)</f>
        <v>0</v>
      </c>
      <c r="X11" s="255">
        <f aca="true" t="shared" si="5" ref="X11:X18">SUM(W11*100/V11)</f>
        <v>0</v>
      </c>
      <c r="Y11" s="168">
        <f>SUM(P11,S11,V11)</f>
        <v>43474</v>
      </c>
      <c r="Z11" s="168">
        <f>SUM(Q11,T11,W11)</f>
        <v>20676.16</v>
      </c>
      <c r="AA11" s="168">
        <f>SUM(Z11*100/Y11)</f>
        <v>47.559828863228596</v>
      </c>
      <c r="AB11" s="168">
        <f>SUM(AB12,AB34)</f>
        <v>22845</v>
      </c>
      <c r="AC11" s="168">
        <f>SUM(AC12,AC34)</f>
        <v>0</v>
      </c>
      <c r="AD11" s="168">
        <f>SUM(AC11*100/AB11)</f>
        <v>0</v>
      </c>
      <c r="AE11" s="168">
        <f>SUM(AE12,AE34)</f>
        <v>57720</v>
      </c>
      <c r="AF11" s="168">
        <f>SUM(AF12,AF34)</f>
        <v>0</v>
      </c>
      <c r="AG11" s="168">
        <f aca="true" t="shared" si="6" ref="AG11:AG17">SUM(AF11*100/AE11)</f>
        <v>0</v>
      </c>
      <c r="AH11" s="168">
        <f>SUM(AH12,AH34)</f>
        <v>68436</v>
      </c>
      <c r="AI11" s="168">
        <f>SUM(AI12,AI34)</f>
        <v>0</v>
      </c>
      <c r="AJ11" s="168">
        <f aca="true" t="shared" si="7" ref="AJ11:AJ17">SUM(AI11*100/AH11)</f>
        <v>0</v>
      </c>
      <c r="AK11" s="168">
        <f>SUM(AB11,AE11,AH11)</f>
        <v>149001</v>
      </c>
      <c r="AL11" s="168">
        <f>SUM(AC11,AF11,AI11)</f>
        <v>0</v>
      </c>
      <c r="AM11" s="168">
        <f>SUM(AL11*100/AK11)</f>
        <v>0</v>
      </c>
      <c r="AN11" s="168">
        <f>SUM(AN12,AN34)</f>
        <v>22089</v>
      </c>
      <c r="AO11" s="168">
        <f>SUM(AO12,AO34)</f>
        <v>0</v>
      </c>
      <c r="AP11" s="168">
        <f aca="true" t="shared" si="8" ref="AP11:AP17">SUM(AO11*100/AN11)</f>
        <v>0</v>
      </c>
      <c r="AQ11" s="168">
        <f>SUM(AQ12,AQ34)</f>
        <v>17884</v>
      </c>
      <c r="AR11" s="168">
        <f>SUM(AR12,AR34)</f>
        <v>0</v>
      </c>
      <c r="AS11" s="168">
        <f>SUM(AR11*100/AQ11)</f>
        <v>0</v>
      </c>
      <c r="AT11" s="168">
        <f>SUM(AT12,AT34)</f>
        <v>42877</v>
      </c>
      <c r="AU11" s="168">
        <f>SUM(AU12,AU34)</f>
        <v>0</v>
      </c>
      <c r="AV11" s="168">
        <f>SUM(AU11*100/AT11)</f>
        <v>0</v>
      </c>
      <c r="AW11" s="168">
        <f>SUM(AN11,AQ11,AT11)</f>
        <v>82850</v>
      </c>
      <c r="AX11" s="168">
        <f>SUM(AO11,AR11,AU11)</f>
        <v>0</v>
      </c>
      <c r="AY11" s="168">
        <f>SUM(AX11*100/AW11)</f>
        <v>0</v>
      </c>
      <c r="AZ11" s="168">
        <f>SUM(AZ12,AZ34)</f>
        <v>81482</v>
      </c>
      <c r="BA11" s="168">
        <f>SUM(BA12,BA34)</f>
        <v>0</v>
      </c>
      <c r="BB11" s="168">
        <f aca="true" t="shared" si="9" ref="BB11:BB18">SUM(BA11*100/AZ11)</f>
        <v>0</v>
      </c>
      <c r="BC11" s="168">
        <f>SUM(BC12,BC34)</f>
        <v>16580</v>
      </c>
      <c r="BD11" s="168">
        <f>SUM(BD12,BD34)</f>
        <v>0</v>
      </c>
      <c r="BE11" s="168">
        <f>SUM(BD11*100/BC11)</f>
        <v>0</v>
      </c>
      <c r="BF11" s="168">
        <f>SUM(BF12,BF34)</f>
        <v>607953</v>
      </c>
      <c r="BG11" s="168">
        <f>SUM(BG12,BG34)</f>
        <v>0</v>
      </c>
      <c r="BH11" s="168">
        <f>SUM(BG11*100/BF11)</f>
        <v>0</v>
      </c>
      <c r="BI11" s="168">
        <f>SUM(AZ11,BC11,BF11)</f>
        <v>706015</v>
      </c>
      <c r="BJ11" s="168">
        <f>SUM(BA11,BD11,BG11)</f>
        <v>0</v>
      </c>
      <c r="BK11" s="168">
        <f>SUM(BJ11*100/BI11)</f>
        <v>0</v>
      </c>
      <c r="BL11" s="252">
        <f>SUM(Y11,AK11,AW11,BI11)</f>
        <v>981340</v>
      </c>
    </row>
    <row r="12" spans="1:256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0" ref="H12:J13">SUM(H13)</f>
        <v>797456.75</v>
      </c>
      <c r="I12" s="137">
        <f t="shared" si="10"/>
        <v>1079340</v>
      </c>
      <c r="J12" s="137">
        <f t="shared" si="10"/>
        <v>-125000</v>
      </c>
      <c r="K12" s="174">
        <f aca="true" t="shared" si="11" ref="K12:K40">SUM(I12+J12)</f>
        <v>954340</v>
      </c>
      <c r="L12" s="137">
        <f t="shared" si="0"/>
        <v>20676.16</v>
      </c>
      <c r="M12" s="85">
        <f t="shared" si="1"/>
        <v>2.166540226753568</v>
      </c>
      <c r="N12" s="86">
        <f t="shared" si="2"/>
        <v>933663.84</v>
      </c>
      <c r="O12" s="85">
        <f t="shared" si="3"/>
        <v>97.83345977324643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20677</v>
      </c>
      <c r="T12" s="137">
        <f>SUM(T13)</f>
        <v>20676.16</v>
      </c>
      <c r="U12" s="262">
        <f t="shared" si="4"/>
        <v>99.99593751511341</v>
      </c>
      <c r="V12" s="137">
        <f>SUM(V13)</f>
        <v>12797</v>
      </c>
      <c r="W12" s="137">
        <f>SUM(W13)</f>
        <v>0</v>
      </c>
      <c r="X12" s="85">
        <f t="shared" si="5"/>
        <v>0</v>
      </c>
      <c r="Y12" s="139">
        <f aca="true" t="shared" si="12" ref="Y12:Z28">SUM(P12,S12,V12)</f>
        <v>33474</v>
      </c>
      <c r="Z12" s="139">
        <f t="shared" si="12"/>
        <v>20676.16</v>
      </c>
      <c r="AA12" s="85">
        <f aca="true" t="shared" si="13" ref="AA12:AA18">SUM(Z12*100/Y12)</f>
        <v>61.76781980044213</v>
      </c>
      <c r="AB12" s="137">
        <f>SUM(AB13)</f>
        <v>22845</v>
      </c>
      <c r="AC12" s="137">
        <f>SUM(AC13)</f>
        <v>0</v>
      </c>
      <c r="AD12" s="85">
        <f aca="true" t="shared" si="14" ref="AD12:AD20">SUM(AC12*100/AB12)</f>
        <v>0</v>
      </c>
      <c r="AE12" s="137">
        <f>SUM(AE13)</f>
        <v>57720</v>
      </c>
      <c r="AF12" s="137">
        <f>SUM(AF13)</f>
        <v>0</v>
      </c>
      <c r="AG12" s="85">
        <f>SUM(AF12*100/AE12)</f>
        <v>0</v>
      </c>
      <c r="AH12" s="137">
        <f>SUM(AH13)</f>
        <v>68436</v>
      </c>
      <c r="AI12" s="137">
        <f>SUM(AI13)</f>
        <v>0</v>
      </c>
      <c r="AJ12" s="85">
        <f t="shared" si="7"/>
        <v>0</v>
      </c>
      <c r="AK12" s="139">
        <f aca="true" t="shared" si="15" ref="AK12:AL28">SUM(AB12,AE12,AH12)</f>
        <v>149001</v>
      </c>
      <c r="AL12" s="139">
        <f t="shared" si="15"/>
        <v>0</v>
      </c>
      <c r="AM12" s="85">
        <f>SUM(AL12*100/AK12)</f>
        <v>0</v>
      </c>
      <c r="AN12" s="137">
        <f>SUM(AN13)</f>
        <v>15089</v>
      </c>
      <c r="AO12" s="137">
        <f>SUM(AO13)</f>
        <v>0</v>
      </c>
      <c r="AP12" s="85">
        <f t="shared" si="8"/>
        <v>0</v>
      </c>
      <c r="AQ12" s="137">
        <f>SUM(AQ13)</f>
        <v>17884</v>
      </c>
      <c r="AR12" s="137">
        <f>SUM(AR13)</f>
        <v>0</v>
      </c>
      <c r="AS12" s="85">
        <f>SUM(AR12*100/AQ12)</f>
        <v>0</v>
      </c>
      <c r="AT12" s="137">
        <f>SUM(AT13)</f>
        <v>42877</v>
      </c>
      <c r="AU12" s="137">
        <f>SUM(AU13)</f>
        <v>0</v>
      </c>
      <c r="AV12" s="85">
        <v>0</v>
      </c>
      <c r="AW12" s="139">
        <f aca="true" t="shared" si="16" ref="AW12:AX28">SUM(AN12,AQ12,AT12)</f>
        <v>75850</v>
      </c>
      <c r="AX12" s="139">
        <f t="shared" si="16"/>
        <v>0</v>
      </c>
      <c r="AY12" s="85">
        <f>SUM(AX12*100/AW12)</f>
        <v>0</v>
      </c>
      <c r="AZ12" s="137">
        <f>SUM(AZ13)</f>
        <v>81482</v>
      </c>
      <c r="BA12" s="137">
        <f>SUM(BA13)</f>
        <v>0</v>
      </c>
      <c r="BB12" s="85">
        <f t="shared" si="9"/>
        <v>0</v>
      </c>
      <c r="BC12" s="137">
        <f>SUM(BC13)</f>
        <v>16580</v>
      </c>
      <c r="BD12" s="137">
        <f>SUM(BD13)</f>
        <v>0</v>
      </c>
      <c r="BE12" s="85">
        <f>SUM(BD12*100/BC12)</f>
        <v>0</v>
      </c>
      <c r="BF12" s="137">
        <f>SUM(BF13)</f>
        <v>597953</v>
      </c>
      <c r="BG12" s="137">
        <f>SUM(BG13)</f>
        <v>0</v>
      </c>
      <c r="BH12" s="85">
        <f>SUM(BG12*100/BF12)</f>
        <v>0</v>
      </c>
      <c r="BI12" s="139">
        <f aca="true" t="shared" si="17" ref="BI12:BJ27">SUM(AZ12,BC12,BF12)</f>
        <v>696015</v>
      </c>
      <c r="BJ12" s="139">
        <f>SUM(BG12,BA12,BD12)</f>
        <v>0</v>
      </c>
      <c r="BK12" s="85">
        <f>SUM(BJ12*100/BI12)</f>
        <v>0</v>
      </c>
      <c r="BL12" s="252">
        <f aca="true" t="shared" si="18" ref="BL12:BL40">SUM(Y12,AK12,AW12,BI12)</f>
        <v>954340</v>
      </c>
      <c r="IV12" s="134">
        <f>SUM(P12:IU12)</f>
        <v>2904534.0837573158</v>
      </c>
    </row>
    <row r="13" spans="1:64" s="53" customFormat="1" ht="22.5">
      <c r="A13" s="75" t="s">
        <v>64</v>
      </c>
      <c r="B13" s="76"/>
      <c r="C13" s="76"/>
      <c r="D13" s="76"/>
      <c r="E13" s="76"/>
      <c r="F13" s="76"/>
      <c r="G13" s="76"/>
      <c r="H13" s="77">
        <f t="shared" si="10"/>
        <v>797456.75</v>
      </c>
      <c r="I13" s="77">
        <f t="shared" si="10"/>
        <v>1079340</v>
      </c>
      <c r="J13" s="77">
        <f t="shared" si="10"/>
        <v>-125000</v>
      </c>
      <c r="K13" s="90">
        <f t="shared" si="11"/>
        <v>954340</v>
      </c>
      <c r="L13" s="77">
        <f t="shared" si="0"/>
        <v>20676.16</v>
      </c>
      <c r="M13" s="46">
        <f t="shared" si="1"/>
        <v>2.166540226753568</v>
      </c>
      <c r="N13" s="54">
        <f t="shared" si="2"/>
        <v>933663.84</v>
      </c>
      <c r="O13" s="46">
        <f t="shared" si="3"/>
        <v>97.83345977324643</v>
      </c>
      <c r="P13" s="77">
        <f>SUM(P14)</f>
        <v>0</v>
      </c>
      <c r="Q13" s="77">
        <f>SUM(Q14)</f>
        <v>0</v>
      </c>
      <c r="R13" s="46">
        <v>0</v>
      </c>
      <c r="S13" s="77">
        <f>SUM(S14)</f>
        <v>20677</v>
      </c>
      <c r="T13" s="77">
        <f>SUM(T14)</f>
        <v>20676.16</v>
      </c>
      <c r="U13" s="275">
        <f t="shared" si="4"/>
        <v>99.99593751511341</v>
      </c>
      <c r="V13" s="77">
        <f>SUM(V14)</f>
        <v>12797</v>
      </c>
      <c r="W13" s="77">
        <f>SUM(W14)</f>
        <v>0</v>
      </c>
      <c r="X13" s="46">
        <f t="shared" si="5"/>
        <v>0</v>
      </c>
      <c r="Y13" s="34">
        <f t="shared" si="12"/>
        <v>33474</v>
      </c>
      <c r="Z13" s="34">
        <f t="shared" si="12"/>
        <v>20676.16</v>
      </c>
      <c r="AA13" s="46">
        <f t="shared" si="13"/>
        <v>61.76781980044213</v>
      </c>
      <c r="AB13" s="77">
        <f>SUM(AB14)</f>
        <v>22845</v>
      </c>
      <c r="AC13" s="77">
        <f>SUM(AC14)</f>
        <v>0</v>
      </c>
      <c r="AD13" s="46">
        <f t="shared" si="14"/>
        <v>0</v>
      </c>
      <c r="AE13" s="77">
        <f>SUM(AE14)</f>
        <v>57720</v>
      </c>
      <c r="AF13" s="77">
        <f>SUM(AF14)</f>
        <v>0</v>
      </c>
      <c r="AG13" s="46">
        <f t="shared" si="6"/>
        <v>0</v>
      </c>
      <c r="AH13" s="77">
        <f>SUM(AH14)</f>
        <v>68436</v>
      </c>
      <c r="AI13" s="77">
        <f>SUM(AI14)</f>
        <v>0</v>
      </c>
      <c r="AJ13" s="46">
        <f t="shared" si="7"/>
        <v>0</v>
      </c>
      <c r="AK13" s="34">
        <f t="shared" si="15"/>
        <v>149001</v>
      </c>
      <c r="AL13" s="34">
        <f t="shared" si="15"/>
        <v>0</v>
      </c>
      <c r="AM13" s="46">
        <f aca="true" t="shared" si="19" ref="AM13:AM21">SUM(AL13*100/AK13)</f>
        <v>0</v>
      </c>
      <c r="AN13" s="77">
        <f>SUM(AN14)</f>
        <v>15089</v>
      </c>
      <c r="AO13" s="77">
        <f>SUM(AO14)</f>
        <v>0</v>
      </c>
      <c r="AP13" s="46">
        <f t="shared" si="8"/>
        <v>0</v>
      </c>
      <c r="AQ13" s="77">
        <f>SUM(AQ14)</f>
        <v>17884</v>
      </c>
      <c r="AR13" s="77">
        <f>SUM(AR14)</f>
        <v>0</v>
      </c>
      <c r="AS13" s="46">
        <f aca="true" t="shared" si="20" ref="AS13:AS18">SUM(AR13*100/AQ13)</f>
        <v>0</v>
      </c>
      <c r="AT13" s="77">
        <f>SUM(AT14)</f>
        <v>42877</v>
      </c>
      <c r="AU13" s="77">
        <f>SUM(AU14)</f>
        <v>0</v>
      </c>
      <c r="AV13" s="46">
        <f aca="true" t="shared" si="21" ref="AV13:AV18">SUM(AU13*100/AT13)</f>
        <v>0</v>
      </c>
      <c r="AW13" s="34">
        <f t="shared" si="16"/>
        <v>75850</v>
      </c>
      <c r="AX13" s="34">
        <f t="shared" si="16"/>
        <v>0</v>
      </c>
      <c r="AY13" s="46">
        <f aca="true" t="shared" si="22" ref="AY13:AY19">SUM(AX13*100/AW13)</f>
        <v>0</v>
      </c>
      <c r="AZ13" s="77">
        <f>SUM(AZ14)</f>
        <v>81482</v>
      </c>
      <c r="BA13" s="77">
        <f>SUM(BA14)</f>
        <v>0</v>
      </c>
      <c r="BB13" s="46">
        <f t="shared" si="9"/>
        <v>0</v>
      </c>
      <c r="BC13" s="77">
        <f>SUM(BC14)</f>
        <v>16580</v>
      </c>
      <c r="BD13" s="77">
        <f>SUM(BD14)</f>
        <v>0</v>
      </c>
      <c r="BE13" s="46">
        <f aca="true" t="shared" si="23" ref="BE13:BE18">SUM(BD13*100/BC13)</f>
        <v>0</v>
      </c>
      <c r="BF13" s="77">
        <f>SUM(BF14)</f>
        <v>597953</v>
      </c>
      <c r="BG13" s="77">
        <f>SUM(BG14)</f>
        <v>0</v>
      </c>
      <c r="BH13" s="46">
        <f aca="true" t="shared" si="24" ref="BH13:BH18">SUM(BG13*100/BF13)</f>
        <v>0</v>
      </c>
      <c r="BI13" s="34">
        <f t="shared" si="17"/>
        <v>696015</v>
      </c>
      <c r="BJ13" s="34">
        <f>SUM(BG13,BA13,BD13)</f>
        <v>0</v>
      </c>
      <c r="BK13" s="46">
        <f aca="true" t="shared" si="25" ref="BK13:BK21">SUM(BJ13*100/BI13)</f>
        <v>0</v>
      </c>
      <c r="BL13" s="252">
        <f t="shared" si="18"/>
        <v>954340</v>
      </c>
    </row>
    <row r="14" spans="1:64" s="117" customFormat="1" ht="22.5">
      <c r="A14" s="107"/>
      <c r="B14" s="109" t="s">
        <v>59</v>
      </c>
      <c r="C14" s="108"/>
      <c r="D14" s="108"/>
      <c r="E14" s="108"/>
      <c r="F14" s="108"/>
      <c r="G14" s="108"/>
      <c r="H14" s="110">
        <f>SUM(H15,H28)</f>
        <v>797456.75</v>
      </c>
      <c r="I14" s="110">
        <f>SUM(I15,I28)</f>
        <v>1079340</v>
      </c>
      <c r="J14" s="110">
        <f>SUM(J15,J28)</f>
        <v>-125000</v>
      </c>
      <c r="K14" s="111">
        <f t="shared" si="11"/>
        <v>954340</v>
      </c>
      <c r="L14" s="110">
        <f t="shared" si="0"/>
        <v>20676.16</v>
      </c>
      <c r="M14" s="112">
        <f t="shared" si="1"/>
        <v>2.166540226753568</v>
      </c>
      <c r="N14" s="113">
        <f t="shared" si="2"/>
        <v>933663.84</v>
      </c>
      <c r="O14" s="112">
        <f t="shared" si="3"/>
        <v>97.83345977324643</v>
      </c>
      <c r="P14" s="110">
        <f>SUM(P15,P28)</f>
        <v>0</v>
      </c>
      <c r="Q14" s="110">
        <f>SUM(Q15,Q28)</f>
        <v>0</v>
      </c>
      <c r="R14" s="114">
        <v>0</v>
      </c>
      <c r="S14" s="110">
        <f>SUM(S15,S28)</f>
        <v>20677</v>
      </c>
      <c r="T14" s="110">
        <f>SUM(T15,T28)</f>
        <v>20676.16</v>
      </c>
      <c r="U14" s="263">
        <f t="shared" si="4"/>
        <v>99.99593751511341</v>
      </c>
      <c r="V14" s="110">
        <f>SUM(V15,V28)</f>
        <v>12797</v>
      </c>
      <c r="W14" s="110">
        <f>SUM(W15,W28)</f>
        <v>0</v>
      </c>
      <c r="X14" s="112">
        <f t="shared" si="5"/>
        <v>0</v>
      </c>
      <c r="Y14" s="115">
        <f t="shared" si="12"/>
        <v>33474</v>
      </c>
      <c r="Z14" s="115">
        <f t="shared" si="12"/>
        <v>20676.16</v>
      </c>
      <c r="AA14" s="112">
        <f t="shared" si="13"/>
        <v>61.76781980044213</v>
      </c>
      <c r="AB14" s="110">
        <f>SUM(AB15,AB28)</f>
        <v>22845</v>
      </c>
      <c r="AC14" s="110">
        <f>SUM(AC15,AC28)</f>
        <v>0</v>
      </c>
      <c r="AD14" s="114">
        <f t="shared" si="14"/>
        <v>0</v>
      </c>
      <c r="AE14" s="110">
        <f>SUM(AE15,AE28)</f>
        <v>57720</v>
      </c>
      <c r="AF14" s="110">
        <f>SUM(AF15,AF28)</f>
        <v>0</v>
      </c>
      <c r="AG14" s="114">
        <f t="shared" si="6"/>
        <v>0</v>
      </c>
      <c r="AH14" s="110">
        <f>SUM(AH15,AH28)</f>
        <v>68436</v>
      </c>
      <c r="AI14" s="110">
        <f>SUM(AI15,AI28)</f>
        <v>0</v>
      </c>
      <c r="AJ14" s="114">
        <f t="shared" si="7"/>
        <v>0</v>
      </c>
      <c r="AK14" s="115">
        <f t="shared" si="15"/>
        <v>149001</v>
      </c>
      <c r="AL14" s="115">
        <f t="shared" si="15"/>
        <v>0</v>
      </c>
      <c r="AM14" s="114">
        <f t="shared" si="19"/>
        <v>0</v>
      </c>
      <c r="AN14" s="110">
        <f>SUM(AN15,AN28)</f>
        <v>15089</v>
      </c>
      <c r="AO14" s="110">
        <f>SUM(AO15,AO28)</f>
        <v>0</v>
      </c>
      <c r="AP14" s="114">
        <f t="shared" si="8"/>
        <v>0</v>
      </c>
      <c r="AQ14" s="110">
        <f>SUM(AQ15,AQ28)</f>
        <v>17884</v>
      </c>
      <c r="AR14" s="110">
        <f>SUM(AR15,AR28)</f>
        <v>0</v>
      </c>
      <c r="AS14" s="114">
        <f t="shared" si="20"/>
        <v>0</v>
      </c>
      <c r="AT14" s="110">
        <f>SUM(AT15,AT28)</f>
        <v>42877</v>
      </c>
      <c r="AU14" s="110">
        <f>SUM(AU15,AU28)</f>
        <v>0</v>
      </c>
      <c r="AV14" s="114">
        <f t="shared" si="21"/>
        <v>0</v>
      </c>
      <c r="AW14" s="115">
        <f t="shared" si="16"/>
        <v>75850</v>
      </c>
      <c r="AX14" s="115">
        <f t="shared" si="16"/>
        <v>0</v>
      </c>
      <c r="AY14" s="112">
        <f t="shared" si="22"/>
        <v>0</v>
      </c>
      <c r="AZ14" s="110">
        <f>SUM(AZ15,AZ28)</f>
        <v>81482</v>
      </c>
      <c r="BA14" s="110">
        <f>SUM(BA15,BA28)</f>
        <v>0</v>
      </c>
      <c r="BB14" s="114">
        <f t="shared" si="9"/>
        <v>0</v>
      </c>
      <c r="BC14" s="110">
        <f>SUM(BC15,BC28)</f>
        <v>16580</v>
      </c>
      <c r="BD14" s="110">
        <f>SUM(BD15,BD28)</f>
        <v>0</v>
      </c>
      <c r="BE14" s="114">
        <f t="shared" si="23"/>
        <v>0</v>
      </c>
      <c r="BF14" s="110">
        <f>SUM(BF15,BF28)</f>
        <v>597953</v>
      </c>
      <c r="BG14" s="110">
        <f>SUM(BG15,BG28)</f>
        <v>0</v>
      </c>
      <c r="BH14" s="114">
        <f t="shared" si="24"/>
        <v>0</v>
      </c>
      <c r="BI14" s="115">
        <f t="shared" si="17"/>
        <v>696015</v>
      </c>
      <c r="BJ14" s="115">
        <f t="shared" si="17"/>
        <v>0</v>
      </c>
      <c r="BK14" s="112">
        <f t="shared" si="25"/>
        <v>0</v>
      </c>
      <c r="BL14" s="252">
        <f t="shared" si="18"/>
        <v>954340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6" ref="H15:J16">SUM(H16)</f>
        <v>683145.44</v>
      </c>
      <c r="I15" s="121">
        <f t="shared" si="26"/>
        <v>959340</v>
      </c>
      <c r="J15" s="121">
        <f t="shared" si="26"/>
        <v>-5000</v>
      </c>
      <c r="K15" s="122">
        <f t="shared" si="11"/>
        <v>954340</v>
      </c>
      <c r="L15" s="121">
        <f t="shared" si="0"/>
        <v>20676.16</v>
      </c>
      <c r="M15" s="123">
        <f t="shared" si="1"/>
        <v>2.166540226753568</v>
      </c>
      <c r="N15" s="124">
        <f t="shared" si="2"/>
        <v>933663.84</v>
      </c>
      <c r="O15" s="123">
        <f t="shared" si="3"/>
        <v>97.83345977324643</v>
      </c>
      <c r="P15" s="121">
        <f>SUM(P16)</f>
        <v>0</v>
      </c>
      <c r="Q15" s="121">
        <f>SUM(Q16)</f>
        <v>0</v>
      </c>
      <c r="R15" s="125">
        <v>0</v>
      </c>
      <c r="S15" s="121">
        <f>SUM(S16)</f>
        <v>20677</v>
      </c>
      <c r="T15" s="121">
        <f>SUM(T16)</f>
        <v>20676.16</v>
      </c>
      <c r="U15" s="264">
        <f t="shared" si="4"/>
        <v>99.99593751511341</v>
      </c>
      <c r="V15" s="121">
        <f>SUM(V16)</f>
        <v>12797</v>
      </c>
      <c r="W15" s="121">
        <f>SUM(W16)</f>
        <v>0</v>
      </c>
      <c r="X15" s="123">
        <f t="shared" si="5"/>
        <v>0</v>
      </c>
      <c r="Y15" s="126">
        <f t="shared" si="12"/>
        <v>33474</v>
      </c>
      <c r="Z15" s="126">
        <f t="shared" si="12"/>
        <v>20676.16</v>
      </c>
      <c r="AA15" s="123">
        <f t="shared" si="13"/>
        <v>61.76781980044213</v>
      </c>
      <c r="AB15" s="121">
        <f>SUM(AB16)</f>
        <v>22845</v>
      </c>
      <c r="AC15" s="121">
        <f>SUM(AC16)</f>
        <v>0</v>
      </c>
      <c r="AD15" s="125">
        <f t="shared" si="14"/>
        <v>0</v>
      </c>
      <c r="AE15" s="121">
        <f>SUM(AE16)</f>
        <v>57720</v>
      </c>
      <c r="AF15" s="121">
        <f>SUM(AF16)</f>
        <v>0</v>
      </c>
      <c r="AG15" s="125">
        <f t="shared" si="6"/>
        <v>0</v>
      </c>
      <c r="AH15" s="121">
        <f>SUM(AH16)</f>
        <v>68436</v>
      </c>
      <c r="AI15" s="121">
        <f>SUM(AI16)</f>
        <v>0</v>
      </c>
      <c r="AJ15" s="125">
        <f t="shared" si="7"/>
        <v>0</v>
      </c>
      <c r="AK15" s="126">
        <f t="shared" si="15"/>
        <v>149001</v>
      </c>
      <c r="AL15" s="126">
        <f t="shared" si="15"/>
        <v>0</v>
      </c>
      <c r="AM15" s="125">
        <f t="shared" si="19"/>
        <v>0</v>
      </c>
      <c r="AN15" s="121">
        <f>SUM(AN16)</f>
        <v>15089</v>
      </c>
      <c r="AO15" s="121">
        <f>SUM(AO16)</f>
        <v>0</v>
      </c>
      <c r="AP15" s="125">
        <f t="shared" si="8"/>
        <v>0</v>
      </c>
      <c r="AQ15" s="121">
        <f>SUM(AQ16)</f>
        <v>17884</v>
      </c>
      <c r="AR15" s="121">
        <f>SUM(AR16)</f>
        <v>0</v>
      </c>
      <c r="AS15" s="125">
        <f t="shared" si="20"/>
        <v>0</v>
      </c>
      <c r="AT15" s="121">
        <f>SUM(AT16)</f>
        <v>42877</v>
      </c>
      <c r="AU15" s="121">
        <f>SUM(AU16)</f>
        <v>0</v>
      </c>
      <c r="AV15" s="125">
        <f t="shared" si="21"/>
        <v>0</v>
      </c>
      <c r="AW15" s="126">
        <f t="shared" si="16"/>
        <v>75850</v>
      </c>
      <c r="AX15" s="126">
        <f t="shared" si="16"/>
        <v>0</v>
      </c>
      <c r="AY15" s="123">
        <f t="shared" si="22"/>
        <v>0</v>
      </c>
      <c r="AZ15" s="121">
        <f>SUM(AZ16)</f>
        <v>81482</v>
      </c>
      <c r="BA15" s="121">
        <f>SUM(BA16)</f>
        <v>0</v>
      </c>
      <c r="BB15" s="125">
        <f t="shared" si="9"/>
        <v>0</v>
      </c>
      <c r="BC15" s="121">
        <f>SUM(BC16)</f>
        <v>16580</v>
      </c>
      <c r="BD15" s="121">
        <f>SUM(BD16)</f>
        <v>0</v>
      </c>
      <c r="BE15" s="125">
        <f t="shared" si="23"/>
        <v>0</v>
      </c>
      <c r="BF15" s="121">
        <f>SUM(BF16)</f>
        <v>597953</v>
      </c>
      <c r="BG15" s="121">
        <f>SUM(BG16)</f>
        <v>0</v>
      </c>
      <c r="BH15" s="125">
        <f t="shared" si="24"/>
        <v>0</v>
      </c>
      <c r="BI15" s="126">
        <f t="shared" si="17"/>
        <v>696015</v>
      </c>
      <c r="BJ15" s="126">
        <f t="shared" si="17"/>
        <v>0</v>
      </c>
      <c r="BK15" s="123">
        <f t="shared" si="25"/>
        <v>0</v>
      </c>
      <c r="BL15" s="252">
        <f t="shared" si="18"/>
        <v>954340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6"/>
        <v>683145.44</v>
      </c>
      <c r="I16" s="142">
        <f t="shared" si="26"/>
        <v>959340</v>
      </c>
      <c r="J16" s="142">
        <f t="shared" si="26"/>
        <v>-5000</v>
      </c>
      <c r="K16" s="143">
        <f t="shared" si="11"/>
        <v>954340</v>
      </c>
      <c r="L16" s="142">
        <f t="shared" si="0"/>
        <v>20676.16</v>
      </c>
      <c r="M16" s="144">
        <f t="shared" si="1"/>
        <v>2.166540226753568</v>
      </c>
      <c r="N16" s="145">
        <f t="shared" si="2"/>
        <v>933663.84</v>
      </c>
      <c r="O16" s="144">
        <f t="shared" si="3"/>
        <v>97.83345977324643</v>
      </c>
      <c r="P16" s="142">
        <f>SUM(P17)</f>
        <v>0</v>
      </c>
      <c r="Q16" s="142">
        <f>SUM(Q17)</f>
        <v>0</v>
      </c>
      <c r="R16" s="146">
        <v>0</v>
      </c>
      <c r="S16" s="142">
        <f>SUM(S17)</f>
        <v>20677</v>
      </c>
      <c r="T16" s="142">
        <f>SUM(T17)</f>
        <v>20676.16</v>
      </c>
      <c r="U16" s="261">
        <f t="shared" si="4"/>
        <v>99.99593751511341</v>
      </c>
      <c r="V16" s="142">
        <f>SUM(V17)</f>
        <v>12797</v>
      </c>
      <c r="W16" s="142">
        <f>SUM(W17)</f>
        <v>0</v>
      </c>
      <c r="X16" s="144">
        <f t="shared" si="5"/>
        <v>0</v>
      </c>
      <c r="Y16" s="147">
        <f t="shared" si="12"/>
        <v>33474</v>
      </c>
      <c r="Z16" s="147">
        <f t="shared" si="12"/>
        <v>20676.16</v>
      </c>
      <c r="AA16" s="144">
        <f t="shared" si="13"/>
        <v>61.76781980044213</v>
      </c>
      <c r="AB16" s="142">
        <f>SUM(AB17)</f>
        <v>22845</v>
      </c>
      <c r="AC16" s="142">
        <f>SUM(AC17)</f>
        <v>0</v>
      </c>
      <c r="AD16" s="146">
        <f t="shared" si="14"/>
        <v>0</v>
      </c>
      <c r="AE16" s="142">
        <f>SUM(AE17)</f>
        <v>57720</v>
      </c>
      <c r="AF16" s="142">
        <f>SUM(AF17)</f>
        <v>0</v>
      </c>
      <c r="AG16" s="146">
        <f t="shared" si="6"/>
        <v>0</v>
      </c>
      <c r="AH16" s="142">
        <f>SUM(AH17)</f>
        <v>68436</v>
      </c>
      <c r="AI16" s="142">
        <f>SUM(AI17)</f>
        <v>0</v>
      </c>
      <c r="AJ16" s="146">
        <f t="shared" si="7"/>
        <v>0</v>
      </c>
      <c r="AK16" s="147">
        <f t="shared" si="15"/>
        <v>149001</v>
      </c>
      <c r="AL16" s="147">
        <f t="shared" si="15"/>
        <v>0</v>
      </c>
      <c r="AM16" s="146">
        <f t="shared" si="19"/>
        <v>0</v>
      </c>
      <c r="AN16" s="142">
        <f>SUM(AN17)</f>
        <v>15089</v>
      </c>
      <c r="AO16" s="142">
        <f>SUM(AO17)</f>
        <v>0</v>
      </c>
      <c r="AP16" s="146">
        <f t="shared" si="8"/>
        <v>0</v>
      </c>
      <c r="AQ16" s="142">
        <f>SUM(AQ17)</f>
        <v>17884</v>
      </c>
      <c r="AR16" s="142">
        <f>SUM(AR17)</f>
        <v>0</v>
      </c>
      <c r="AS16" s="146">
        <f t="shared" si="20"/>
        <v>0</v>
      </c>
      <c r="AT16" s="142">
        <f>SUM(AT17)</f>
        <v>42877</v>
      </c>
      <c r="AU16" s="142">
        <f>SUM(AU17)</f>
        <v>0</v>
      </c>
      <c r="AV16" s="146">
        <f t="shared" si="21"/>
        <v>0</v>
      </c>
      <c r="AW16" s="147">
        <f t="shared" si="16"/>
        <v>75850</v>
      </c>
      <c r="AX16" s="147">
        <f t="shared" si="16"/>
        <v>0</v>
      </c>
      <c r="AY16" s="144">
        <f t="shared" si="22"/>
        <v>0</v>
      </c>
      <c r="AZ16" s="142">
        <f>SUM(AZ17)</f>
        <v>81482</v>
      </c>
      <c r="BA16" s="142">
        <f>SUM(BA17)</f>
        <v>0</v>
      </c>
      <c r="BB16" s="146">
        <f t="shared" si="9"/>
        <v>0</v>
      </c>
      <c r="BC16" s="142">
        <f>SUM(BC17)</f>
        <v>16580</v>
      </c>
      <c r="BD16" s="142">
        <f>SUM(BD17)</f>
        <v>0</v>
      </c>
      <c r="BE16" s="146">
        <f t="shared" si="23"/>
        <v>0</v>
      </c>
      <c r="BF16" s="142">
        <f>SUM(BF17)</f>
        <v>597953</v>
      </c>
      <c r="BG16" s="142">
        <f>SUM(BG17)</f>
        <v>0</v>
      </c>
      <c r="BH16" s="146">
        <f t="shared" si="24"/>
        <v>0</v>
      </c>
      <c r="BI16" s="147">
        <f t="shared" si="17"/>
        <v>696015</v>
      </c>
      <c r="BJ16" s="147">
        <f t="shared" si="17"/>
        <v>0</v>
      </c>
      <c r="BK16" s="144">
        <f t="shared" si="25"/>
        <v>0</v>
      </c>
      <c r="BL16" s="252">
        <f t="shared" si="18"/>
        <v>954340</v>
      </c>
    </row>
    <row r="17" spans="1:64" s="159" customFormat="1" ht="21.75" customHeight="1">
      <c r="A17" s="150"/>
      <c r="B17" s="151"/>
      <c r="C17" s="151"/>
      <c r="D17" s="151"/>
      <c r="E17" s="151" t="s">
        <v>25</v>
      </c>
      <c r="F17" s="151"/>
      <c r="G17" s="151"/>
      <c r="H17" s="152">
        <f>SUM(H18,H21,H25)</f>
        <v>683145.44</v>
      </c>
      <c r="I17" s="152">
        <f>SUM(I18,I21,I25)</f>
        <v>959340</v>
      </c>
      <c r="J17" s="152">
        <f>SUM(J18,J21,J25)</f>
        <v>-5000</v>
      </c>
      <c r="K17" s="153">
        <f t="shared" si="11"/>
        <v>954340</v>
      </c>
      <c r="L17" s="152">
        <f t="shared" si="0"/>
        <v>20676.16</v>
      </c>
      <c r="M17" s="154">
        <f t="shared" si="1"/>
        <v>2.166540226753568</v>
      </c>
      <c r="N17" s="155">
        <f t="shared" si="2"/>
        <v>933663.84</v>
      </c>
      <c r="O17" s="154">
        <f t="shared" si="3"/>
        <v>97.83345977324643</v>
      </c>
      <c r="P17" s="152">
        <f>SUM(P18,P21,P25)</f>
        <v>0</v>
      </c>
      <c r="Q17" s="152">
        <f>SUM(Q18,Q21,Q25)</f>
        <v>0</v>
      </c>
      <c r="R17" s="156">
        <v>0</v>
      </c>
      <c r="S17" s="152">
        <f>SUM(S18,S21,S25)</f>
        <v>20677</v>
      </c>
      <c r="T17" s="152">
        <f>SUM(T18,T21,T25)</f>
        <v>20676.16</v>
      </c>
      <c r="U17" s="259">
        <f t="shared" si="4"/>
        <v>99.99593751511341</v>
      </c>
      <c r="V17" s="152">
        <f>SUM(V18,V21,V25)</f>
        <v>12797</v>
      </c>
      <c r="W17" s="152">
        <f>SUM(W18,W21,W25)</f>
        <v>0</v>
      </c>
      <c r="X17" s="154">
        <f t="shared" si="5"/>
        <v>0</v>
      </c>
      <c r="Y17" s="157">
        <f t="shared" si="12"/>
        <v>33474</v>
      </c>
      <c r="Z17" s="157">
        <f t="shared" si="12"/>
        <v>20676.16</v>
      </c>
      <c r="AA17" s="154">
        <f t="shared" si="13"/>
        <v>61.76781980044213</v>
      </c>
      <c r="AB17" s="152">
        <f>SUM(AB18,AB21,AB25)</f>
        <v>22845</v>
      </c>
      <c r="AC17" s="152">
        <f>SUM(AC18,AC21,AC25)</f>
        <v>0</v>
      </c>
      <c r="AD17" s="156">
        <f t="shared" si="14"/>
        <v>0</v>
      </c>
      <c r="AE17" s="152">
        <f>SUM(AE18,AE21,AE25)</f>
        <v>57720</v>
      </c>
      <c r="AF17" s="152">
        <f>SUM(AF18,AF21,AF25)</f>
        <v>0</v>
      </c>
      <c r="AG17" s="156">
        <f t="shared" si="6"/>
        <v>0</v>
      </c>
      <c r="AH17" s="152">
        <f>SUM(AH18,AH21,AH25)</f>
        <v>68436</v>
      </c>
      <c r="AI17" s="152">
        <f>SUM(AI18,AI21,AI25)</f>
        <v>0</v>
      </c>
      <c r="AJ17" s="156">
        <f t="shared" si="7"/>
        <v>0</v>
      </c>
      <c r="AK17" s="157">
        <f t="shared" si="15"/>
        <v>149001</v>
      </c>
      <c r="AL17" s="157">
        <f t="shared" si="15"/>
        <v>0</v>
      </c>
      <c r="AM17" s="156">
        <f t="shared" si="19"/>
        <v>0</v>
      </c>
      <c r="AN17" s="152">
        <f>SUM(AN18,AN21,AN25)</f>
        <v>15089</v>
      </c>
      <c r="AO17" s="152">
        <f>SUM(AO18,AO21,AO25)</f>
        <v>0</v>
      </c>
      <c r="AP17" s="156">
        <f t="shared" si="8"/>
        <v>0</v>
      </c>
      <c r="AQ17" s="152">
        <f>SUM(AQ18,AQ21,AQ25)</f>
        <v>17884</v>
      </c>
      <c r="AR17" s="152">
        <f>SUM(AR18,AR21,AR25)</f>
        <v>0</v>
      </c>
      <c r="AS17" s="156">
        <f t="shared" si="20"/>
        <v>0</v>
      </c>
      <c r="AT17" s="152">
        <f>SUM(AT18,AT21,AT25)</f>
        <v>42877</v>
      </c>
      <c r="AU17" s="152">
        <f>SUM(AU18,AU21,AU25)</f>
        <v>0</v>
      </c>
      <c r="AV17" s="156">
        <f t="shared" si="21"/>
        <v>0</v>
      </c>
      <c r="AW17" s="157">
        <f t="shared" si="16"/>
        <v>75850</v>
      </c>
      <c r="AX17" s="157">
        <f t="shared" si="16"/>
        <v>0</v>
      </c>
      <c r="AY17" s="154">
        <f t="shared" si="22"/>
        <v>0</v>
      </c>
      <c r="AZ17" s="152">
        <f>SUM(AZ18,AZ21,AZ25)</f>
        <v>81482</v>
      </c>
      <c r="BA17" s="152">
        <f>SUM(BA18,BA21,BA25)</f>
        <v>0</v>
      </c>
      <c r="BB17" s="156">
        <f t="shared" si="9"/>
        <v>0</v>
      </c>
      <c r="BC17" s="152">
        <f>SUM(BC18,BC21,BC25)</f>
        <v>16580</v>
      </c>
      <c r="BD17" s="152">
        <f>SUM(BD18,BD21,BD25)</f>
        <v>0</v>
      </c>
      <c r="BE17" s="156">
        <f t="shared" si="23"/>
        <v>0</v>
      </c>
      <c r="BF17" s="152">
        <f>SUM(BF18,BF21,BF25)</f>
        <v>597953</v>
      </c>
      <c r="BG17" s="152">
        <f>SUM(BG18,BG21,BG25)</f>
        <v>0</v>
      </c>
      <c r="BH17" s="156">
        <f t="shared" si="24"/>
        <v>0</v>
      </c>
      <c r="BI17" s="157">
        <f t="shared" si="17"/>
        <v>696015</v>
      </c>
      <c r="BJ17" s="157">
        <f t="shared" si="17"/>
        <v>0</v>
      </c>
      <c r="BK17" s="154">
        <f t="shared" si="25"/>
        <v>0</v>
      </c>
      <c r="BL17" s="252">
        <f t="shared" si="18"/>
        <v>954340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89087.5</v>
      </c>
      <c r="I18" s="17">
        <f>SUM(I19:I20)</f>
        <v>136000</v>
      </c>
      <c r="J18" s="17">
        <f>SUM(J19:J20)</f>
        <v>0</v>
      </c>
      <c r="K18" s="89">
        <f t="shared" si="11"/>
        <v>136000</v>
      </c>
      <c r="L18" s="17">
        <f t="shared" si="0"/>
        <v>5075</v>
      </c>
      <c r="M18" s="191">
        <f t="shared" si="1"/>
        <v>3.7316176470588234</v>
      </c>
      <c r="N18" s="192">
        <f t="shared" si="2"/>
        <v>130925</v>
      </c>
      <c r="O18" s="191">
        <f t="shared" si="3"/>
        <v>96.26838235294117</v>
      </c>
      <c r="P18" s="17">
        <f>SUM(P19:P20)</f>
        <v>0</v>
      </c>
      <c r="Q18" s="17">
        <f>SUM(Q19:Q20)</f>
        <v>0</v>
      </c>
      <c r="R18" s="193">
        <v>0</v>
      </c>
      <c r="S18" s="17">
        <f>SUM(S19:S20)</f>
        <v>5075</v>
      </c>
      <c r="T18" s="17">
        <f>SUM(T19:T20)</f>
        <v>5075</v>
      </c>
      <c r="U18" s="257">
        <f t="shared" si="4"/>
        <v>100</v>
      </c>
      <c r="V18" s="17">
        <f>SUM(V19:V20)</f>
        <v>7175</v>
      </c>
      <c r="W18" s="17">
        <f>SUM(W19:W20)</f>
        <v>0</v>
      </c>
      <c r="X18" s="191">
        <f t="shared" si="5"/>
        <v>0</v>
      </c>
      <c r="Y18" s="194">
        <f t="shared" si="12"/>
        <v>12250</v>
      </c>
      <c r="Z18" s="194">
        <f t="shared" si="12"/>
        <v>5075</v>
      </c>
      <c r="AA18" s="191">
        <f t="shared" si="13"/>
        <v>41.42857142857143</v>
      </c>
      <c r="AB18" s="17">
        <f>SUM(AB19:AB20)</f>
        <v>15000</v>
      </c>
      <c r="AC18" s="17">
        <f>SUM(AC19:AC20)</f>
        <v>0</v>
      </c>
      <c r="AD18" s="193">
        <f t="shared" si="14"/>
        <v>0</v>
      </c>
      <c r="AE18" s="17">
        <f>SUM(AE19:AE20)</f>
        <v>7000</v>
      </c>
      <c r="AF18" s="17">
        <f>SUM(AF19:AF20)</f>
        <v>0</v>
      </c>
      <c r="AG18" s="193">
        <f>SUM(AF18*100/AE18)</f>
        <v>0</v>
      </c>
      <c r="AH18" s="17">
        <f>SUM(AH19:AH20)</f>
        <v>15850</v>
      </c>
      <c r="AI18" s="17">
        <f>SUM(AI19:AI20)</f>
        <v>0</v>
      </c>
      <c r="AJ18" s="193">
        <f>SUM(AI18*100/AH18)</f>
        <v>0</v>
      </c>
      <c r="AK18" s="194">
        <f t="shared" si="15"/>
        <v>37850</v>
      </c>
      <c r="AL18" s="194">
        <f t="shared" si="15"/>
        <v>0</v>
      </c>
      <c r="AM18" s="193">
        <f>SUM(AL18*100/AK18)</f>
        <v>0</v>
      </c>
      <c r="AN18" s="17">
        <f>SUM(AN19:AN20)</f>
        <v>8050</v>
      </c>
      <c r="AO18" s="17">
        <f>SUM(AO19:AO20)</f>
        <v>0</v>
      </c>
      <c r="AP18" s="193">
        <f>SUM(AO18*100/AN18)</f>
        <v>0</v>
      </c>
      <c r="AQ18" s="17">
        <f>SUM(AQ19:AQ20)</f>
        <v>5600</v>
      </c>
      <c r="AR18" s="17">
        <f>SUM(AR19:AR20)</f>
        <v>0</v>
      </c>
      <c r="AS18" s="193">
        <f t="shared" si="20"/>
        <v>0</v>
      </c>
      <c r="AT18" s="17">
        <f>SUM(AT19:AT20)</f>
        <v>16675</v>
      </c>
      <c r="AU18" s="17">
        <f>SUM(AU19:AU20)</f>
        <v>0</v>
      </c>
      <c r="AV18" s="193">
        <f t="shared" si="21"/>
        <v>0</v>
      </c>
      <c r="AW18" s="194">
        <f t="shared" si="16"/>
        <v>30325</v>
      </c>
      <c r="AX18" s="194">
        <f t="shared" si="16"/>
        <v>0</v>
      </c>
      <c r="AY18" s="191">
        <f t="shared" si="22"/>
        <v>0</v>
      </c>
      <c r="AZ18" s="17">
        <f>SUM(AZ19:AZ20)</f>
        <v>7700</v>
      </c>
      <c r="BA18" s="17">
        <f>SUM(BA19:BA20)</f>
        <v>0</v>
      </c>
      <c r="BB18" s="193">
        <f t="shared" si="9"/>
        <v>0</v>
      </c>
      <c r="BC18" s="17">
        <f>SUM(BC19:BC20)</f>
        <v>8000</v>
      </c>
      <c r="BD18" s="17">
        <f>SUM(BD19:BD20)</f>
        <v>0</v>
      </c>
      <c r="BE18" s="193">
        <f t="shared" si="23"/>
        <v>0</v>
      </c>
      <c r="BF18" s="17">
        <f>SUM(BF19:BF20)</f>
        <v>39875</v>
      </c>
      <c r="BG18" s="17">
        <f>SUM(BG19:BG20)</f>
        <v>0</v>
      </c>
      <c r="BH18" s="193">
        <f t="shared" si="24"/>
        <v>0</v>
      </c>
      <c r="BI18" s="194">
        <f t="shared" si="17"/>
        <v>55575</v>
      </c>
      <c r="BJ18" s="194">
        <f t="shared" si="17"/>
        <v>0</v>
      </c>
      <c r="BK18" s="193">
        <f>SUM(BJ18*100/BI18)</f>
        <v>0</v>
      </c>
      <c r="BL18" s="252">
        <f t="shared" si="18"/>
        <v>136000</v>
      </c>
    </row>
    <row r="19" spans="1:64" s="52" customFormat="1" ht="22.5">
      <c r="A19" s="62"/>
      <c r="B19" s="14"/>
      <c r="C19" s="14"/>
      <c r="D19" s="14"/>
      <c r="E19" s="14"/>
      <c r="F19" s="14"/>
      <c r="G19" s="14" t="s">
        <v>61</v>
      </c>
      <c r="H19" s="17">
        <v>27500</v>
      </c>
      <c r="I19" s="36">
        <v>40000</v>
      </c>
      <c r="J19" s="36">
        <v>0</v>
      </c>
      <c r="K19" s="89">
        <f t="shared" si="11"/>
        <v>40000</v>
      </c>
      <c r="L19" s="57">
        <f t="shared" si="0"/>
        <v>0</v>
      </c>
      <c r="M19" s="47">
        <f t="shared" si="1"/>
        <v>0</v>
      </c>
      <c r="N19" s="55">
        <f t="shared" si="2"/>
        <v>40000</v>
      </c>
      <c r="O19" s="47">
        <f t="shared" si="3"/>
        <v>100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/>
      <c r="X19" s="47">
        <v>0</v>
      </c>
      <c r="Y19" s="36">
        <f t="shared" si="12"/>
        <v>0</v>
      </c>
      <c r="Z19" s="36">
        <f t="shared" si="12"/>
        <v>0</v>
      </c>
      <c r="AA19" s="47">
        <v>0</v>
      </c>
      <c r="AB19" s="36">
        <v>8000</v>
      </c>
      <c r="AC19" s="36"/>
      <c r="AD19" s="51">
        <f t="shared" si="14"/>
        <v>0</v>
      </c>
      <c r="AE19" s="36">
        <v>0</v>
      </c>
      <c r="AF19" s="36"/>
      <c r="AG19" s="51">
        <v>0</v>
      </c>
      <c r="AH19" s="36">
        <v>9200</v>
      </c>
      <c r="AI19" s="36"/>
      <c r="AJ19" s="51">
        <f>SUM(AI19*100/AH19)</f>
        <v>0</v>
      </c>
      <c r="AK19" s="36">
        <f t="shared" si="15"/>
        <v>17200</v>
      </c>
      <c r="AL19" s="36">
        <f t="shared" si="15"/>
        <v>0</v>
      </c>
      <c r="AM19" s="51">
        <f>SUM(AL19*100/AK19)</f>
        <v>0</v>
      </c>
      <c r="AN19" s="36">
        <v>0</v>
      </c>
      <c r="AO19" s="36"/>
      <c r="AP19" s="51">
        <v>0</v>
      </c>
      <c r="AQ19" s="36">
        <v>0</v>
      </c>
      <c r="AR19" s="36"/>
      <c r="AS19" s="51">
        <v>0</v>
      </c>
      <c r="AT19" s="36">
        <v>9500</v>
      </c>
      <c r="AU19" s="36"/>
      <c r="AV19" s="51">
        <f>SUM(AU19*100/AT19)</f>
        <v>0</v>
      </c>
      <c r="AW19" s="36">
        <f t="shared" si="16"/>
        <v>9500</v>
      </c>
      <c r="AX19" s="36">
        <f t="shared" si="16"/>
        <v>0</v>
      </c>
      <c r="AY19" s="47">
        <f t="shared" si="22"/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13300</v>
      </c>
      <c r="BG19" s="36"/>
      <c r="BH19" s="51">
        <v>0</v>
      </c>
      <c r="BI19" s="36">
        <f t="shared" si="17"/>
        <v>13300</v>
      </c>
      <c r="BJ19" s="36">
        <f t="shared" si="17"/>
        <v>0</v>
      </c>
      <c r="BK19" s="47">
        <v>0</v>
      </c>
      <c r="BL19" s="252">
        <f t="shared" si="18"/>
        <v>40000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95</v>
      </c>
      <c r="H20" s="17">
        <v>61587.5</v>
      </c>
      <c r="I20" s="36">
        <v>96000</v>
      </c>
      <c r="J20" s="36">
        <v>0</v>
      </c>
      <c r="K20" s="89">
        <f>SUM(I20+J20)</f>
        <v>96000</v>
      </c>
      <c r="L20" s="57">
        <f t="shared" si="0"/>
        <v>5075</v>
      </c>
      <c r="M20" s="47">
        <f t="shared" si="1"/>
        <v>5.286458333333333</v>
      </c>
      <c r="N20" s="55">
        <f t="shared" si="2"/>
        <v>90925</v>
      </c>
      <c r="O20" s="47">
        <f t="shared" si="3"/>
        <v>94.71354166666667</v>
      </c>
      <c r="P20" s="36">
        <v>0</v>
      </c>
      <c r="Q20" s="36">
        <v>0</v>
      </c>
      <c r="R20" s="51">
        <v>0</v>
      </c>
      <c r="S20" s="36">
        <v>5075</v>
      </c>
      <c r="T20" s="36">
        <v>5075</v>
      </c>
      <c r="U20" s="273">
        <f>SUM(T20*100/S20)</f>
        <v>100</v>
      </c>
      <c r="V20" s="36">
        <v>7175</v>
      </c>
      <c r="W20" s="36"/>
      <c r="X20" s="51">
        <f>SUM(W20*100/V20)</f>
        <v>0</v>
      </c>
      <c r="Y20" s="36">
        <f t="shared" si="12"/>
        <v>12250</v>
      </c>
      <c r="Z20" s="36">
        <f t="shared" si="12"/>
        <v>5075</v>
      </c>
      <c r="AA20" s="51">
        <f>SUM(Z20*100/Y20)</f>
        <v>41.42857142857143</v>
      </c>
      <c r="AB20" s="36">
        <v>7000</v>
      </c>
      <c r="AC20" s="36"/>
      <c r="AD20" s="51">
        <f t="shared" si="14"/>
        <v>0</v>
      </c>
      <c r="AE20" s="36">
        <v>7000</v>
      </c>
      <c r="AF20" s="36"/>
      <c r="AG20" s="51">
        <f>SUM(AF20*100/AE20)</f>
        <v>0</v>
      </c>
      <c r="AH20" s="36">
        <v>6650</v>
      </c>
      <c r="AI20" s="36"/>
      <c r="AJ20" s="51">
        <f>SUM(AI20*100/AH20)</f>
        <v>0</v>
      </c>
      <c r="AK20" s="36">
        <f t="shared" si="15"/>
        <v>20650</v>
      </c>
      <c r="AL20" s="36">
        <f t="shared" si="15"/>
        <v>0</v>
      </c>
      <c r="AM20" s="51">
        <f>SUM(AL20*100/AK20)</f>
        <v>0</v>
      </c>
      <c r="AN20" s="36">
        <v>8050</v>
      </c>
      <c r="AO20" s="36"/>
      <c r="AP20" s="51">
        <f>SUM(AO20*100/AN20)</f>
        <v>0</v>
      </c>
      <c r="AQ20" s="36">
        <v>5600</v>
      </c>
      <c r="AR20" s="36"/>
      <c r="AS20" s="51">
        <f>SUM(AR20*100/AQ20)</f>
        <v>0</v>
      </c>
      <c r="AT20" s="36">
        <v>7175</v>
      </c>
      <c r="AU20" s="36"/>
      <c r="AV20" s="51">
        <f>SUM(AU20*100/AT20)</f>
        <v>0</v>
      </c>
      <c r="AW20" s="36">
        <f t="shared" si="16"/>
        <v>20825</v>
      </c>
      <c r="AX20" s="36">
        <f t="shared" si="16"/>
        <v>0</v>
      </c>
      <c r="AY20" s="51">
        <f>SUM(AX20*100/AW20)</f>
        <v>0</v>
      </c>
      <c r="AZ20" s="36">
        <v>7700</v>
      </c>
      <c r="BA20" s="36"/>
      <c r="BB20" s="51">
        <f>SUM(BA20*100/AZ20)</f>
        <v>0</v>
      </c>
      <c r="BC20" s="36">
        <v>8000</v>
      </c>
      <c r="BD20" s="36"/>
      <c r="BE20" s="51">
        <f>SUM(BD20*100/BC20)</f>
        <v>0</v>
      </c>
      <c r="BF20" s="36">
        <v>26575</v>
      </c>
      <c r="BG20" s="36"/>
      <c r="BH20" s="51">
        <f>SUM(BG20*100/BF20)</f>
        <v>0</v>
      </c>
      <c r="BI20" s="36">
        <f t="shared" si="17"/>
        <v>42275</v>
      </c>
      <c r="BJ20" s="36">
        <f t="shared" si="17"/>
        <v>0</v>
      </c>
      <c r="BK20" s="51">
        <f>SUM(BJ20*100/BI20)</f>
        <v>0</v>
      </c>
      <c r="BL20" s="252">
        <f t="shared" si="18"/>
        <v>96000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51360</v>
      </c>
      <c r="I21" s="17">
        <f>SUM(I22:I24)</f>
        <v>57000</v>
      </c>
      <c r="J21" s="17">
        <f>SUM(J22:J24)</f>
        <v>523000</v>
      </c>
      <c r="K21" s="89">
        <f t="shared" si="11"/>
        <v>580000</v>
      </c>
      <c r="L21" s="17">
        <f t="shared" si="0"/>
        <v>4280</v>
      </c>
      <c r="M21" s="191">
        <f t="shared" si="1"/>
        <v>0.7379310344827587</v>
      </c>
      <c r="N21" s="192">
        <f t="shared" si="2"/>
        <v>575720</v>
      </c>
      <c r="O21" s="191">
        <f t="shared" si="3"/>
        <v>99.26206896551724</v>
      </c>
      <c r="P21" s="17">
        <f>SUM(P22:P24)</f>
        <v>0</v>
      </c>
      <c r="Q21" s="17">
        <f>SUM(Q22:Q24)</f>
        <v>0</v>
      </c>
      <c r="R21" s="193">
        <v>0</v>
      </c>
      <c r="S21" s="17">
        <f>SUM(S22:S24)</f>
        <v>4280</v>
      </c>
      <c r="T21" s="17">
        <f>SUM(T22:T24)</f>
        <v>4280</v>
      </c>
      <c r="U21" s="280">
        <f>SUM(T21*100/S21)</f>
        <v>100</v>
      </c>
      <c r="V21" s="17">
        <f>SUM(V22:V24)</f>
        <v>4280</v>
      </c>
      <c r="W21" s="17">
        <f>SUM(W22:W24)</f>
        <v>0</v>
      </c>
      <c r="X21" s="191">
        <f>SUM(W21*100/V21)</f>
        <v>0</v>
      </c>
      <c r="Y21" s="194">
        <f>SUM(S21,P21,V21)</f>
        <v>8560</v>
      </c>
      <c r="Z21" s="194">
        <f>SUM(T21,Q21,W21)</f>
        <v>4280</v>
      </c>
      <c r="AA21" s="191">
        <f>SUM(Z21*100/Y21)</f>
        <v>50</v>
      </c>
      <c r="AB21" s="17">
        <f>SUM(AB22:AB24)</f>
        <v>4280</v>
      </c>
      <c r="AC21" s="17">
        <f>SUM(AC22:AC24)</f>
        <v>0</v>
      </c>
      <c r="AD21" s="193">
        <f>SUM(AC21*100/AB21)</f>
        <v>0</v>
      </c>
      <c r="AE21" s="17">
        <f>SUM(AE22:AE24)</f>
        <v>4280</v>
      </c>
      <c r="AF21" s="17">
        <f>SUM(AF22:AF24)</f>
        <v>0</v>
      </c>
      <c r="AG21" s="193">
        <f>SUM(AF21*100/AE21)</f>
        <v>0</v>
      </c>
      <c r="AH21" s="17">
        <f>SUM(AH22:AH24)</f>
        <v>32280</v>
      </c>
      <c r="AI21" s="17">
        <f>SUM(AI22:AI24)</f>
        <v>0</v>
      </c>
      <c r="AJ21" s="193">
        <f>SUM(AI21*100/AH21)</f>
        <v>0</v>
      </c>
      <c r="AK21" s="194">
        <f>SUM(AB21,AE21,AH21)</f>
        <v>40840</v>
      </c>
      <c r="AL21" s="194">
        <f>SUM(AC21,AF21,AI21)</f>
        <v>0</v>
      </c>
      <c r="AM21" s="193">
        <f t="shared" si="19"/>
        <v>0</v>
      </c>
      <c r="AN21" s="17">
        <f>SUM(AN22:AN24)</f>
        <v>4280</v>
      </c>
      <c r="AO21" s="17">
        <f>SUM(AO22:AO24)</f>
        <v>0</v>
      </c>
      <c r="AP21" s="193">
        <f>SUM(AO21*100/AN21)</f>
        <v>0</v>
      </c>
      <c r="AQ21" s="17">
        <f>SUM(AQ22:AQ24)</f>
        <v>4280</v>
      </c>
      <c r="AR21" s="17">
        <f>SUM(AR22:AR24)</f>
        <v>0</v>
      </c>
      <c r="AS21" s="193">
        <f>SUM(AR21*100/AQ21)</f>
        <v>0</v>
      </c>
      <c r="AT21" s="17">
        <f>SUM(AT22:AT24)</f>
        <v>4280</v>
      </c>
      <c r="AU21" s="17">
        <f>SUM(AU22:AU24)</f>
        <v>0</v>
      </c>
      <c r="AV21" s="193">
        <f>SUM(AU21*100/AT21)</f>
        <v>0</v>
      </c>
      <c r="AW21" s="194">
        <f>SUM(AN21,AQ21,AT21)</f>
        <v>12840</v>
      </c>
      <c r="AX21" s="194">
        <f>SUM(AO21,AR21,AU21)</f>
        <v>0</v>
      </c>
      <c r="AY21" s="191">
        <f>SUM(AX21*100/AW21)</f>
        <v>0</v>
      </c>
      <c r="AZ21" s="17">
        <f>SUM(AZ22:AZ24)</f>
        <v>61280</v>
      </c>
      <c r="BA21" s="17">
        <f>SUM(BA22:BA24)</f>
        <v>0</v>
      </c>
      <c r="BB21" s="193">
        <f>SUM(BA21*100/AZ21)</f>
        <v>0</v>
      </c>
      <c r="BC21" s="17">
        <f>SUM(BC22:BC24)</f>
        <v>4280</v>
      </c>
      <c r="BD21" s="17">
        <f>SUM(BD22:BD24)</f>
        <v>0</v>
      </c>
      <c r="BE21" s="193">
        <f>SUM(BD21*100/BC21)</f>
        <v>0</v>
      </c>
      <c r="BF21" s="17">
        <f>SUM(BF22:BF24)</f>
        <v>452200</v>
      </c>
      <c r="BG21" s="17">
        <f>SUM(BG22:BG24)</f>
        <v>0</v>
      </c>
      <c r="BH21" s="193">
        <f>SUM(BG21*100/BF21)</f>
        <v>0</v>
      </c>
      <c r="BI21" s="17">
        <f>SUM(AZ21,BC21,BF21)</f>
        <v>517760</v>
      </c>
      <c r="BJ21" s="194">
        <f>SUM(BA21,BD21,BG21)</f>
        <v>0</v>
      </c>
      <c r="BK21" s="191">
        <f t="shared" si="25"/>
        <v>0</v>
      </c>
      <c r="BL21" s="253">
        <f t="shared" si="18"/>
        <v>580000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73</v>
      </c>
      <c r="H22" s="17">
        <v>51360</v>
      </c>
      <c r="I22" s="36">
        <v>52000</v>
      </c>
      <c r="J22" s="36">
        <v>0</v>
      </c>
      <c r="K22" s="89">
        <f>SUM(I22+J22)</f>
        <v>52000</v>
      </c>
      <c r="L22" s="57">
        <f>SUM(Z22,AL22,AX22,BJ22)</f>
        <v>4280</v>
      </c>
      <c r="M22" s="47">
        <f>SUM(L22*100/K22)</f>
        <v>8.23076923076923</v>
      </c>
      <c r="N22" s="55">
        <f>SUM(K22-L22)</f>
        <v>47720</v>
      </c>
      <c r="O22" s="47">
        <f t="shared" si="3"/>
        <v>91.76923076923077</v>
      </c>
      <c r="P22" s="36">
        <v>0</v>
      </c>
      <c r="Q22" s="36">
        <v>0</v>
      </c>
      <c r="R22" s="51">
        <v>0</v>
      </c>
      <c r="S22" s="36">
        <v>4280</v>
      </c>
      <c r="T22" s="36">
        <v>4280</v>
      </c>
      <c r="U22" s="273">
        <f>SUM(T22*100/S22)</f>
        <v>100</v>
      </c>
      <c r="V22" s="36">
        <v>4280</v>
      </c>
      <c r="W22" s="36"/>
      <c r="X22" s="51">
        <f>SUM(W22*100/V22)</f>
        <v>0</v>
      </c>
      <c r="Y22" s="36">
        <f aca="true" t="shared" si="27" ref="Y22:Z24">SUM(P22,S22,V22)</f>
        <v>8560</v>
      </c>
      <c r="Z22" s="36">
        <f t="shared" si="27"/>
        <v>4280</v>
      </c>
      <c r="AA22" s="51">
        <f>SUM(Z22*100/Y22)</f>
        <v>50</v>
      </c>
      <c r="AB22" s="36">
        <v>4280</v>
      </c>
      <c r="AC22" s="36"/>
      <c r="AD22" s="51">
        <f>SUM(AC22*100/AB22)</f>
        <v>0</v>
      </c>
      <c r="AE22" s="36">
        <v>4280</v>
      </c>
      <c r="AF22" s="36"/>
      <c r="AG22" s="51">
        <f>SUM(AF22*100/AE22)</f>
        <v>0</v>
      </c>
      <c r="AH22" s="36">
        <v>4280</v>
      </c>
      <c r="AI22" s="36"/>
      <c r="AJ22" s="51">
        <f>SUM(AI22*100/AH22)</f>
        <v>0</v>
      </c>
      <c r="AK22" s="36">
        <f aca="true" t="shared" si="28" ref="AK22:AL24">SUM(AB22,AE22,AH22)</f>
        <v>12840</v>
      </c>
      <c r="AL22" s="36">
        <f t="shared" si="28"/>
        <v>0</v>
      </c>
      <c r="AM22" s="51">
        <f>SUM(AL22*100/AK22)</f>
        <v>0</v>
      </c>
      <c r="AN22" s="36">
        <v>4280</v>
      </c>
      <c r="AO22" s="36"/>
      <c r="AP22" s="51">
        <f>SUM(AO22*100/AN22)</f>
        <v>0</v>
      </c>
      <c r="AQ22" s="36">
        <v>4280</v>
      </c>
      <c r="AR22" s="36"/>
      <c r="AS22" s="51">
        <f>SUM(AR22*100/AQ22)</f>
        <v>0</v>
      </c>
      <c r="AT22" s="36">
        <v>4280</v>
      </c>
      <c r="AU22" s="36"/>
      <c r="AV22" s="51">
        <f>SUM(AU22*100/AT22)</f>
        <v>0</v>
      </c>
      <c r="AW22" s="36">
        <f aca="true" t="shared" si="29" ref="AW22:AX24">SUM(AN22,AQ22,AT22)</f>
        <v>12840</v>
      </c>
      <c r="AX22" s="36">
        <f t="shared" si="29"/>
        <v>0</v>
      </c>
      <c r="AY22" s="51">
        <f>SUM(AX22*100/AW22)</f>
        <v>0</v>
      </c>
      <c r="AZ22" s="36">
        <v>4280</v>
      </c>
      <c r="BA22" s="36"/>
      <c r="BB22" s="51">
        <f>SUM(BA22*100/AZ22)</f>
        <v>0</v>
      </c>
      <c r="BC22" s="36">
        <v>4280</v>
      </c>
      <c r="BD22" s="36"/>
      <c r="BE22" s="51">
        <f>SUM(BD22*100/BC22)</f>
        <v>0</v>
      </c>
      <c r="BF22" s="36">
        <v>9200</v>
      </c>
      <c r="BG22" s="36"/>
      <c r="BH22" s="51">
        <f>SUM(BG22*100/BF22)</f>
        <v>0</v>
      </c>
      <c r="BI22" s="36">
        <f aca="true" t="shared" si="30" ref="BI22:BJ24">SUM(AZ22,BC22,BF22)</f>
        <v>17760</v>
      </c>
      <c r="BJ22" s="36">
        <f t="shared" si="30"/>
        <v>0</v>
      </c>
      <c r="BK22" s="51">
        <f>SUM(BJ22*100/BI22)</f>
        <v>0</v>
      </c>
      <c r="BL22" s="252">
        <f t="shared" si="18"/>
        <v>52000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0</v>
      </c>
      <c r="I23" s="36">
        <v>5000</v>
      </c>
      <c r="J23" s="36">
        <v>-5000</v>
      </c>
      <c r="K23" s="89">
        <f>SUM(I23+J23)</f>
        <v>0</v>
      </c>
      <c r="L23" s="57">
        <f>SUM(Z23,AL23,AX23,BJ23)</f>
        <v>0</v>
      </c>
      <c r="M23" s="47">
        <v>0</v>
      </c>
      <c r="N23" s="55">
        <f>SUM(K23-L23)</f>
        <v>0</v>
      </c>
      <c r="O23" s="47">
        <v>0</v>
      </c>
      <c r="P23" s="36">
        <v>0</v>
      </c>
      <c r="Q23" s="36">
        <v>0</v>
      </c>
      <c r="R23" s="51">
        <v>0</v>
      </c>
      <c r="S23" s="36">
        <v>0</v>
      </c>
      <c r="T23" s="36">
        <v>0</v>
      </c>
      <c r="U23" s="47">
        <v>0</v>
      </c>
      <c r="V23" s="36">
        <v>0</v>
      </c>
      <c r="W23" s="36"/>
      <c r="X23" s="47">
        <v>0</v>
      </c>
      <c r="Y23" s="36">
        <f t="shared" si="27"/>
        <v>0</v>
      </c>
      <c r="Z23" s="36">
        <f t="shared" si="27"/>
        <v>0</v>
      </c>
      <c r="AA23" s="47">
        <v>0</v>
      </c>
      <c r="AB23" s="36">
        <v>0</v>
      </c>
      <c r="AC23" s="36"/>
      <c r="AD23" s="51">
        <v>0</v>
      </c>
      <c r="AE23" s="36">
        <v>0</v>
      </c>
      <c r="AF23" s="36"/>
      <c r="AG23" s="51">
        <v>0</v>
      </c>
      <c r="AH23" s="36">
        <v>0</v>
      </c>
      <c r="AI23" s="36"/>
      <c r="AJ23" s="51">
        <v>0</v>
      </c>
      <c r="AK23" s="36">
        <f t="shared" si="28"/>
        <v>0</v>
      </c>
      <c r="AL23" s="36">
        <f t="shared" si="28"/>
        <v>0</v>
      </c>
      <c r="AM23" s="51">
        <v>0</v>
      </c>
      <c r="AN23" s="36">
        <v>0</v>
      </c>
      <c r="AO23" s="36"/>
      <c r="AP23" s="51">
        <v>0</v>
      </c>
      <c r="AQ23" s="36">
        <v>0</v>
      </c>
      <c r="AR23" s="36"/>
      <c r="AS23" s="51">
        <v>0</v>
      </c>
      <c r="AT23" s="36">
        <v>0</v>
      </c>
      <c r="AU23" s="36"/>
      <c r="AV23" s="51">
        <v>0</v>
      </c>
      <c r="AW23" s="36">
        <f t="shared" si="29"/>
        <v>0</v>
      </c>
      <c r="AX23" s="36">
        <f t="shared" si="29"/>
        <v>0</v>
      </c>
      <c r="AY23" s="47">
        <v>0</v>
      </c>
      <c r="AZ23" s="36">
        <v>0</v>
      </c>
      <c r="BA23" s="36"/>
      <c r="BB23" s="51">
        <v>0</v>
      </c>
      <c r="BC23" s="36">
        <v>0</v>
      </c>
      <c r="BD23" s="36"/>
      <c r="BE23" s="51">
        <v>0</v>
      </c>
      <c r="BF23" s="36">
        <v>0</v>
      </c>
      <c r="BG23" s="36"/>
      <c r="BH23" s="51">
        <v>0</v>
      </c>
      <c r="BI23" s="36">
        <f t="shared" si="30"/>
        <v>0</v>
      </c>
      <c r="BJ23" s="36">
        <f t="shared" si="30"/>
        <v>0</v>
      </c>
      <c r="BK23" s="47">
        <v>0</v>
      </c>
      <c r="BL23" s="252">
        <f t="shared" si="18"/>
        <v>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41</v>
      </c>
      <c r="H24" s="17">
        <v>0</v>
      </c>
      <c r="I24" s="36">
        <v>0</v>
      </c>
      <c r="J24" s="36">
        <f>28000+500000</f>
        <v>528000</v>
      </c>
      <c r="K24" s="89">
        <f>SUM(I24+J24)</f>
        <v>528000</v>
      </c>
      <c r="L24" s="57">
        <f>SUM(Z24,AL24,AX24,BJ24)</f>
        <v>0</v>
      </c>
      <c r="M24" s="47">
        <f>SUM(L24*100/K24)</f>
        <v>0</v>
      </c>
      <c r="N24" s="55">
        <f>SUM(K24-L24)</f>
        <v>528000</v>
      </c>
      <c r="O24" s="258">
        <f>SUM(N24*100/K24)</f>
        <v>100</v>
      </c>
      <c r="P24" s="36">
        <v>0</v>
      </c>
      <c r="Q24" s="36">
        <v>0</v>
      </c>
      <c r="R24" s="51">
        <v>0</v>
      </c>
      <c r="S24" s="36">
        <v>0</v>
      </c>
      <c r="T24" s="36">
        <v>0</v>
      </c>
      <c r="U24" s="47">
        <v>0</v>
      </c>
      <c r="V24" s="36">
        <v>0</v>
      </c>
      <c r="W24" s="36"/>
      <c r="X24" s="47">
        <v>0</v>
      </c>
      <c r="Y24" s="36">
        <f t="shared" si="27"/>
        <v>0</v>
      </c>
      <c r="Z24" s="36">
        <f t="shared" si="27"/>
        <v>0</v>
      </c>
      <c r="AA24" s="47">
        <v>0</v>
      </c>
      <c r="AB24" s="36">
        <v>0</v>
      </c>
      <c r="AC24" s="36"/>
      <c r="AD24" s="51">
        <v>0</v>
      </c>
      <c r="AE24" s="36">
        <v>0</v>
      </c>
      <c r="AF24" s="36"/>
      <c r="AG24" s="51">
        <v>0</v>
      </c>
      <c r="AH24" s="36">
        <v>28000</v>
      </c>
      <c r="AI24" s="36"/>
      <c r="AJ24" s="51">
        <f>SUM(AI24*100/AH24)</f>
        <v>0</v>
      </c>
      <c r="AK24" s="36">
        <f t="shared" si="28"/>
        <v>28000</v>
      </c>
      <c r="AL24" s="36">
        <f t="shared" si="28"/>
        <v>0</v>
      </c>
      <c r="AM24" s="51">
        <f>SUM(AL24*100/AK24)</f>
        <v>0</v>
      </c>
      <c r="AN24" s="36">
        <v>0</v>
      </c>
      <c r="AO24" s="36"/>
      <c r="AP24" s="51">
        <v>0</v>
      </c>
      <c r="AQ24" s="36">
        <v>0</v>
      </c>
      <c r="AR24" s="36"/>
      <c r="AS24" s="51">
        <v>0</v>
      </c>
      <c r="AT24" s="36">
        <v>0</v>
      </c>
      <c r="AU24" s="36"/>
      <c r="AV24" s="51">
        <v>0</v>
      </c>
      <c r="AW24" s="36">
        <f t="shared" si="29"/>
        <v>0</v>
      </c>
      <c r="AX24" s="36">
        <f t="shared" si="29"/>
        <v>0</v>
      </c>
      <c r="AY24" s="47">
        <v>0</v>
      </c>
      <c r="AZ24" s="36">
        <v>57000</v>
      </c>
      <c r="BA24" s="36"/>
      <c r="BB24" s="51">
        <f>SUM(BA24*100/AZ24)</f>
        <v>0</v>
      </c>
      <c r="BC24" s="36">
        <v>0</v>
      </c>
      <c r="BD24" s="36"/>
      <c r="BE24" s="51">
        <v>0</v>
      </c>
      <c r="BF24" s="36">
        <v>443000</v>
      </c>
      <c r="BG24" s="36"/>
      <c r="BH24" s="51">
        <f>SUM(BG24*100/BF24)</f>
        <v>0</v>
      </c>
      <c r="BI24" s="36">
        <f t="shared" si="30"/>
        <v>500000</v>
      </c>
      <c r="BJ24" s="36">
        <f t="shared" si="30"/>
        <v>0</v>
      </c>
      <c r="BK24" s="51">
        <f>SUM(BJ24*100/BI24)</f>
        <v>0</v>
      </c>
      <c r="BL24" s="252">
        <f t="shared" si="18"/>
        <v>528000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542697.94</v>
      </c>
      <c r="I25" s="17">
        <f>SUM(I26:I27)</f>
        <v>766340</v>
      </c>
      <c r="J25" s="17">
        <f>SUM(J26:J27)</f>
        <v>-528000</v>
      </c>
      <c r="K25" s="89">
        <f t="shared" si="11"/>
        <v>238340</v>
      </c>
      <c r="L25" s="17">
        <f t="shared" si="0"/>
        <v>11321.16</v>
      </c>
      <c r="M25" s="191">
        <f t="shared" si="1"/>
        <v>4.7500041956868335</v>
      </c>
      <c r="N25" s="192">
        <f t="shared" si="2"/>
        <v>227018.84</v>
      </c>
      <c r="O25" s="191">
        <f t="shared" si="3"/>
        <v>95.24999580431317</v>
      </c>
      <c r="P25" s="17">
        <f>SUM(P26:P27)</f>
        <v>0</v>
      </c>
      <c r="Q25" s="17">
        <f>SUM(Q26:Q27)</f>
        <v>0</v>
      </c>
      <c r="R25" s="193">
        <v>0</v>
      </c>
      <c r="S25" s="17">
        <f>SUM(S26:S27)</f>
        <v>11322</v>
      </c>
      <c r="T25" s="17">
        <f>SUM(T26:T27)</f>
        <v>11321.16</v>
      </c>
      <c r="U25" s="193">
        <f>SUM(T25*100/S25)</f>
        <v>99.99258081611023</v>
      </c>
      <c r="V25" s="17">
        <f>SUM(V26:V27)</f>
        <v>1342</v>
      </c>
      <c r="W25" s="17">
        <f>SUM(W26:W27)</f>
        <v>0</v>
      </c>
      <c r="X25" s="193">
        <f>SUM(W25*100/V25)</f>
        <v>0</v>
      </c>
      <c r="Y25" s="17">
        <f>SUM(Y26:Y27)</f>
        <v>12664</v>
      </c>
      <c r="Z25" s="17">
        <f>SUM(Z26:Z27)</f>
        <v>11321.16</v>
      </c>
      <c r="AA25" s="193">
        <f>SUM(Z25*100/Y25)</f>
        <v>89.39639924194567</v>
      </c>
      <c r="AB25" s="17">
        <f>SUM(AB26:AB27)</f>
        <v>3565</v>
      </c>
      <c r="AC25" s="17">
        <f>SUM(AC26:AC27)</f>
        <v>0</v>
      </c>
      <c r="AD25" s="193">
        <f>SUM(AC25*100/AB25)</f>
        <v>0</v>
      </c>
      <c r="AE25" s="17">
        <f>SUM(AE26:AE27)</f>
        <v>46440</v>
      </c>
      <c r="AF25" s="17">
        <f>SUM(AF26:AF27)</f>
        <v>0</v>
      </c>
      <c r="AG25" s="193">
        <f>SUM(AF25*100/AE25)</f>
        <v>0</v>
      </c>
      <c r="AH25" s="17">
        <f>SUM(AH26:AH27)</f>
        <v>20306</v>
      </c>
      <c r="AI25" s="17">
        <f>SUM(AI26:AI27)</f>
        <v>0</v>
      </c>
      <c r="AJ25" s="193">
        <f>SUM(AI25*100/AH25)</f>
        <v>0</v>
      </c>
      <c r="AK25" s="17">
        <f>SUM(AK26:AK27)</f>
        <v>70311</v>
      </c>
      <c r="AL25" s="17">
        <f>SUM(AL26:AL27)</f>
        <v>0</v>
      </c>
      <c r="AM25" s="193">
        <f>SUM(AL25*100/AK25)</f>
        <v>0</v>
      </c>
      <c r="AN25" s="17">
        <f>SUM(AN26:AN27)</f>
        <v>2759</v>
      </c>
      <c r="AO25" s="17">
        <f>SUM(AO26:AO27)</f>
        <v>0</v>
      </c>
      <c r="AP25" s="193">
        <f>SUM(AO25*100/AN25)</f>
        <v>0</v>
      </c>
      <c r="AQ25" s="17">
        <f>SUM(AQ26:AQ27)</f>
        <v>8004</v>
      </c>
      <c r="AR25" s="17">
        <f>SUM(AR26:AR27)</f>
        <v>0</v>
      </c>
      <c r="AS25" s="193">
        <f>SUM(AR25*100/AQ25)</f>
        <v>0</v>
      </c>
      <c r="AT25" s="17">
        <f>SUM(AT26:AT27)</f>
        <v>21922</v>
      </c>
      <c r="AU25" s="17">
        <f>SUM(AU26:AU27)</f>
        <v>0</v>
      </c>
      <c r="AV25" s="193">
        <f>SUM(AU25*100/AT25)</f>
        <v>0</v>
      </c>
      <c r="AW25" s="17">
        <f>SUM(AW26:AW27)</f>
        <v>32685</v>
      </c>
      <c r="AX25" s="17">
        <f>SUM(AX26:AX27)</f>
        <v>0</v>
      </c>
      <c r="AY25" s="191">
        <f>SUM(AX25*100/AW25)</f>
        <v>0</v>
      </c>
      <c r="AZ25" s="17">
        <f>SUM(AZ26:AZ27)</f>
        <v>12502</v>
      </c>
      <c r="BA25" s="17">
        <f>SUM(BA26:BA27)</f>
        <v>0</v>
      </c>
      <c r="BB25" s="191">
        <f>SUM(BA25*100/AZ25)</f>
        <v>0</v>
      </c>
      <c r="BC25" s="17">
        <f>SUM(BC26:BC27)</f>
        <v>4300</v>
      </c>
      <c r="BD25" s="17">
        <f>SUM(BD26:BD27)</f>
        <v>0</v>
      </c>
      <c r="BE25" s="191">
        <f>SUM(BD25*100/BC25)</f>
        <v>0</v>
      </c>
      <c r="BF25" s="17">
        <f>SUM(BF26:BF27)</f>
        <v>105878</v>
      </c>
      <c r="BG25" s="17">
        <f>SUM(BG26:BG27)</f>
        <v>0</v>
      </c>
      <c r="BH25" s="191">
        <f>SUM(BG25*100/BF25)</f>
        <v>0</v>
      </c>
      <c r="BI25" s="17">
        <f>SUM(BI26:BI27)</f>
        <v>122680</v>
      </c>
      <c r="BJ25" s="17">
        <f>SUM(BJ26:BJ27)</f>
        <v>0</v>
      </c>
      <c r="BK25" s="191">
        <f>SUM(BJ25*100/BI25)</f>
        <v>0</v>
      </c>
      <c r="BL25" s="252">
        <f t="shared" si="18"/>
        <v>238340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507655.94</v>
      </c>
      <c r="I26" s="36">
        <v>676340</v>
      </c>
      <c r="J26" s="36">
        <f>-28000-500000</f>
        <v>-528000</v>
      </c>
      <c r="K26" s="89">
        <f>SUM(I26+J26)</f>
        <v>148340</v>
      </c>
      <c r="L26" s="57">
        <f>SUM(Z26,AL26,AX26,BJ26)</f>
        <v>5008.16</v>
      </c>
      <c r="M26" s="47">
        <f>SUM(L26*100/K26)</f>
        <v>3.3761359040043146</v>
      </c>
      <c r="N26" s="55">
        <f>SUM(K26-L26)</f>
        <v>143331.84</v>
      </c>
      <c r="O26" s="47">
        <f>SUM(N26*100/K26)</f>
        <v>96.62386409599569</v>
      </c>
      <c r="P26" s="36">
        <v>0</v>
      </c>
      <c r="Q26" s="36">
        <v>0</v>
      </c>
      <c r="R26" s="51">
        <v>0</v>
      </c>
      <c r="S26" s="36">
        <v>5009</v>
      </c>
      <c r="T26" s="36">
        <v>5008.16</v>
      </c>
      <c r="U26" s="51">
        <f>SUM(T26*100/S26)</f>
        <v>99.9832301856658</v>
      </c>
      <c r="V26" s="36">
        <v>1342</v>
      </c>
      <c r="W26" s="36"/>
      <c r="X26" s="51">
        <f>SUM(W26*100/V26)</f>
        <v>0</v>
      </c>
      <c r="Y26" s="36">
        <f t="shared" si="12"/>
        <v>6351</v>
      </c>
      <c r="Z26" s="36">
        <f t="shared" si="12"/>
        <v>5008.16</v>
      </c>
      <c r="AA26" s="51">
        <f>SUM(Z26*100/Y26)</f>
        <v>78.85624311132105</v>
      </c>
      <c r="AB26" s="36">
        <v>3565</v>
      </c>
      <c r="AC26" s="36"/>
      <c r="AD26" s="51">
        <f>SUM(AC26*100/AB26)</f>
        <v>0</v>
      </c>
      <c r="AE26" s="36">
        <v>41000</v>
      </c>
      <c r="AF26" s="36"/>
      <c r="AG26" s="51">
        <f>SUM(AF26*100/AE26)</f>
        <v>0</v>
      </c>
      <c r="AH26" s="36">
        <v>2951</v>
      </c>
      <c r="AI26" s="36"/>
      <c r="AJ26" s="51">
        <f>SUM(AI26*100/AH26)</f>
        <v>0</v>
      </c>
      <c r="AK26" s="36">
        <f t="shared" si="15"/>
        <v>47516</v>
      </c>
      <c r="AL26" s="36">
        <f t="shared" si="15"/>
        <v>0</v>
      </c>
      <c r="AM26" s="51">
        <f>SUM(AL26*100/AK26)</f>
        <v>0</v>
      </c>
      <c r="AN26" s="36">
        <v>2759</v>
      </c>
      <c r="AO26" s="36"/>
      <c r="AP26" s="51">
        <f>SUM(AO26*100/AN26)</f>
        <v>0</v>
      </c>
      <c r="AQ26" s="36">
        <v>1798</v>
      </c>
      <c r="AR26" s="36"/>
      <c r="AS26" s="51">
        <f>SUM(AR26*100/AQ26)</f>
        <v>0</v>
      </c>
      <c r="AT26" s="36">
        <v>2648</v>
      </c>
      <c r="AU26" s="36"/>
      <c r="AV26" s="51">
        <f>SUM(AU26*100/AT26)</f>
        <v>0</v>
      </c>
      <c r="AW26" s="36">
        <f t="shared" si="16"/>
        <v>7205</v>
      </c>
      <c r="AX26" s="36">
        <f t="shared" si="16"/>
        <v>0</v>
      </c>
      <c r="AY26" s="47">
        <f>SUM(AX26*100/AW26)</f>
        <v>0</v>
      </c>
      <c r="AZ26" s="36">
        <v>4342</v>
      </c>
      <c r="BA26" s="36"/>
      <c r="BB26" s="51">
        <f>SUM(BA26*100/AZ26)</f>
        <v>0</v>
      </c>
      <c r="BC26" s="36">
        <v>4300</v>
      </c>
      <c r="BD26" s="36"/>
      <c r="BE26" s="51">
        <f>SUM(BD26*100/BC26)</f>
        <v>0</v>
      </c>
      <c r="BF26" s="36">
        <v>78626</v>
      </c>
      <c r="BG26" s="36"/>
      <c r="BH26" s="51">
        <f>SUM(BG26*100/BF26)</f>
        <v>0</v>
      </c>
      <c r="BI26" s="36">
        <f>SUM(AZ26,BC26,BF26)</f>
        <v>87268</v>
      </c>
      <c r="BJ26" s="36">
        <f>SUM(BA26,BD26,BG26)</f>
        <v>0</v>
      </c>
      <c r="BK26" s="47">
        <f>SUM(BJ26*100/BI26)</f>
        <v>0</v>
      </c>
      <c r="BL26" s="252">
        <f t="shared" si="18"/>
        <v>148340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35042</v>
      </c>
      <c r="I27" s="36">
        <v>90000</v>
      </c>
      <c r="J27" s="36">
        <v>0</v>
      </c>
      <c r="K27" s="89">
        <f t="shared" si="11"/>
        <v>90000</v>
      </c>
      <c r="L27" s="57">
        <f t="shared" si="0"/>
        <v>6313</v>
      </c>
      <c r="M27" s="47">
        <f t="shared" si="1"/>
        <v>7.014444444444444</v>
      </c>
      <c r="N27" s="55">
        <f t="shared" si="2"/>
        <v>83687</v>
      </c>
      <c r="O27" s="47">
        <f t="shared" si="3"/>
        <v>92.98555555555555</v>
      </c>
      <c r="P27" s="36">
        <v>0</v>
      </c>
      <c r="Q27" s="36">
        <v>0</v>
      </c>
      <c r="R27" s="51">
        <v>0</v>
      </c>
      <c r="S27" s="36">
        <v>6313</v>
      </c>
      <c r="T27" s="36">
        <v>6313</v>
      </c>
      <c r="U27" s="273">
        <f>SUM(T27*100/S27)</f>
        <v>100</v>
      </c>
      <c r="V27" s="36">
        <v>0</v>
      </c>
      <c r="W27" s="36"/>
      <c r="X27" s="47">
        <v>0</v>
      </c>
      <c r="Y27" s="36">
        <f t="shared" si="12"/>
        <v>6313</v>
      </c>
      <c r="Z27" s="36">
        <f t="shared" si="12"/>
        <v>6313</v>
      </c>
      <c r="AA27" s="273">
        <f>SUM(Z27*100/Y27)</f>
        <v>100</v>
      </c>
      <c r="AB27" s="36">
        <v>0</v>
      </c>
      <c r="AC27" s="36"/>
      <c r="AD27" s="51">
        <v>0</v>
      </c>
      <c r="AE27" s="36">
        <v>5440</v>
      </c>
      <c r="AF27" s="36"/>
      <c r="AG27" s="51">
        <f>SUM(AF27*100/AE27)</f>
        <v>0</v>
      </c>
      <c r="AH27" s="36">
        <v>17355</v>
      </c>
      <c r="AI27" s="36"/>
      <c r="AJ27" s="51">
        <f>SUM(AI27*100/AH27)</f>
        <v>0</v>
      </c>
      <c r="AK27" s="36">
        <f t="shared" si="15"/>
        <v>22795</v>
      </c>
      <c r="AL27" s="36">
        <f t="shared" si="15"/>
        <v>0</v>
      </c>
      <c r="AM27" s="51">
        <f>SUM(AL27*100/AK27)</f>
        <v>0</v>
      </c>
      <c r="AN27" s="36">
        <v>0</v>
      </c>
      <c r="AO27" s="36"/>
      <c r="AP27" s="51">
        <v>0</v>
      </c>
      <c r="AQ27" s="36">
        <v>6206</v>
      </c>
      <c r="AR27" s="36"/>
      <c r="AS27" s="51">
        <f>SUM(AR27*100/AQ27)</f>
        <v>0</v>
      </c>
      <c r="AT27" s="36">
        <v>19274</v>
      </c>
      <c r="AU27" s="36"/>
      <c r="AV27" s="51">
        <f>SUM(AU27*100/AT27)</f>
        <v>0</v>
      </c>
      <c r="AW27" s="36">
        <f t="shared" si="16"/>
        <v>25480</v>
      </c>
      <c r="AX27" s="36">
        <f t="shared" si="16"/>
        <v>0</v>
      </c>
      <c r="AY27" s="47">
        <f>SUM(AX27*100/AW27)</f>
        <v>0</v>
      </c>
      <c r="AZ27" s="36">
        <v>8160</v>
      </c>
      <c r="BA27" s="36"/>
      <c r="BB27" s="47">
        <f>SUM(BA27*100/AZ27)</f>
        <v>0</v>
      </c>
      <c r="BC27" s="36">
        <v>0</v>
      </c>
      <c r="BD27" s="36"/>
      <c r="BE27" s="51">
        <v>0</v>
      </c>
      <c r="BF27" s="36">
        <v>27252</v>
      </c>
      <c r="BG27" s="36"/>
      <c r="BH27" s="51">
        <f>SUM(BG27*100/BF27)</f>
        <v>0</v>
      </c>
      <c r="BI27" s="36">
        <f t="shared" si="17"/>
        <v>35412</v>
      </c>
      <c r="BJ27" s="36">
        <f t="shared" si="17"/>
        <v>0</v>
      </c>
      <c r="BK27" s="51">
        <f>SUM(BJ27*100/BI27)</f>
        <v>0</v>
      </c>
      <c r="BL27" s="252">
        <f t="shared" si="18"/>
        <v>90000</v>
      </c>
    </row>
    <row r="28" spans="1:64" s="128" customFormat="1" ht="22.5">
      <c r="A28" s="118"/>
      <c r="B28" s="119"/>
      <c r="C28" s="120" t="s">
        <v>38</v>
      </c>
      <c r="D28" s="120"/>
      <c r="E28" s="119"/>
      <c r="F28" s="119"/>
      <c r="G28" s="119"/>
      <c r="H28" s="121">
        <f>SUM(H29)</f>
        <v>114311.31</v>
      </c>
      <c r="I28" s="121">
        <f>SUM(I29)</f>
        <v>120000</v>
      </c>
      <c r="J28" s="121">
        <f>SUM(J29)</f>
        <v>-120000</v>
      </c>
      <c r="K28" s="122">
        <f t="shared" si="11"/>
        <v>0</v>
      </c>
      <c r="L28" s="121">
        <f t="shared" si="0"/>
        <v>0</v>
      </c>
      <c r="M28" s="123">
        <v>0</v>
      </c>
      <c r="N28" s="124">
        <f t="shared" si="2"/>
        <v>0</v>
      </c>
      <c r="O28" s="123">
        <v>0</v>
      </c>
      <c r="P28" s="121">
        <f>SUM(P29)</f>
        <v>0</v>
      </c>
      <c r="Q28" s="121">
        <f>SUM(Q29)</f>
        <v>0</v>
      </c>
      <c r="R28" s="125">
        <v>0</v>
      </c>
      <c r="S28" s="121">
        <f>SUM(S29)</f>
        <v>0</v>
      </c>
      <c r="T28" s="121">
        <f>SUM(T29)</f>
        <v>0</v>
      </c>
      <c r="U28" s="123">
        <v>0</v>
      </c>
      <c r="V28" s="121">
        <f>SUM(V29)</f>
        <v>0</v>
      </c>
      <c r="W28" s="121">
        <f>SUM(W29)</f>
        <v>0</v>
      </c>
      <c r="X28" s="123">
        <v>0</v>
      </c>
      <c r="Y28" s="126">
        <f t="shared" si="12"/>
        <v>0</v>
      </c>
      <c r="Z28" s="126">
        <f t="shared" si="12"/>
        <v>0</v>
      </c>
      <c r="AA28" s="123">
        <v>0</v>
      </c>
      <c r="AB28" s="121">
        <f>SUM(AB29)</f>
        <v>0</v>
      </c>
      <c r="AC28" s="121">
        <f>SUM(AC29)</f>
        <v>0</v>
      </c>
      <c r="AD28" s="125">
        <v>0</v>
      </c>
      <c r="AE28" s="121">
        <f>SUM(AE29)</f>
        <v>0</v>
      </c>
      <c r="AF28" s="121">
        <f>SUM(AF29)</f>
        <v>0</v>
      </c>
      <c r="AG28" s="125">
        <v>0</v>
      </c>
      <c r="AH28" s="121">
        <f>SUM(AH29)</f>
        <v>0</v>
      </c>
      <c r="AI28" s="121">
        <f>SUM(AI29)</f>
        <v>0</v>
      </c>
      <c r="AJ28" s="125">
        <v>0</v>
      </c>
      <c r="AK28" s="126">
        <f t="shared" si="15"/>
        <v>0</v>
      </c>
      <c r="AL28" s="126">
        <f t="shared" si="15"/>
        <v>0</v>
      </c>
      <c r="AM28" s="125">
        <v>0</v>
      </c>
      <c r="AN28" s="121">
        <f>SUM(AN29)</f>
        <v>0</v>
      </c>
      <c r="AO28" s="121">
        <f>SUM(AO29)</f>
        <v>0</v>
      </c>
      <c r="AP28" s="125">
        <v>0</v>
      </c>
      <c r="AQ28" s="121">
        <f>SUM(AQ29)</f>
        <v>0</v>
      </c>
      <c r="AR28" s="121">
        <f>SUM(AR29)</f>
        <v>0</v>
      </c>
      <c r="AS28" s="125">
        <v>0</v>
      </c>
      <c r="AT28" s="121">
        <f>SUM(AT29)</f>
        <v>0</v>
      </c>
      <c r="AU28" s="121">
        <f>SUM(AU29)</f>
        <v>0</v>
      </c>
      <c r="AV28" s="125">
        <v>0</v>
      </c>
      <c r="AW28" s="121">
        <f t="shared" si="16"/>
        <v>0</v>
      </c>
      <c r="AX28" s="121">
        <f t="shared" si="16"/>
        <v>0</v>
      </c>
      <c r="AY28" s="123">
        <v>0</v>
      </c>
      <c r="AZ28" s="121">
        <f>SUM(AZ29)</f>
        <v>0</v>
      </c>
      <c r="BA28" s="121">
        <f>SUM(BA29)</f>
        <v>0</v>
      </c>
      <c r="BB28" s="125">
        <v>0</v>
      </c>
      <c r="BC28" s="121">
        <f>SUM(BC29)</f>
        <v>0</v>
      </c>
      <c r="BD28" s="121">
        <f>SUM(BD29)</f>
        <v>0</v>
      </c>
      <c r="BE28" s="125">
        <v>0</v>
      </c>
      <c r="BF28" s="121">
        <f>SUM(BF29)</f>
        <v>0</v>
      </c>
      <c r="BG28" s="121">
        <f>SUM(BG29)</f>
        <v>0</v>
      </c>
      <c r="BH28" s="125">
        <v>0</v>
      </c>
      <c r="BI28" s="126">
        <f>SUM(AZ28,BC28,BF28)</f>
        <v>0</v>
      </c>
      <c r="BJ28" s="126">
        <f>SUM(BA28,BD28,BG28)</f>
        <v>0</v>
      </c>
      <c r="BK28" s="123">
        <v>0</v>
      </c>
      <c r="BL28" s="252">
        <f t="shared" si="18"/>
        <v>0</v>
      </c>
    </row>
    <row r="29" spans="1:64" s="106" customFormat="1" ht="22.5">
      <c r="A29" s="104"/>
      <c r="B29" s="105"/>
      <c r="C29" s="96" t="s">
        <v>38</v>
      </c>
      <c r="D29" s="96"/>
      <c r="E29" s="105"/>
      <c r="F29" s="105"/>
      <c r="G29" s="105"/>
      <c r="H29" s="97">
        <f aca="true" t="shared" si="31" ref="H29:J32">SUM(H30)</f>
        <v>114311.31</v>
      </c>
      <c r="I29" s="97">
        <f t="shared" si="31"/>
        <v>120000</v>
      </c>
      <c r="J29" s="97">
        <f t="shared" si="31"/>
        <v>-120000</v>
      </c>
      <c r="K29" s="98">
        <f t="shared" si="11"/>
        <v>0</v>
      </c>
      <c r="L29" s="97">
        <f t="shared" si="0"/>
        <v>0</v>
      </c>
      <c r="M29" s="99">
        <v>0</v>
      </c>
      <c r="N29" s="100">
        <f t="shared" si="2"/>
        <v>0</v>
      </c>
      <c r="O29" s="99">
        <v>0</v>
      </c>
      <c r="P29" s="97">
        <f>SUM(P30)</f>
        <v>0</v>
      </c>
      <c r="Q29" s="97">
        <f>SUM(Q30)</f>
        <v>0</v>
      </c>
      <c r="R29" s="101">
        <v>0</v>
      </c>
      <c r="S29" s="97">
        <f>SUM(S30)</f>
        <v>0</v>
      </c>
      <c r="T29" s="97">
        <f>SUM(T30)</f>
        <v>0</v>
      </c>
      <c r="U29" s="99">
        <v>0</v>
      </c>
      <c r="V29" s="97">
        <f>SUM(V30)</f>
        <v>0</v>
      </c>
      <c r="W29" s="97">
        <f>SUM(W30)</f>
        <v>0</v>
      </c>
      <c r="X29" s="99">
        <v>0</v>
      </c>
      <c r="Y29" s="102">
        <f aca="true" t="shared" si="32" ref="Y29:Z40">SUM(P29,S29,V29)</f>
        <v>0</v>
      </c>
      <c r="Z29" s="102">
        <f t="shared" si="32"/>
        <v>0</v>
      </c>
      <c r="AA29" s="99">
        <v>0</v>
      </c>
      <c r="AB29" s="97">
        <f>SUM(AB30)</f>
        <v>0</v>
      </c>
      <c r="AC29" s="97">
        <f>SUM(AC30)</f>
        <v>0</v>
      </c>
      <c r="AD29" s="101">
        <v>0</v>
      </c>
      <c r="AE29" s="97">
        <f>SUM(AE30)</f>
        <v>0</v>
      </c>
      <c r="AF29" s="97">
        <f>SUM(AF30)</f>
        <v>0</v>
      </c>
      <c r="AG29" s="101">
        <v>0</v>
      </c>
      <c r="AH29" s="97">
        <f>SUM(AH30)</f>
        <v>0</v>
      </c>
      <c r="AI29" s="97">
        <f>SUM(AI30)</f>
        <v>0</v>
      </c>
      <c r="AJ29" s="101">
        <v>0</v>
      </c>
      <c r="AK29" s="102">
        <f aca="true" t="shared" si="33" ref="AK29:AL39">SUM(AB29,AE29,AH29)</f>
        <v>0</v>
      </c>
      <c r="AL29" s="102">
        <f t="shared" si="33"/>
        <v>0</v>
      </c>
      <c r="AM29" s="101">
        <v>0</v>
      </c>
      <c r="AN29" s="97">
        <f>SUM(AN30)</f>
        <v>0</v>
      </c>
      <c r="AO29" s="97">
        <f>SUM(AO30)</f>
        <v>0</v>
      </c>
      <c r="AP29" s="101">
        <v>0</v>
      </c>
      <c r="AQ29" s="97">
        <f>SUM(AQ30)</f>
        <v>0</v>
      </c>
      <c r="AR29" s="97">
        <f>SUM(AR30)</f>
        <v>0</v>
      </c>
      <c r="AS29" s="101">
        <v>0</v>
      </c>
      <c r="AT29" s="97">
        <f>SUM(AT30)</f>
        <v>0</v>
      </c>
      <c r="AU29" s="97">
        <f>SUM(AU30)</f>
        <v>0</v>
      </c>
      <c r="AV29" s="101">
        <v>0</v>
      </c>
      <c r="AW29" s="97">
        <f>SUM(AW30)</f>
        <v>0</v>
      </c>
      <c r="AX29" s="97">
        <f>SUM(AX30)</f>
        <v>0</v>
      </c>
      <c r="AY29" s="99">
        <v>0</v>
      </c>
      <c r="AZ29" s="97">
        <f>SUM(AZ30)</f>
        <v>0</v>
      </c>
      <c r="BA29" s="97">
        <f>SUM(BA30)</f>
        <v>0</v>
      </c>
      <c r="BB29" s="101">
        <v>0</v>
      </c>
      <c r="BC29" s="97">
        <f>SUM(BC30)</f>
        <v>0</v>
      </c>
      <c r="BD29" s="97">
        <f>SUM(BD30)</f>
        <v>0</v>
      </c>
      <c r="BE29" s="101">
        <v>0</v>
      </c>
      <c r="BF29" s="97">
        <f>SUM(BF30)</f>
        <v>0</v>
      </c>
      <c r="BG29" s="97">
        <f>SUM(BG30)</f>
        <v>0</v>
      </c>
      <c r="BH29" s="101">
        <v>0</v>
      </c>
      <c r="BI29" s="97">
        <f>SUM(BI30)</f>
        <v>0</v>
      </c>
      <c r="BJ29" s="97">
        <f>SUM(BJ30)</f>
        <v>0</v>
      </c>
      <c r="BK29" s="99">
        <v>0</v>
      </c>
      <c r="BL29" s="252">
        <f t="shared" si="18"/>
        <v>0</v>
      </c>
    </row>
    <row r="30" spans="1:64" s="149" customFormat="1" ht="22.5">
      <c r="A30" s="140"/>
      <c r="B30" s="141"/>
      <c r="C30" s="141"/>
      <c r="D30" s="141" t="s">
        <v>24</v>
      </c>
      <c r="E30" s="141"/>
      <c r="F30" s="141"/>
      <c r="G30" s="141"/>
      <c r="H30" s="142">
        <f t="shared" si="31"/>
        <v>114311.31</v>
      </c>
      <c r="I30" s="142">
        <f t="shared" si="31"/>
        <v>120000</v>
      </c>
      <c r="J30" s="142">
        <f t="shared" si="31"/>
        <v>-120000</v>
      </c>
      <c r="K30" s="143">
        <f t="shared" si="11"/>
        <v>0</v>
      </c>
      <c r="L30" s="142">
        <f t="shared" si="0"/>
        <v>0</v>
      </c>
      <c r="M30" s="144">
        <v>0</v>
      </c>
      <c r="N30" s="145">
        <f t="shared" si="2"/>
        <v>0</v>
      </c>
      <c r="O30" s="144">
        <v>0</v>
      </c>
      <c r="P30" s="142">
        <f aca="true" t="shared" si="34" ref="P30:Q32">SUM(P31)</f>
        <v>0</v>
      </c>
      <c r="Q30" s="142">
        <f t="shared" si="34"/>
        <v>0</v>
      </c>
      <c r="R30" s="146">
        <v>0</v>
      </c>
      <c r="S30" s="142">
        <f aca="true" t="shared" si="35" ref="S30:T32">SUM(S31)</f>
        <v>0</v>
      </c>
      <c r="T30" s="142">
        <f t="shared" si="35"/>
        <v>0</v>
      </c>
      <c r="U30" s="144">
        <v>0</v>
      </c>
      <c r="V30" s="142">
        <f aca="true" t="shared" si="36" ref="V30:W32">SUM(V31)</f>
        <v>0</v>
      </c>
      <c r="W30" s="142">
        <f t="shared" si="36"/>
        <v>0</v>
      </c>
      <c r="X30" s="144">
        <v>0</v>
      </c>
      <c r="Y30" s="147">
        <f t="shared" si="32"/>
        <v>0</v>
      </c>
      <c r="Z30" s="147">
        <f t="shared" si="32"/>
        <v>0</v>
      </c>
      <c r="AA30" s="144">
        <v>0</v>
      </c>
      <c r="AB30" s="142">
        <f aca="true" t="shared" si="37" ref="AB30:AC32">SUM(AB31)</f>
        <v>0</v>
      </c>
      <c r="AC30" s="142">
        <f t="shared" si="37"/>
        <v>0</v>
      </c>
      <c r="AD30" s="146">
        <v>0</v>
      </c>
      <c r="AE30" s="142">
        <f aca="true" t="shared" si="38" ref="AE30:AF32">SUM(AE31)</f>
        <v>0</v>
      </c>
      <c r="AF30" s="142">
        <f t="shared" si="38"/>
        <v>0</v>
      </c>
      <c r="AG30" s="146">
        <v>0</v>
      </c>
      <c r="AH30" s="142">
        <f aca="true" t="shared" si="39" ref="AH30:AI32">SUM(AH31)</f>
        <v>0</v>
      </c>
      <c r="AI30" s="142">
        <f t="shared" si="39"/>
        <v>0</v>
      </c>
      <c r="AJ30" s="146">
        <v>0</v>
      </c>
      <c r="AK30" s="147">
        <f t="shared" si="33"/>
        <v>0</v>
      </c>
      <c r="AL30" s="147">
        <f t="shared" si="33"/>
        <v>0</v>
      </c>
      <c r="AM30" s="146">
        <v>0</v>
      </c>
      <c r="AN30" s="142">
        <f aca="true" t="shared" si="40" ref="AN30:AO32">SUM(AN31)</f>
        <v>0</v>
      </c>
      <c r="AO30" s="142">
        <f t="shared" si="40"/>
        <v>0</v>
      </c>
      <c r="AP30" s="146">
        <v>0</v>
      </c>
      <c r="AQ30" s="142">
        <f aca="true" t="shared" si="41" ref="AQ30:AR32">SUM(AQ31)</f>
        <v>0</v>
      </c>
      <c r="AR30" s="142">
        <f t="shared" si="41"/>
        <v>0</v>
      </c>
      <c r="AS30" s="146">
        <v>0</v>
      </c>
      <c r="AT30" s="142">
        <f aca="true" t="shared" si="42" ref="AT30:AU32">SUM(AT31)</f>
        <v>0</v>
      </c>
      <c r="AU30" s="142">
        <f t="shared" si="42"/>
        <v>0</v>
      </c>
      <c r="AV30" s="146">
        <v>0</v>
      </c>
      <c r="AW30" s="147">
        <f aca="true" t="shared" si="43" ref="AW30:AX40">SUM(AN30,AQ30,AT30)</f>
        <v>0</v>
      </c>
      <c r="AX30" s="147">
        <f t="shared" si="43"/>
        <v>0</v>
      </c>
      <c r="AY30" s="144">
        <v>0</v>
      </c>
      <c r="AZ30" s="142">
        <f aca="true" t="shared" si="44" ref="AZ30:BA32">SUM(AZ31)</f>
        <v>0</v>
      </c>
      <c r="BA30" s="142">
        <f t="shared" si="44"/>
        <v>0</v>
      </c>
      <c r="BB30" s="146">
        <v>0</v>
      </c>
      <c r="BC30" s="142">
        <f aca="true" t="shared" si="45" ref="BC30:BD32">SUM(BC31)</f>
        <v>0</v>
      </c>
      <c r="BD30" s="142">
        <f t="shared" si="45"/>
        <v>0</v>
      </c>
      <c r="BE30" s="146">
        <v>0</v>
      </c>
      <c r="BF30" s="142">
        <f aca="true" t="shared" si="46" ref="BF30:BG32">SUM(BF31)</f>
        <v>0</v>
      </c>
      <c r="BG30" s="142">
        <f t="shared" si="46"/>
        <v>0</v>
      </c>
      <c r="BH30" s="146">
        <v>0</v>
      </c>
      <c r="BI30" s="147">
        <f aca="true" t="shared" si="47" ref="BI30:BJ40">SUM(AZ30,BC30,BF30)</f>
        <v>0</v>
      </c>
      <c r="BJ30" s="147">
        <f t="shared" si="47"/>
        <v>0</v>
      </c>
      <c r="BK30" s="144">
        <v>0</v>
      </c>
      <c r="BL30" s="252">
        <f t="shared" si="18"/>
        <v>0</v>
      </c>
    </row>
    <row r="31" spans="1:64" s="159" customFormat="1" ht="22.5">
      <c r="A31" s="150"/>
      <c r="B31" s="151"/>
      <c r="C31" s="151"/>
      <c r="D31" s="151"/>
      <c r="E31" s="151" t="s">
        <v>25</v>
      </c>
      <c r="F31" s="151"/>
      <c r="G31" s="151"/>
      <c r="H31" s="152">
        <f t="shared" si="31"/>
        <v>114311.31</v>
      </c>
      <c r="I31" s="152">
        <f t="shared" si="31"/>
        <v>120000</v>
      </c>
      <c r="J31" s="152">
        <f t="shared" si="31"/>
        <v>-120000</v>
      </c>
      <c r="K31" s="153">
        <f t="shared" si="11"/>
        <v>0</v>
      </c>
      <c r="L31" s="152">
        <f t="shared" si="0"/>
        <v>0</v>
      </c>
      <c r="M31" s="154">
        <v>0</v>
      </c>
      <c r="N31" s="155">
        <f t="shared" si="2"/>
        <v>0</v>
      </c>
      <c r="O31" s="154">
        <v>0</v>
      </c>
      <c r="P31" s="152">
        <f t="shared" si="34"/>
        <v>0</v>
      </c>
      <c r="Q31" s="152">
        <f t="shared" si="34"/>
        <v>0</v>
      </c>
      <c r="R31" s="156">
        <v>0</v>
      </c>
      <c r="S31" s="152">
        <f t="shared" si="35"/>
        <v>0</v>
      </c>
      <c r="T31" s="152">
        <f t="shared" si="35"/>
        <v>0</v>
      </c>
      <c r="U31" s="154">
        <v>0</v>
      </c>
      <c r="V31" s="152">
        <f t="shared" si="36"/>
        <v>0</v>
      </c>
      <c r="W31" s="152">
        <f t="shared" si="36"/>
        <v>0</v>
      </c>
      <c r="X31" s="154">
        <v>0</v>
      </c>
      <c r="Y31" s="157">
        <f t="shared" si="32"/>
        <v>0</v>
      </c>
      <c r="Z31" s="157">
        <f t="shared" si="32"/>
        <v>0</v>
      </c>
      <c r="AA31" s="154">
        <v>0</v>
      </c>
      <c r="AB31" s="152">
        <f t="shared" si="37"/>
        <v>0</v>
      </c>
      <c r="AC31" s="152">
        <f t="shared" si="37"/>
        <v>0</v>
      </c>
      <c r="AD31" s="156">
        <v>0</v>
      </c>
      <c r="AE31" s="152">
        <f t="shared" si="38"/>
        <v>0</v>
      </c>
      <c r="AF31" s="152">
        <f t="shared" si="38"/>
        <v>0</v>
      </c>
      <c r="AG31" s="156">
        <v>0</v>
      </c>
      <c r="AH31" s="152">
        <f t="shared" si="39"/>
        <v>0</v>
      </c>
      <c r="AI31" s="152">
        <f t="shared" si="39"/>
        <v>0</v>
      </c>
      <c r="AJ31" s="156">
        <v>0</v>
      </c>
      <c r="AK31" s="157">
        <f t="shared" si="33"/>
        <v>0</v>
      </c>
      <c r="AL31" s="157">
        <f t="shared" si="33"/>
        <v>0</v>
      </c>
      <c r="AM31" s="156">
        <v>0</v>
      </c>
      <c r="AN31" s="152">
        <f t="shared" si="40"/>
        <v>0</v>
      </c>
      <c r="AO31" s="152">
        <f t="shared" si="40"/>
        <v>0</v>
      </c>
      <c r="AP31" s="156">
        <v>0</v>
      </c>
      <c r="AQ31" s="152">
        <f t="shared" si="41"/>
        <v>0</v>
      </c>
      <c r="AR31" s="152">
        <f t="shared" si="41"/>
        <v>0</v>
      </c>
      <c r="AS31" s="156">
        <v>0</v>
      </c>
      <c r="AT31" s="152">
        <f t="shared" si="42"/>
        <v>0</v>
      </c>
      <c r="AU31" s="152">
        <f t="shared" si="42"/>
        <v>0</v>
      </c>
      <c r="AV31" s="156">
        <v>0</v>
      </c>
      <c r="AW31" s="157">
        <f t="shared" si="43"/>
        <v>0</v>
      </c>
      <c r="AX31" s="157">
        <f t="shared" si="43"/>
        <v>0</v>
      </c>
      <c r="AY31" s="154">
        <v>0</v>
      </c>
      <c r="AZ31" s="152">
        <f t="shared" si="44"/>
        <v>0</v>
      </c>
      <c r="BA31" s="152">
        <f t="shared" si="44"/>
        <v>0</v>
      </c>
      <c r="BB31" s="156">
        <v>0</v>
      </c>
      <c r="BC31" s="152">
        <f t="shared" si="45"/>
        <v>0</v>
      </c>
      <c r="BD31" s="152">
        <f t="shared" si="45"/>
        <v>0</v>
      </c>
      <c r="BE31" s="156">
        <v>0</v>
      </c>
      <c r="BF31" s="152">
        <f t="shared" si="46"/>
        <v>0</v>
      </c>
      <c r="BG31" s="152">
        <f t="shared" si="46"/>
        <v>0</v>
      </c>
      <c r="BH31" s="156">
        <v>0</v>
      </c>
      <c r="BI31" s="157">
        <f t="shared" si="47"/>
        <v>0</v>
      </c>
      <c r="BJ31" s="157">
        <f t="shared" si="47"/>
        <v>0</v>
      </c>
      <c r="BK31" s="154">
        <v>0</v>
      </c>
      <c r="BL31" s="252">
        <f t="shared" si="18"/>
        <v>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31"/>
        <v>114311.31</v>
      </c>
      <c r="I32" s="17">
        <f t="shared" si="31"/>
        <v>120000</v>
      </c>
      <c r="J32" s="17">
        <f t="shared" si="31"/>
        <v>-120000</v>
      </c>
      <c r="K32" s="89">
        <f t="shared" si="11"/>
        <v>0</v>
      </c>
      <c r="L32" s="17">
        <f t="shared" si="0"/>
        <v>0</v>
      </c>
      <c r="M32" s="47">
        <v>0</v>
      </c>
      <c r="N32" s="55">
        <f t="shared" si="2"/>
        <v>0</v>
      </c>
      <c r="O32" s="47">
        <v>0</v>
      </c>
      <c r="P32" s="17">
        <f t="shared" si="34"/>
        <v>0</v>
      </c>
      <c r="Q32" s="17">
        <f t="shared" si="34"/>
        <v>0</v>
      </c>
      <c r="R32" s="51">
        <v>0</v>
      </c>
      <c r="S32" s="17">
        <f t="shared" si="35"/>
        <v>0</v>
      </c>
      <c r="T32" s="17">
        <f t="shared" si="35"/>
        <v>0</v>
      </c>
      <c r="U32" s="47">
        <v>0</v>
      </c>
      <c r="V32" s="17">
        <f t="shared" si="36"/>
        <v>0</v>
      </c>
      <c r="W32" s="17">
        <f t="shared" si="36"/>
        <v>0</v>
      </c>
      <c r="X32" s="47">
        <v>0</v>
      </c>
      <c r="Y32" s="36">
        <f t="shared" si="32"/>
        <v>0</v>
      </c>
      <c r="Z32" s="36">
        <f t="shared" si="32"/>
        <v>0</v>
      </c>
      <c r="AA32" s="47">
        <v>0</v>
      </c>
      <c r="AB32" s="17">
        <f t="shared" si="37"/>
        <v>0</v>
      </c>
      <c r="AC32" s="17">
        <f t="shared" si="37"/>
        <v>0</v>
      </c>
      <c r="AD32" s="51">
        <v>0</v>
      </c>
      <c r="AE32" s="17">
        <f t="shared" si="38"/>
        <v>0</v>
      </c>
      <c r="AF32" s="17">
        <f t="shared" si="38"/>
        <v>0</v>
      </c>
      <c r="AG32" s="51">
        <v>0</v>
      </c>
      <c r="AH32" s="17">
        <f t="shared" si="39"/>
        <v>0</v>
      </c>
      <c r="AI32" s="17">
        <f t="shared" si="39"/>
        <v>0</v>
      </c>
      <c r="AJ32" s="51">
        <v>0</v>
      </c>
      <c r="AK32" s="36">
        <f t="shared" si="33"/>
        <v>0</v>
      </c>
      <c r="AL32" s="36">
        <f t="shared" si="33"/>
        <v>0</v>
      </c>
      <c r="AM32" s="51">
        <v>0</v>
      </c>
      <c r="AN32" s="17">
        <f t="shared" si="40"/>
        <v>0</v>
      </c>
      <c r="AO32" s="17">
        <f t="shared" si="40"/>
        <v>0</v>
      </c>
      <c r="AP32" s="51">
        <v>0</v>
      </c>
      <c r="AQ32" s="17">
        <f t="shared" si="41"/>
        <v>0</v>
      </c>
      <c r="AR32" s="17">
        <f t="shared" si="41"/>
        <v>0</v>
      </c>
      <c r="AS32" s="51">
        <v>0</v>
      </c>
      <c r="AT32" s="17">
        <f t="shared" si="42"/>
        <v>0</v>
      </c>
      <c r="AU32" s="17">
        <f t="shared" si="42"/>
        <v>0</v>
      </c>
      <c r="AV32" s="51">
        <v>0</v>
      </c>
      <c r="AW32" s="36">
        <f t="shared" si="43"/>
        <v>0</v>
      </c>
      <c r="AX32" s="36">
        <f t="shared" si="43"/>
        <v>0</v>
      </c>
      <c r="AY32" s="47">
        <v>0</v>
      </c>
      <c r="AZ32" s="17">
        <f t="shared" si="44"/>
        <v>0</v>
      </c>
      <c r="BA32" s="17">
        <f t="shared" si="44"/>
        <v>0</v>
      </c>
      <c r="BB32" s="51">
        <v>0</v>
      </c>
      <c r="BC32" s="17">
        <f t="shared" si="45"/>
        <v>0</v>
      </c>
      <c r="BD32" s="17">
        <f t="shared" si="45"/>
        <v>0</v>
      </c>
      <c r="BE32" s="51">
        <v>0</v>
      </c>
      <c r="BF32" s="17">
        <f t="shared" si="46"/>
        <v>0</v>
      </c>
      <c r="BG32" s="17">
        <f t="shared" si="46"/>
        <v>0</v>
      </c>
      <c r="BH32" s="51">
        <v>0</v>
      </c>
      <c r="BI32" s="36">
        <f t="shared" si="47"/>
        <v>0</v>
      </c>
      <c r="BJ32" s="36">
        <f t="shared" si="47"/>
        <v>0</v>
      </c>
      <c r="BK32" s="47">
        <v>0</v>
      </c>
      <c r="BL32" s="252">
        <f t="shared" si="18"/>
        <v>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76</v>
      </c>
      <c r="H33" s="17">
        <v>114311.31</v>
      </c>
      <c r="I33" s="36">
        <v>120000</v>
      </c>
      <c r="J33" s="36">
        <v>-120000</v>
      </c>
      <c r="K33" s="89">
        <f t="shared" si="11"/>
        <v>0</v>
      </c>
      <c r="L33" s="57">
        <f t="shared" si="0"/>
        <v>0</v>
      </c>
      <c r="M33" s="47">
        <v>0</v>
      </c>
      <c r="N33" s="55">
        <f t="shared" si="2"/>
        <v>0</v>
      </c>
      <c r="O33" s="47">
        <v>0</v>
      </c>
      <c r="P33" s="36">
        <v>0</v>
      </c>
      <c r="Q33" s="36">
        <v>0</v>
      </c>
      <c r="R33" s="51">
        <v>0</v>
      </c>
      <c r="S33" s="36">
        <v>0</v>
      </c>
      <c r="T33" s="36">
        <v>0</v>
      </c>
      <c r="U33" s="47">
        <v>0</v>
      </c>
      <c r="V33" s="36">
        <v>0</v>
      </c>
      <c r="W33" s="36"/>
      <c r="X33" s="47">
        <v>0</v>
      </c>
      <c r="Y33" s="36">
        <f t="shared" si="32"/>
        <v>0</v>
      </c>
      <c r="Z33" s="36">
        <f t="shared" si="32"/>
        <v>0</v>
      </c>
      <c r="AA33" s="47">
        <v>0</v>
      </c>
      <c r="AB33" s="36">
        <v>0</v>
      </c>
      <c r="AC33" s="36"/>
      <c r="AD33" s="51">
        <v>0</v>
      </c>
      <c r="AE33" s="36">
        <v>0</v>
      </c>
      <c r="AF33" s="36"/>
      <c r="AG33" s="51">
        <v>0</v>
      </c>
      <c r="AH33" s="36">
        <v>0</v>
      </c>
      <c r="AI33" s="36"/>
      <c r="AJ33" s="51">
        <v>0</v>
      </c>
      <c r="AK33" s="36">
        <f t="shared" si="33"/>
        <v>0</v>
      </c>
      <c r="AL33" s="36">
        <f t="shared" si="33"/>
        <v>0</v>
      </c>
      <c r="AM33" s="51">
        <v>0</v>
      </c>
      <c r="AN33" s="36">
        <v>0</v>
      </c>
      <c r="AO33" s="36"/>
      <c r="AP33" s="51">
        <v>0</v>
      </c>
      <c r="AQ33" s="36">
        <v>0</v>
      </c>
      <c r="AR33" s="36"/>
      <c r="AS33" s="51">
        <v>0</v>
      </c>
      <c r="AT33" s="36">
        <v>0</v>
      </c>
      <c r="AU33" s="36"/>
      <c r="AV33" s="51">
        <v>0</v>
      </c>
      <c r="AW33" s="36">
        <f t="shared" si="43"/>
        <v>0</v>
      </c>
      <c r="AX33" s="36">
        <f t="shared" si="43"/>
        <v>0</v>
      </c>
      <c r="AY33" s="47">
        <v>0</v>
      </c>
      <c r="AZ33" s="36"/>
      <c r="BA33" s="36"/>
      <c r="BB33" s="51">
        <v>0</v>
      </c>
      <c r="BC33" s="36">
        <v>0</v>
      </c>
      <c r="BD33" s="36"/>
      <c r="BE33" s="51">
        <v>0</v>
      </c>
      <c r="BF33" s="36">
        <v>0</v>
      </c>
      <c r="BG33" s="36"/>
      <c r="BH33" s="51">
        <v>0</v>
      </c>
      <c r="BI33" s="36">
        <f t="shared" si="47"/>
        <v>0</v>
      </c>
      <c r="BJ33" s="36">
        <f t="shared" si="47"/>
        <v>0</v>
      </c>
      <c r="BK33" s="47">
        <v>0</v>
      </c>
      <c r="BL33" s="252">
        <f t="shared" si="18"/>
        <v>0</v>
      </c>
    </row>
    <row r="34" spans="1:64" s="88" customFormat="1" ht="22.5">
      <c r="A34" s="132" t="s">
        <v>86</v>
      </c>
      <c r="B34" s="91"/>
      <c r="C34" s="91"/>
      <c r="D34" s="91"/>
      <c r="E34" s="91"/>
      <c r="F34" s="91"/>
      <c r="G34" s="91"/>
      <c r="H34" s="92">
        <f aca="true" t="shared" si="48" ref="H34:J35">SUM(H35)</f>
        <v>0</v>
      </c>
      <c r="I34" s="92">
        <f t="shared" si="48"/>
        <v>30000</v>
      </c>
      <c r="J34" s="92">
        <f t="shared" si="48"/>
        <v>-3000</v>
      </c>
      <c r="K34" s="93">
        <f t="shared" si="11"/>
        <v>27000</v>
      </c>
      <c r="L34" s="92">
        <f t="shared" si="0"/>
        <v>0</v>
      </c>
      <c r="M34" s="94">
        <f aca="true" t="shared" si="49" ref="M34:M40">SUM(L34*100/K34)</f>
        <v>0</v>
      </c>
      <c r="N34" s="133">
        <f t="shared" si="2"/>
        <v>27000</v>
      </c>
      <c r="O34" s="274">
        <f aca="true" t="shared" si="50" ref="O34:O40">SUM(N34*100/K34)</f>
        <v>100</v>
      </c>
      <c r="P34" s="92">
        <f>SUM(P35)</f>
        <v>0</v>
      </c>
      <c r="Q34" s="92">
        <f>SUM(Q35)</f>
        <v>0</v>
      </c>
      <c r="R34" s="94">
        <v>0</v>
      </c>
      <c r="S34" s="92">
        <f>SUM(S35)</f>
        <v>0</v>
      </c>
      <c r="T34" s="92">
        <f>SUM(T35)</f>
        <v>0</v>
      </c>
      <c r="U34" s="94">
        <v>0</v>
      </c>
      <c r="V34" s="92">
        <f>SUM(V35)</f>
        <v>10000</v>
      </c>
      <c r="W34" s="92">
        <f>SUM(W35)</f>
        <v>0</v>
      </c>
      <c r="X34" s="94">
        <f aca="true" t="shared" si="51" ref="X34:X40">SUM(W34*100/V34)</f>
        <v>0</v>
      </c>
      <c r="Y34" s="95">
        <f t="shared" si="32"/>
        <v>10000</v>
      </c>
      <c r="Z34" s="95">
        <f t="shared" si="32"/>
        <v>0</v>
      </c>
      <c r="AA34" s="94">
        <f aca="true" t="shared" si="52" ref="AA34:AA40">SUM(Z34*100/Y34)</f>
        <v>0</v>
      </c>
      <c r="AB34" s="92">
        <f>SUM(AB35)</f>
        <v>0</v>
      </c>
      <c r="AC34" s="92">
        <f>SUM(AC35)</f>
        <v>0</v>
      </c>
      <c r="AD34" s="94">
        <v>0</v>
      </c>
      <c r="AE34" s="92">
        <f>SUM(AE35)</f>
        <v>0</v>
      </c>
      <c r="AF34" s="92">
        <f>SUM(AF35)</f>
        <v>0</v>
      </c>
      <c r="AG34" s="94">
        <v>0</v>
      </c>
      <c r="AH34" s="92">
        <f>SUM(AH35)</f>
        <v>0</v>
      </c>
      <c r="AI34" s="92">
        <f>SUM(AI35)</f>
        <v>0</v>
      </c>
      <c r="AJ34" s="94">
        <v>0</v>
      </c>
      <c r="AK34" s="95">
        <f t="shared" si="33"/>
        <v>0</v>
      </c>
      <c r="AL34" s="95">
        <f t="shared" si="33"/>
        <v>0</v>
      </c>
      <c r="AM34" s="94">
        <v>0</v>
      </c>
      <c r="AN34" s="92">
        <f>SUM(AN35)</f>
        <v>7000</v>
      </c>
      <c r="AO34" s="92">
        <f>SUM(AO35)</f>
        <v>0</v>
      </c>
      <c r="AP34" s="94">
        <f aca="true" t="shared" si="53" ref="AP34:AP40">SUM(AO34*100/AN34)</f>
        <v>0</v>
      </c>
      <c r="AQ34" s="92">
        <f>SUM(AQ35)</f>
        <v>0</v>
      </c>
      <c r="AR34" s="92">
        <f>SUM(AR35)</f>
        <v>0</v>
      </c>
      <c r="AS34" s="94">
        <v>0</v>
      </c>
      <c r="AT34" s="92">
        <f>SUM(AT35)</f>
        <v>0</v>
      </c>
      <c r="AU34" s="92">
        <f>SUM(AU35)</f>
        <v>0</v>
      </c>
      <c r="AV34" s="94">
        <v>0</v>
      </c>
      <c r="AW34" s="95">
        <f t="shared" si="43"/>
        <v>7000</v>
      </c>
      <c r="AX34" s="95">
        <f t="shared" si="43"/>
        <v>0</v>
      </c>
      <c r="AY34" s="94">
        <f aca="true" t="shared" si="54" ref="AY34:AY40">SUM(AX34*100/AW34)</f>
        <v>0</v>
      </c>
      <c r="AZ34" s="92">
        <f>SUM(AZ35)</f>
        <v>0</v>
      </c>
      <c r="BA34" s="92">
        <f>SUM(BA35)</f>
        <v>0</v>
      </c>
      <c r="BB34" s="94">
        <v>0</v>
      </c>
      <c r="BC34" s="92">
        <f>SUM(BC35)</f>
        <v>0</v>
      </c>
      <c r="BD34" s="92">
        <f>SUM(BD35)</f>
        <v>0</v>
      </c>
      <c r="BE34" s="94">
        <v>0</v>
      </c>
      <c r="BF34" s="92">
        <f>SUM(BF35)</f>
        <v>10000</v>
      </c>
      <c r="BG34" s="92">
        <f>SUM(BG35)</f>
        <v>0</v>
      </c>
      <c r="BH34" s="94">
        <f aca="true" t="shared" si="55" ref="BH34:BH40">SUM(BG34*100/BF34)</f>
        <v>0</v>
      </c>
      <c r="BI34" s="95">
        <f t="shared" si="47"/>
        <v>10000</v>
      </c>
      <c r="BJ34" s="95">
        <f>SUM(BG34,BA34,BD34)</f>
        <v>0</v>
      </c>
      <c r="BK34" s="94">
        <f aca="true" t="shared" si="56" ref="BK34:BK40">SUM(BJ34*100/BI34)</f>
        <v>0</v>
      </c>
      <c r="BL34" s="252">
        <f t="shared" si="18"/>
        <v>27000</v>
      </c>
    </row>
    <row r="35" spans="1:64" s="53" customFormat="1" ht="22.5">
      <c r="A35" s="71" t="s">
        <v>64</v>
      </c>
      <c r="B35" s="13"/>
      <c r="C35" s="13"/>
      <c r="D35" s="13"/>
      <c r="E35" s="13"/>
      <c r="F35" s="13"/>
      <c r="G35" s="13"/>
      <c r="H35" s="72">
        <f t="shared" si="48"/>
        <v>0</v>
      </c>
      <c r="I35" s="72">
        <f t="shared" si="48"/>
        <v>30000</v>
      </c>
      <c r="J35" s="72">
        <f t="shared" si="48"/>
        <v>-3000</v>
      </c>
      <c r="K35" s="90">
        <f t="shared" si="11"/>
        <v>27000</v>
      </c>
      <c r="L35" s="72">
        <f>SUM(Z35,AL35,AX35,BJ35)</f>
        <v>0</v>
      </c>
      <c r="M35" s="73">
        <f t="shared" si="49"/>
        <v>0</v>
      </c>
      <c r="N35" s="74">
        <f>SUM(K35-L35)</f>
        <v>27000</v>
      </c>
      <c r="O35" s="309">
        <f t="shared" si="50"/>
        <v>100</v>
      </c>
      <c r="P35" s="72">
        <f>SUM(P36)</f>
        <v>0</v>
      </c>
      <c r="Q35" s="72">
        <f>SUM(Q36)</f>
        <v>0</v>
      </c>
      <c r="R35" s="73">
        <v>0</v>
      </c>
      <c r="S35" s="72">
        <f>SUM(S36)</f>
        <v>0</v>
      </c>
      <c r="T35" s="72">
        <f>SUM(T36)</f>
        <v>0</v>
      </c>
      <c r="U35" s="73">
        <v>0</v>
      </c>
      <c r="V35" s="72">
        <f>SUM(V36)</f>
        <v>10000</v>
      </c>
      <c r="W35" s="72">
        <f>SUM(W36)</f>
        <v>0</v>
      </c>
      <c r="X35" s="73">
        <f t="shared" si="51"/>
        <v>0</v>
      </c>
      <c r="Y35" s="70">
        <f>SUM(P35,S35,V35)</f>
        <v>10000</v>
      </c>
      <c r="Z35" s="70">
        <f>SUM(Q35,T35,W35)</f>
        <v>0</v>
      </c>
      <c r="AA35" s="73">
        <f t="shared" si="52"/>
        <v>0</v>
      </c>
      <c r="AB35" s="72">
        <f>SUM(AB36)</f>
        <v>0</v>
      </c>
      <c r="AC35" s="72">
        <f>SUM(AC36)</f>
        <v>0</v>
      </c>
      <c r="AD35" s="73">
        <v>0</v>
      </c>
      <c r="AE35" s="72">
        <f>SUM(AE36)</f>
        <v>0</v>
      </c>
      <c r="AF35" s="72">
        <f>SUM(AF36)</f>
        <v>0</v>
      </c>
      <c r="AG35" s="73">
        <v>0</v>
      </c>
      <c r="AH35" s="72">
        <f>SUM(AH36)</f>
        <v>0</v>
      </c>
      <c r="AI35" s="72">
        <f>SUM(AI36)</f>
        <v>0</v>
      </c>
      <c r="AJ35" s="73">
        <v>0</v>
      </c>
      <c r="AK35" s="70">
        <f>SUM(AB35,AE35,AH35)</f>
        <v>0</v>
      </c>
      <c r="AL35" s="70">
        <f>SUM(AC35,AF35,AI35)</f>
        <v>0</v>
      </c>
      <c r="AM35" s="73">
        <v>0</v>
      </c>
      <c r="AN35" s="72">
        <f>SUM(AN36)</f>
        <v>7000</v>
      </c>
      <c r="AO35" s="72">
        <f>SUM(AO36)</f>
        <v>0</v>
      </c>
      <c r="AP35" s="73">
        <f t="shared" si="53"/>
        <v>0</v>
      </c>
      <c r="AQ35" s="72">
        <f>SUM(AQ36)</f>
        <v>0</v>
      </c>
      <c r="AR35" s="72">
        <f>SUM(AR36)</f>
        <v>0</v>
      </c>
      <c r="AS35" s="73">
        <v>0</v>
      </c>
      <c r="AT35" s="72">
        <f>SUM(AT36)</f>
        <v>0</v>
      </c>
      <c r="AU35" s="72">
        <f>SUM(AU36)</f>
        <v>0</v>
      </c>
      <c r="AV35" s="73">
        <v>0</v>
      </c>
      <c r="AW35" s="70">
        <f>SUM(AN35,AQ35,AT35)</f>
        <v>7000</v>
      </c>
      <c r="AX35" s="70">
        <f>SUM(AO35,AR35,AU35)</f>
        <v>0</v>
      </c>
      <c r="AY35" s="73">
        <f t="shared" si="54"/>
        <v>0</v>
      </c>
      <c r="AZ35" s="72">
        <f>SUM(AZ36)</f>
        <v>0</v>
      </c>
      <c r="BA35" s="72">
        <f>SUM(BA36)</f>
        <v>0</v>
      </c>
      <c r="BB35" s="73">
        <v>0</v>
      </c>
      <c r="BC35" s="72">
        <f>SUM(BC36)</f>
        <v>0</v>
      </c>
      <c r="BD35" s="72">
        <f>SUM(BD36)</f>
        <v>0</v>
      </c>
      <c r="BE35" s="73">
        <v>0</v>
      </c>
      <c r="BF35" s="72">
        <f>SUM(BF36)</f>
        <v>10000</v>
      </c>
      <c r="BG35" s="72">
        <f>SUM(BG36)</f>
        <v>0</v>
      </c>
      <c r="BH35" s="73">
        <f t="shared" si="55"/>
        <v>0</v>
      </c>
      <c r="BI35" s="70">
        <f>SUM(AZ35,BC35,BF35)</f>
        <v>10000</v>
      </c>
      <c r="BJ35" s="70">
        <f>SUM(BG35,BA35,BD35)</f>
        <v>0</v>
      </c>
      <c r="BK35" s="73">
        <f t="shared" si="56"/>
        <v>0</v>
      </c>
      <c r="BL35" s="252">
        <f t="shared" si="18"/>
        <v>27000</v>
      </c>
    </row>
    <row r="36" spans="1:64" s="117" customFormat="1" ht="22.5">
      <c r="A36" s="107"/>
      <c r="B36" s="109" t="s">
        <v>59</v>
      </c>
      <c r="C36" s="108"/>
      <c r="D36" s="108"/>
      <c r="E36" s="108"/>
      <c r="F36" s="108"/>
      <c r="G36" s="108"/>
      <c r="H36" s="110">
        <f>SUM(H37,H51,H69)</f>
        <v>0</v>
      </c>
      <c r="I36" s="110">
        <f>SUM(I37,I51,I69)</f>
        <v>30000</v>
      </c>
      <c r="J36" s="110">
        <f>SUM(J37,J51,J69)</f>
        <v>-3000</v>
      </c>
      <c r="K36" s="111">
        <f t="shared" si="11"/>
        <v>27000</v>
      </c>
      <c r="L36" s="110">
        <f t="shared" si="0"/>
        <v>0</v>
      </c>
      <c r="M36" s="112">
        <f t="shared" si="49"/>
        <v>0</v>
      </c>
      <c r="N36" s="113">
        <f t="shared" si="2"/>
        <v>27000</v>
      </c>
      <c r="O36" s="276">
        <f t="shared" si="50"/>
        <v>100</v>
      </c>
      <c r="P36" s="110">
        <f>SUM(P37,P51,P69)</f>
        <v>0</v>
      </c>
      <c r="Q36" s="110">
        <f>SUM(Q37,Q51,Q69)</f>
        <v>0</v>
      </c>
      <c r="R36" s="114">
        <v>0</v>
      </c>
      <c r="S36" s="110">
        <f>SUM(S37,S51,S69)</f>
        <v>0</v>
      </c>
      <c r="T36" s="110">
        <f>SUM(T37,T51,T69)</f>
        <v>0</v>
      </c>
      <c r="U36" s="112">
        <v>0</v>
      </c>
      <c r="V36" s="110">
        <f>SUM(V37,V51,V69)</f>
        <v>10000</v>
      </c>
      <c r="W36" s="110">
        <f>SUM(W37,W51,W69)</f>
        <v>0</v>
      </c>
      <c r="X36" s="112">
        <f t="shared" si="51"/>
        <v>0</v>
      </c>
      <c r="Y36" s="115">
        <f t="shared" si="32"/>
        <v>10000</v>
      </c>
      <c r="Z36" s="115">
        <f t="shared" si="32"/>
        <v>0</v>
      </c>
      <c r="AA36" s="112">
        <f t="shared" si="52"/>
        <v>0</v>
      </c>
      <c r="AB36" s="110">
        <f>SUM(AB37,AB51,AB69)</f>
        <v>0</v>
      </c>
      <c r="AC36" s="110">
        <f>SUM(AC37,AC51,AC69)</f>
        <v>0</v>
      </c>
      <c r="AD36" s="114">
        <v>0</v>
      </c>
      <c r="AE36" s="110">
        <f>SUM(AE37,AE51,AE69)</f>
        <v>0</v>
      </c>
      <c r="AF36" s="110">
        <f>SUM(AF37,AF51,AF69)</f>
        <v>0</v>
      </c>
      <c r="AG36" s="114">
        <v>0</v>
      </c>
      <c r="AH36" s="110">
        <f>SUM(AH37,AH51,AH69)</f>
        <v>0</v>
      </c>
      <c r="AI36" s="110">
        <f>SUM(AI37,AI51,AI69)</f>
        <v>0</v>
      </c>
      <c r="AJ36" s="114">
        <v>0</v>
      </c>
      <c r="AK36" s="115">
        <f t="shared" si="33"/>
        <v>0</v>
      </c>
      <c r="AL36" s="115">
        <f t="shared" si="33"/>
        <v>0</v>
      </c>
      <c r="AM36" s="114">
        <v>0</v>
      </c>
      <c r="AN36" s="110">
        <f>SUM(AN37,AN51,AN69)</f>
        <v>7000</v>
      </c>
      <c r="AO36" s="110">
        <f>SUM(AO37,AO51,AO69)</f>
        <v>0</v>
      </c>
      <c r="AP36" s="112">
        <f t="shared" si="53"/>
        <v>0</v>
      </c>
      <c r="AQ36" s="110">
        <f>SUM(AQ37,AQ51,AQ69)</f>
        <v>0</v>
      </c>
      <c r="AR36" s="110">
        <f>SUM(AR37,AR51,AR69)</f>
        <v>0</v>
      </c>
      <c r="AS36" s="114">
        <v>0</v>
      </c>
      <c r="AT36" s="110">
        <f>SUM(AT37,AT51,AT69)</f>
        <v>0</v>
      </c>
      <c r="AU36" s="110">
        <f>SUM(AU37,AU51,AU69)</f>
        <v>0</v>
      </c>
      <c r="AV36" s="114">
        <v>0</v>
      </c>
      <c r="AW36" s="115">
        <f t="shared" si="43"/>
        <v>7000</v>
      </c>
      <c r="AX36" s="115">
        <f t="shared" si="43"/>
        <v>0</v>
      </c>
      <c r="AY36" s="112">
        <f t="shared" si="54"/>
        <v>0</v>
      </c>
      <c r="AZ36" s="110">
        <f>SUM(AZ37,AZ51,AZ69)</f>
        <v>0</v>
      </c>
      <c r="BA36" s="110">
        <f>SUM(BA37,BA51,BA69)</f>
        <v>0</v>
      </c>
      <c r="BB36" s="114">
        <v>0</v>
      </c>
      <c r="BC36" s="110">
        <f>SUM(BC37,BC51,BC69)</f>
        <v>0</v>
      </c>
      <c r="BD36" s="110">
        <f>SUM(BD37,BD51,BD69)</f>
        <v>0</v>
      </c>
      <c r="BE36" s="114">
        <v>0</v>
      </c>
      <c r="BF36" s="110">
        <f>SUM(BF37,BF51,BF69)</f>
        <v>10000</v>
      </c>
      <c r="BG36" s="110">
        <f>SUM(BG37,BG51,BG69)</f>
        <v>0</v>
      </c>
      <c r="BH36" s="112">
        <f t="shared" si="55"/>
        <v>0</v>
      </c>
      <c r="BI36" s="115">
        <f t="shared" si="47"/>
        <v>10000</v>
      </c>
      <c r="BJ36" s="115">
        <f t="shared" si="47"/>
        <v>0</v>
      </c>
      <c r="BK36" s="112">
        <f t="shared" si="56"/>
        <v>0</v>
      </c>
      <c r="BL36" s="252">
        <f t="shared" si="18"/>
        <v>27000</v>
      </c>
    </row>
    <row r="37" spans="1:64" s="131" customFormat="1" ht="22.5">
      <c r="A37" s="129"/>
      <c r="B37" s="120"/>
      <c r="C37" s="120" t="s">
        <v>60</v>
      </c>
      <c r="D37" s="120"/>
      <c r="E37" s="120"/>
      <c r="F37" s="120"/>
      <c r="G37" s="120"/>
      <c r="H37" s="121">
        <f aca="true" t="shared" si="57" ref="H37:J39">SUM(H38)</f>
        <v>0</v>
      </c>
      <c r="I37" s="121">
        <f t="shared" si="57"/>
        <v>30000</v>
      </c>
      <c r="J37" s="121">
        <f t="shared" si="57"/>
        <v>-3000</v>
      </c>
      <c r="K37" s="122">
        <f t="shared" si="11"/>
        <v>27000</v>
      </c>
      <c r="L37" s="121">
        <f t="shared" si="0"/>
        <v>0</v>
      </c>
      <c r="M37" s="123">
        <f t="shared" si="49"/>
        <v>0</v>
      </c>
      <c r="N37" s="124">
        <f t="shared" si="2"/>
        <v>27000</v>
      </c>
      <c r="O37" s="277">
        <f t="shared" si="50"/>
        <v>100</v>
      </c>
      <c r="P37" s="121">
        <f>SUM(P38)</f>
        <v>0</v>
      </c>
      <c r="Q37" s="121">
        <f>SUM(Q38)</f>
        <v>0</v>
      </c>
      <c r="R37" s="125">
        <v>0</v>
      </c>
      <c r="S37" s="121">
        <f>SUM(S38)</f>
        <v>0</v>
      </c>
      <c r="T37" s="121">
        <f>SUM(T38)</f>
        <v>0</v>
      </c>
      <c r="U37" s="123">
        <v>0</v>
      </c>
      <c r="V37" s="121">
        <f>SUM(V38)</f>
        <v>10000</v>
      </c>
      <c r="W37" s="121">
        <f>SUM(W38)</f>
        <v>0</v>
      </c>
      <c r="X37" s="123">
        <f t="shared" si="51"/>
        <v>0</v>
      </c>
      <c r="Y37" s="126">
        <f t="shared" si="32"/>
        <v>10000</v>
      </c>
      <c r="Z37" s="126">
        <f t="shared" si="32"/>
        <v>0</v>
      </c>
      <c r="AA37" s="123">
        <f t="shared" si="52"/>
        <v>0</v>
      </c>
      <c r="AB37" s="121">
        <f>SUM(AB38)</f>
        <v>0</v>
      </c>
      <c r="AC37" s="121">
        <f>SUM(AC38)</f>
        <v>0</v>
      </c>
      <c r="AD37" s="125">
        <v>0</v>
      </c>
      <c r="AE37" s="121">
        <f>SUM(AE38)</f>
        <v>0</v>
      </c>
      <c r="AF37" s="121">
        <f>SUM(AF38)</f>
        <v>0</v>
      </c>
      <c r="AG37" s="125">
        <v>0</v>
      </c>
      <c r="AH37" s="121">
        <f>SUM(AH38)</f>
        <v>0</v>
      </c>
      <c r="AI37" s="121">
        <f>SUM(AI38)</f>
        <v>0</v>
      </c>
      <c r="AJ37" s="125">
        <v>0</v>
      </c>
      <c r="AK37" s="126">
        <f t="shared" si="33"/>
        <v>0</v>
      </c>
      <c r="AL37" s="126">
        <f t="shared" si="33"/>
        <v>0</v>
      </c>
      <c r="AM37" s="125">
        <v>0</v>
      </c>
      <c r="AN37" s="121">
        <f>SUM(AN38)</f>
        <v>7000</v>
      </c>
      <c r="AO37" s="121">
        <f>SUM(AO38)</f>
        <v>0</v>
      </c>
      <c r="AP37" s="123">
        <f t="shared" si="53"/>
        <v>0</v>
      </c>
      <c r="AQ37" s="121">
        <f>SUM(AQ38)</f>
        <v>0</v>
      </c>
      <c r="AR37" s="121">
        <f>SUM(AR38)</f>
        <v>0</v>
      </c>
      <c r="AS37" s="125">
        <v>0</v>
      </c>
      <c r="AT37" s="121">
        <f>SUM(AT38)</f>
        <v>0</v>
      </c>
      <c r="AU37" s="121">
        <f>SUM(AU38)</f>
        <v>0</v>
      </c>
      <c r="AV37" s="125">
        <v>0</v>
      </c>
      <c r="AW37" s="126">
        <f t="shared" si="43"/>
        <v>7000</v>
      </c>
      <c r="AX37" s="126">
        <f t="shared" si="43"/>
        <v>0</v>
      </c>
      <c r="AY37" s="123">
        <f t="shared" si="54"/>
        <v>0</v>
      </c>
      <c r="AZ37" s="121">
        <f>SUM(AZ38)</f>
        <v>0</v>
      </c>
      <c r="BA37" s="121">
        <f>SUM(BA38)</f>
        <v>0</v>
      </c>
      <c r="BB37" s="125">
        <v>0</v>
      </c>
      <c r="BC37" s="121">
        <f>SUM(BC38)</f>
        <v>0</v>
      </c>
      <c r="BD37" s="121">
        <f>SUM(BD38)</f>
        <v>0</v>
      </c>
      <c r="BE37" s="125">
        <v>0</v>
      </c>
      <c r="BF37" s="121">
        <f>SUM(BF38)</f>
        <v>10000</v>
      </c>
      <c r="BG37" s="121">
        <f>SUM(BG38)</f>
        <v>0</v>
      </c>
      <c r="BH37" s="123">
        <f t="shared" si="55"/>
        <v>0</v>
      </c>
      <c r="BI37" s="126">
        <f t="shared" si="47"/>
        <v>10000</v>
      </c>
      <c r="BJ37" s="126">
        <f t="shared" si="47"/>
        <v>0</v>
      </c>
      <c r="BK37" s="123">
        <f t="shared" si="56"/>
        <v>0</v>
      </c>
      <c r="BL37" s="252">
        <f t="shared" si="18"/>
        <v>27000</v>
      </c>
    </row>
    <row r="38" spans="1:64" s="165" customFormat="1" ht="22.5">
      <c r="A38" s="163"/>
      <c r="B38" s="164"/>
      <c r="C38" s="164"/>
      <c r="D38" s="141" t="s">
        <v>34</v>
      </c>
      <c r="E38" s="164"/>
      <c r="F38" s="164"/>
      <c r="G38" s="164"/>
      <c r="H38" s="142">
        <f t="shared" si="57"/>
        <v>0</v>
      </c>
      <c r="I38" s="142">
        <f t="shared" si="57"/>
        <v>30000</v>
      </c>
      <c r="J38" s="142">
        <f t="shared" si="57"/>
        <v>-3000</v>
      </c>
      <c r="K38" s="143">
        <f t="shared" si="11"/>
        <v>27000</v>
      </c>
      <c r="L38" s="142">
        <f t="shared" si="0"/>
        <v>0</v>
      </c>
      <c r="M38" s="144">
        <f t="shared" si="49"/>
        <v>0</v>
      </c>
      <c r="N38" s="145">
        <f t="shared" si="2"/>
        <v>27000</v>
      </c>
      <c r="O38" s="278">
        <f t="shared" si="50"/>
        <v>100</v>
      </c>
      <c r="P38" s="142">
        <f>SUM(P39)</f>
        <v>0</v>
      </c>
      <c r="Q38" s="142">
        <f>SUM(Q39)</f>
        <v>0</v>
      </c>
      <c r="R38" s="146">
        <v>0</v>
      </c>
      <c r="S38" s="142">
        <f>SUM(S39)</f>
        <v>0</v>
      </c>
      <c r="T38" s="142">
        <f>SUM(T39)</f>
        <v>0</v>
      </c>
      <c r="U38" s="144">
        <v>0</v>
      </c>
      <c r="V38" s="142">
        <f>SUM(V39)</f>
        <v>10000</v>
      </c>
      <c r="W38" s="142">
        <f>SUM(W39)</f>
        <v>0</v>
      </c>
      <c r="X38" s="144">
        <f t="shared" si="51"/>
        <v>0</v>
      </c>
      <c r="Y38" s="147">
        <f t="shared" si="32"/>
        <v>10000</v>
      </c>
      <c r="Z38" s="147">
        <f t="shared" si="32"/>
        <v>0</v>
      </c>
      <c r="AA38" s="144">
        <f t="shared" si="52"/>
        <v>0</v>
      </c>
      <c r="AB38" s="142">
        <f>SUM(AB39)</f>
        <v>0</v>
      </c>
      <c r="AC38" s="142">
        <f>SUM(AC39)</f>
        <v>0</v>
      </c>
      <c r="AD38" s="146">
        <v>0</v>
      </c>
      <c r="AE38" s="142">
        <f>SUM(AE39)</f>
        <v>0</v>
      </c>
      <c r="AF38" s="142">
        <f>SUM(AF39)</f>
        <v>0</v>
      </c>
      <c r="AG38" s="146">
        <v>0</v>
      </c>
      <c r="AH38" s="142">
        <f>SUM(AH39)</f>
        <v>0</v>
      </c>
      <c r="AI38" s="142">
        <f>SUM(AI39)</f>
        <v>0</v>
      </c>
      <c r="AJ38" s="146">
        <v>0</v>
      </c>
      <c r="AK38" s="147">
        <f t="shared" si="33"/>
        <v>0</v>
      </c>
      <c r="AL38" s="147">
        <f t="shared" si="33"/>
        <v>0</v>
      </c>
      <c r="AM38" s="146">
        <v>0</v>
      </c>
      <c r="AN38" s="142">
        <f>SUM(AN39)</f>
        <v>7000</v>
      </c>
      <c r="AO38" s="142">
        <f>SUM(AO39)</f>
        <v>0</v>
      </c>
      <c r="AP38" s="144">
        <f t="shared" si="53"/>
        <v>0</v>
      </c>
      <c r="AQ38" s="142">
        <f>SUM(AQ39)</f>
        <v>0</v>
      </c>
      <c r="AR38" s="142">
        <f>SUM(AR39)</f>
        <v>0</v>
      </c>
      <c r="AS38" s="146">
        <v>0</v>
      </c>
      <c r="AT38" s="142">
        <f>SUM(AT39)</f>
        <v>0</v>
      </c>
      <c r="AU38" s="142">
        <f>SUM(AU39)</f>
        <v>0</v>
      </c>
      <c r="AV38" s="146">
        <v>0</v>
      </c>
      <c r="AW38" s="147">
        <f t="shared" si="43"/>
        <v>7000</v>
      </c>
      <c r="AX38" s="147">
        <f t="shared" si="43"/>
        <v>0</v>
      </c>
      <c r="AY38" s="144">
        <f t="shared" si="54"/>
        <v>0</v>
      </c>
      <c r="AZ38" s="142">
        <f>SUM(AZ39)</f>
        <v>0</v>
      </c>
      <c r="BA38" s="142">
        <f>SUM(BA39)</f>
        <v>0</v>
      </c>
      <c r="BB38" s="146">
        <v>0</v>
      </c>
      <c r="BC38" s="142">
        <f>SUM(BC39)</f>
        <v>0</v>
      </c>
      <c r="BD38" s="142">
        <f>SUM(BD39)</f>
        <v>0</v>
      </c>
      <c r="BE38" s="146">
        <v>0</v>
      </c>
      <c r="BF38" s="142">
        <f>SUM(BF39)</f>
        <v>10000</v>
      </c>
      <c r="BG38" s="142">
        <f>SUM(BG39)</f>
        <v>0</v>
      </c>
      <c r="BH38" s="144">
        <f t="shared" si="55"/>
        <v>0</v>
      </c>
      <c r="BI38" s="147">
        <f t="shared" si="47"/>
        <v>10000</v>
      </c>
      <c r="BJ38" s="147">
        <f t="shared" si="47"/>
        <v>0</v>
      </c>
      <c r="BK38" s="144">
        <f t="shared" si="56"/>
        <v>0</v>
      </c>
      <c r="BL38" s="252">
        <f t="shared" si="18"/>
        <v>27000</v>
      </c>
    </row>
    <row r="39" spans="1:64" s="162" customFormat="1" ht="22.5">
      <c r="A39" s="160"/>
      <c r="B39" s="161"/>
      <c r="C39" s="161"/>
      <c r="D39" s="151"/>
      <c r="E39" s="151" t="s">
        <v>35</v>
      </c>
      <c r="F39" s="161"/>
      <c r="G39" s="161"/>
      <c r="H39" s="152">
        <f t="shared" si="57"/>
        <v>0</v>
      </c>
      <c r="I39" s="152">
        <f t="shared" si="57"/>
        <v>30000</v>
      </c>
      <c r="J39" s="152">
        <f t="shared" si="57"/>
        <v>-3000</v>
      </c>
      <c r="K39" s="153">
        <f t="shared" si="11"/>
        <v>27000</v>
      </c>
      <c r="L39" s="152">
        <f t="shared" si="0"/>
        <v>0</v>
      </c>
      <c r="M39" s="154">
        <f t="shared" si="49"/>
        <v>0</v>
      </c>
      <c r="N39" s="155">
        <f t="shared" si="2"/>
        <v>27000</v>
      </c>
      <c r="O39" s="279">
        <f t="shared" si="50"/>
        <v>100</v>
      </c>
      <c r="P39" s="152">
        <f>SUM(P40:P40)</f>
        <v>0</v>
      </c>
      <c r="Q39" s="152">
        <f>SUM(Q40:Q40)</f>
        <v>0</v>
      </c>
      <c r="R39" s="156">
        <v>0</v>
      </c>
      <c r="S39" s="152">
        <f>SUM(S40:S40)</f>
        <v>0</v>
      </c>
      <c r="T39" s="152">
        <f>SUM(T40:T40)</f>
        <v>0</v>
      </c>
      <c r="U39" s="154">
        <v>0</v>
      </c>
      <c r="V39" s="152">
        <f>SUM(V40:V40)</f>
        <v>10000</v>
      </c>
      <c r="W39" s="152">
        <f>SUM(W40:W40)</f>
        <v>0</v>
      </c>
      <c r="X39" s="154">
        <f t="shared" si="51"/>
        <v>0</v>
      </c>
      <c r="Y39" s="157">
        <f t="shared" si="32"/>
        <v>10000</v>
      </c>
      <c r="Z39" s="157">
        <f t="shared" si="32"/>
        <v>0</v>
      </c>
      <c r="AA39" s="154">
        <f t="shared" si="52"/>
        <v>0</v>
      </c>
      <c r="AB39" s="152">
        <f>SUM(AB40:AB40)</f>
        <v>0</v>
      </c>
      <c r="AC39" s="152">
        <f>SUM(AC40:AC40)</f>
        <v>0</v>
      </c>
      <c r="AD39" s="156">
        <v>0</v>
      </c>
      <c r="AE39" s="152">
        <f>SUM(AE40:AE40)</f>
        <v>0</v>
      </c>
      <c r="AF39" s="152">
        <f>SUM(AF40:AF40)</f>
        <v>0</v>
      </c>
      <c r="AG39" s="156">
        <v>0</v>
      </c>
      <c r="AH39" s="152">
        <f>SUM(AH40:AH40)</f>
        <v>0</v>
      </c>
      <c r="AI39" s="152">
        <f>SUM(AI40:AI40)</f>
        <v>0</v>
      </c>
      <c r="AJ39" s="156">
        <v>0</v>
      </c>
      <c r="AK39" s="157">
        <f t="shared" si="33"/>
        <v>0</v>
      </c>
      <c r="AL39" s="157">
        <f t="shared" si="33"/>
        <v>0</v>
      </c>
      <c r="AM39" s="156">
        <v>0</v>
      </c>
      <c r="AN39" s="152">
        <f>SUM(AN40:AN40)</f>
        <v>7000</v>
      </c>
      <c r="AO39" s="152">
        <f>SUM(AO40:AO40)</f>
        <v>0</v>
      </c>
      <c r="AP39" s="154">
        <f t="shared" si="53"/>
        <v>0</v>
      </c>
      <c r="AQ39" s="152">
        <f>SUM(AQ40:AQ40)</f>
        <v>0</v>
      </c>
      <c r="AR39" s="152">
        <f>SUM(AR40:AR40)</f>
        <v>0</v>
      </c>
      <c r="AS39" s="156">
        <v>0</v>
      </c>
      <c r="AT39" s="152">
        <f>SUM(AT40:AT40)</f>
        <v>0</v>
      </c>
      <c r="AU39" s="152">
        <f>SUM(AU40:AU40)</f>
        <v>0</v>
      </c>
      <c r="AV39" s="156">
        <v>0</v>
      </c>
      <c r="AW39" s="157">
        <f t="shared" si="43"/>
        <v>7000</v>
      </c>
      <c r="AX39" s="157">
        <f t="shared" si="43"/>
        <v>0</v>
      </c>
      <c r="AY39" s="154">
        <f t="shared" si="54"/>
        <v>0</v>
      </c>
      <c r="AZ39" s="152">
        <f>SUM(AZ40:AZ40)</f>
        <v>0</v>
      </c>
      <c r="BA39" s="152">
        <f>SUM(BA40:BA40)</f>
        <v>0</v>
      </c>
      <c r="BB39" s="156">
        <v>0</v>
      </c>
      <c r="BC39" s="152">
        <f>SUM(BC40:BC40)</f>
        <v>0</v>
      </c>
      <c r="BD39" s="152">
        <f>SUM(BD40:BD40)</f>
        <v>0</v>
      </c>
      <c r="BE39" s="156">
        <v>0</v>
      </c>
      <c r="BF39" s="152">
        <f>SUM(BF40:BF40)</f>
        <v>10000</v>
      </c>
      <c r="BG39" s="152">
        <f>SUM(BG40:BG40)</f>
        <v>0</v>
      </c>
      <c r="BH39" s="154">
        <f t="shared" si="55"/>
        <v>0</v>
      </c>
      <c r="BI39" s="157">
        <f t="shared" si="47"/>
        <v>10000</v>
      </c>
      <c r="BJ39" s="157">
        <f t="shared" si="47"/>
        <v>0</v>
      </c>
      <c r="BK39" s="154">
        <f t="shared" si="56"/>
        <v>0</v>
      </c>
      <c r="BL39" s="252">
        <f t="shared" si="18"/>
        <v>27000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30000</v>
      </c>
      <c r="J40" s="36">
        <v>-3000</v>
      </c>
      <c r="K40" s="89">
        <f t="shared" si="11"/>
        <v>27000</v>
      </c>
      <c r="L40" s="57">
        <f t="shared" si="0"/>
        <v>0</v>
      </c>
      <c r="M40" s="47">
        <f t="shared" si="49"/>
        <v>0</v>
      </c>
      <c r="N40" s="55">
        <f t="shared" si="2"/>
        <v>27000</v>
      </c>
      <c r="O40" s="273">
        <f t="shared" si="50"/>
        <v>100</v>
      </c>
      <c r="P40" s="36">
        <v>0</v>
      </c>
      <c r="Q40" s="36">
        <v>0</v>
      </c>
      <c r="R40" s="51">
        <v>0</v>
      </c>
      <c r="S40" s="36">
        <v>0</v>
      </c>
      <c r="T40" s="36">
        <v>0</v>
      </c>
      <c r="U40" s="47">
        <v>0</v>
      </c>
      <c r="V40" s="36">
        <v>10000</v>
      </c>
      <c r="W40" s="36"/>
      <c r="X40" s="47">
        <f t="shared" si="51"/>
        <v>0</v>
      </c>
      <c r="Y40" s="36">
        <f t="shared" si="32"/>
        <v>10000</v>
      </c>
      <c r="Z40" s="36">
        <f t="shared" si="32"/>
        <v>0</v>
      </c>
      <c r="AA40" s="47">
        <f t="shared" si="52"/>
        <v>0</v>
      </c>
      <c r="AB40" s="36">
        <v>0</v>
      </c>
      <c r="AC40" s="36"/>
      <c r="AD40" s="51">
        <v>0</v>
      </c>
      <c r="AE40" s="36">
        <v>0</v>
      </c>
      <c r="AF40" s="36"/>
      <c r="AG40" s="51">
        <v>0</v>
      </c>
      <c r="AH40" s="36">
        <v>0</v>
      </c>
      <c r="AI40" s="36"/>
      <c r="AJ40" s="51">
        <v>0</v>
      </c>
      <c r="AK40" s="36">
        <v>0</v>
      </c>
      <c r="AL40" s="36">
        <f>SUM(AC40,AF40,AI40)</f>
        <v>0</v>
      </c>
      <c r="AM40" s="51">
        <v>0</v>
      </c>
      <c r="AN40" s="36">
        <v>7000</v>
      </c>
      <c r="AO40" s="36"/>
      <c r="AP40" s="47">
        <f t="shared" si="53"/>
        <v>0</v>
      </c>
      <c r="AQ40" s="36">
        <v>0</v>
      </c>
      <c r="AR40" s="36"/>
      <c r="AS40" s="51">
        <v>0</v>
      </c>
      <c r="AT40" s="36">
        <v>0</v>
      </c>
      <c r="AU40" s="36"/>
      <c r="AV40" s="51">
        <v>0</v>
      </c>
      <c r="AW40" s="36">
        <f t="shared" si="43"/>
        <v>7000</v>
      </c>
      <c r="AX40" s="36">
        <f t="shared" si="43"/>
        <v>0</v>
      </c>
      <c r="AY40" s="47">
        <f t="shared" si="54"/>
        <v>0</v>
      </c>
      <c r="AZ40" s="36">
        <v>0</v>
      </c>
      <c r="BA40" s="36"/>
      <c r="BB40" s="51">
        <v>0</v>
      </c>
      <c r="BC40" s="36">
        <v>0</v>
      </c>
      <c r="BD40" s="36"/>
      <c r="BE40" s="51">
        <v>0</v>
      </c>
      <c r="BF40" s="36">
        <v>10000</v>
      </c>
      <c r="BG40" s="36"/>
      <c r="BH40" s="47">
        <f t="shared" si="55"/>
        <v>0</v>
      </c>
      <c r="BI40" s="36">
        <f t="shared" si="47"/>
        <v>10000</v>
      </c>
      <c r="BJ40" s="36">
        <f t="shared" si="47"/>
        <v>0</v>
      </c>
      <c r="BK40" s="47">
        <f t="shared" si="56"/>
        <v>0</v>
      </c>
      <c r="BL40" s="252">
        <f t="shared" si="18"/>
        <v>27000</v>
      </c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7086614173228347" right="0.11811023622047245" top="0.3937007874015748" bottom="0.15748031496062992" header="0.15748031496062992" footer="0.15748031496062992"/>
  <pageSetup horizontalDpi="600" verticalDpi="600" orientation="landscape" paperSize="5" scale="81" r:id="rId1"/>
  <headerFooter alignWithMargins="0">
    <oddHeader>&amp;R&amp;11รด. 56/6
&amp;P/&amp;N</oddHeader>
    <oddFooter>&amp;R&amp;9&amp;F</oddFooter>
  </headerFooter>
  <rowBreaks count="1" manualBreakCount="1">
    <brk id="27" max="62" man="1"/>
  </rowBreaks>
  <colBreaks count="4" manualBreakCount="4">
    <brk id="15" max="52" man="1"/>
    <brk id="27" max="39" man="1"/>
    <brk id="39" max="39" man="1"/>
    <brk id="5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6"/>
  <sheetViews>
    <sheetView view="pageBreakPreview" zoomScaleNormal="7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57421875" style="4" customWidth="1"/>
    <col min="14" max="14" width="12.7109375" style="4" customWidth="1"/>
    <col min="15" max="15" width="7.57421875" style="15" customWidth="1"/>
    <col min="16" max="16" width="10.57421875" style="35" customWidth="1"/>
    <col min="17" max="17" width="10.57421875" style="27" customWidth="1"/>
    <col min="18" max="18" width="8.8515625" style="45" customWidth="1"/>
    <col min="19" max="19" width="11.57421875" style="27" customWidth="1"/>
    <col min="20" max="20" width="10.8515625" style="27" customWidth="1"/>
    <col min="21" max="21" width="8.8515625" style="4" customWidth="1"/>
    <col min="22" max="22" width="11.140625" style="27" customWidth="1"/>
    <col min="23" max="23" width="10.8515625" style="27" customWidth="1"/>
    <col min="24" max="24" width="9.00390625" style="1" customWidth="1"/>
    <col min="25" max="25" width="11.57421875" style="27" customWidth="1"/>
    <col min="26" max="26" width="11.421875" style="27" customWidth="1"/>
    <col min="27" max="27" width="9.00390625" style="1" customWidth="1"/>
    <col min="28" max="29" width="11.8515625" style="27" customWidth="1"/>
    <col min="30" max="30" width="9.00390625" style="1" customWidth="1"/>
    <col min="31" max="31" width="11.57421875" style="27" customWidth="1"/>
    <col min="32" max="32" width="11.8515625" style="48" customWidth="1"/>
    <col min="33" max="33" width="9.00390625" style="1" customWidth="1"/>
    <col min="34" max="34" width="11.57421875" style="27" customWidth="1"/>
    <col min="35" max="35" width="11.140625" style="27" customWidth="1"/>
    <col min="36" max="36" width="9.00390625" style="1" customWidth="1"/>
    <col min="37" max="37" width="11.57421875" style="27" customWidth="1"/>
    <col min="38" max="38" width="11.7109375" style="27" customWidth="1"/>
    <col min="39" max="39" width="9.00390625" style="1" customWidth="1"/>
    <col min="40" max="40" width="12.00390625" style="27" customWidth="1"/>
    <col min="41" max="41" width="11.00390625" style="27" customWidth="1"/>
    <col min="42" max="42" width="9.00390625" style="1" customWidth="1"/>
    <col min="43" max="43" width="12.421875" style="27" customWidth="1"/>
    <col min="44" max="44" width="10.8515625" style="27" customWidth="1"/>
    <col min="45" max="45" width="9.0039062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3.28125" style="27" customWidth="1"/>
    <col min="50" max="50" width="11.8515625" style="27" customWidth="1"/>
    <col min="51" max="51" width="9.00390625" style="1" customWidth="1"/>
    <col min="52" max="52" width="12.8515625" style="27" customWidth="1"/>
    <col min="53" max="53" width="11.7109375" style="27" customWidth="1"/>
    <col min="54" max="54" width="9.00390625" style="1" customWidth="1"/>
    <col min="55" max="55" width="12.00390625" style="27" customWidth="1"/>
    <col min="56" max="56" width="11.28125" style="27" customWidth="1"/>
    <col min="57" max="57" width="9.00390625" style="1" customWidth="1"/>
    <col min="58" max="58" width="13.421875" style="27" customWidth="1"/>
    <col min="59" max="59" width="11.7109375" style="27" customWidth="1"/>
    <col min="60" max="60" width="9.00390625" style="1" customWidth="1"/>
    <col min="61" max="61" width="13.421875" style="27" customWidth="1"/>
    <col min="62" max="62" width="11.140625" style="27" customWidth="1"/>
    <col min="63" max="63" width="9.00390625" style="1" customWidth="1"/>
    <col min="64" max="64" width="13.421875" style="78" customWidth="1"/>
    <col min="65" max="16384" width="9.00390625" style="1" customWidth="1"/>
  </cols>
  <sheetData>
    <row r="1" spans="1:32" ht="22.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16"/>
      <c r="AF1" s="35"/>
    </row>
    <row r="2" spans="1:32" ht="22.5">
      <c r="A2" s="296" t="s">
        <v>52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16"/>
      <c r="AF2" s="35"/>
    </row>
    <row r="3" spans="1:64" s="24" customFormat="1" ht="22.5" customHeight="1">
      <c r="A3" s="20" t="s">
        <v>97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9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9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9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297" t="s">
        <v>55</v>
      </c>
      <c r="B7" s="298"/>
      <c r="C7" s="298"/>
      <c r="D7" s="298"/>
      <c r="E7" s="298"/>
      <c r="F7" s="298"/>
      <c r="G7" s="298"/>
      <c r="H7" s="303" t="s">
        <v>56</v>
      </c>
      <c r="I7" s="286" t="s">
        <v>57</v>
      </c>
      <c r="J7" s="306"/>
      <c r="K7" s="306"/>
      <c r="L7" s="287"/>
      <c r="M7" s="287"/>
      <c r="N7" s="287"/>
      <c r="O7" s="288"/>
      <c r="P7" s="286">
        <v>240970</v>
      </c>
      <c r="Q7" s="287"/>
      <c r="R7" s="288"/>
      <c r="S7" s="286">
        <v>21855</v>
      </c>
      <c r="T7" s="287"/>
      <c r="U7" s="288"/>
      <c r="V7" s="286">
        <v>21885</v>
      </c>
      <c r="W7" s="287"/>
      <c r="X7" s="288"/>
      <c r="Y7" s="286" t="s">
        <v>2</v>
      </c>
      <c r="Z7" s="287"/>
      <c r="AA7" s="288"/>
      <c r="AB7" s="286">
        <v>241062</v>
      </c>
      <c r="AC7" s="287"/>
      <c r="AD7" s="288"/>
      <c r="AE7" s="286">
        <v>241093</v>
      </c>
      <c r="AF7" s="287"/>
      <c r="AG7" s="288"/>
      <c r="AH7" s="286">
        <v>241122</v>
      </c>
      <c r="AI7" s="287"/>
      <c r="AJ7" s="288"/>
      <c r="AK7" s="286" t="s">
        <v>3</v>
      </c>
      <c r="AL7" s="287"/>
      <c r="AM7" s="288"/>
      <c r="AN7" s="286">
        <v>241153</v>
      </c>
      <c r="AO7" s="287"/>
      <c r="AP7" s="288"/>
      <c r="AQ7" s="286">
        <v>241183</v>
      </c>
      <c r="AR7" s="287"/>
      <c r="AS7" s="288"/>
      <c r="AT7" s="286">
        <v>241214</v>
      </c>
      <c r="AU7" s="287"/>
      <c r="AV7" s="288"/>
      <c r="AW7" s="286" t="s">
        <v>4</v>
      </c>
      <c r="AX7" s="287"/>
      <c r="AY7" s="288"/>
      <c r="AZ7" s="286">
        <v>241244</v>
      </c>
      <c r="BA7" s="287"/>
      <c r="BB7" s="288"/>
      <c r="BC7" s="286">
        <v>241275</v>
      </c>
      <c r="BD7" s="287"/>
      <c r="BE7" s="288"/>
      <c r="BF7" s="286">
        <v>241306</v>
      </c>
      <c r="BG7" s="287"/>
      <c r="BH7" s="288"/>
      <c r="BI7" s="286" t="s">
        <v>5</v>
      </c>
      <c r="BJ7" s="287"/>
      <c r="BK7" s="288"/>
      <c r="BL7" s="80"/>
    </row>
    <row r="8" spans="1:64" s="7" customFormat="1" ht="24.75" customHeight="1">
      <c r="A8" s="299"/>
      <c r="B8" s="300"/>
      <c r="C8" s="300"/>
      <c r="D8" s="300"/>
      <c r="E8" s="300"/>
      <c r="F8" s="300"/>
      <c r="G8" s="300"/>
      <c r="H8" s="304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291" t="s">
        <v>10</v>
      </c>
      <c r="Q8" s="292"/>
      <c r="R8" s="289" t="s">
        <v>8</v>
      </c>
      <c r="S8" s="291" t="s">
        <v>10</v>
      </c>
      <c r="T8" s="292"/>
      <c r="U8" s="289" t="s">
        <v>8</v>
      </c>
      <c r="V8" s="291" t="s">
        <v>10</v>
      </c>
      <c r="W8" s="292"/>
      <c r="X8" s="289" t="s">
        <v>8</v>
      </c>
      <c r="Y8" s="291" t="s">
        <v>10</v>
      </c>
      <c r="Z8" s="292"/>
      <c r="AA8" s="289" t="s">
        <v>8</v>
      </c>
      <c r="AB8" s="291" t="s">
        <v>10</v>
      </c>
      <c r="AC8" s="292"/>
      <c r="AD8" s="289" t="s">
        <v>8</v>
      </c>
      <c r="AE8" s="291" t="s">
        <v>10</v>
      </c>
      <c r="AF8" s="292"/>
      <c r="AG8" s="289" t="s">
        <v>8</v>
      </c>
      <c r="AH8" s="291" t="s">
        <v>10</v>
      </c>
      <c r="AI8" s="292"/>
      <c r="AJ8" s="289" t="s">
        <v>8</v>
      </c>
      <c r="AK8" s="291" t="s">
        <v>10</v>
      </c>
      <c r="AL8" s="292"/>
      <c r="AM8" s="289" t="s">
        <v>8</v>
      </c>
      <c r="AN8" s="291" t="s">
        <v>10</v>
      </c>
      <c r="AO8" s="292"/>
      <c r="AP8" s="289" t="s">
        <v>8</v>
      </c>
      <c r="AQ8" s="291" t="s">
        <v>10</v>
      </c>
      <c r="AR8" s="292"/>
      <c r="AS8" s="289" t="s">
        <v>8</v>
      </c>
      <c r="AT8" s="291" t="s">
        <v>10</v>
      </c>
      <c r="AU8" s="292"/>
      <c r="AV8" s="289" t="s">
        <v>8</v>
      </c>
      <c r="AW8" s="291" t="s">
        <v>10</v>
      </c>
      <c r="AX8" s="292"/>
      <c r="AY8" s="289" t="s">
        <v>8</v>
      </c>
      <c r="AZ8" s="291" t="s">
        <v>10</v>
      </c>
      <c r="BA8" s="292"/>
      <c r="BB8" s="289" t="s">
        <v>8</v>
      </c>
      <c r="BC8" s="291" t="s">
        <v>10</v>
      </c>
      <c r="BD8" s="292"/>
      <c r="BE8" s="289" t="s">
        <v>8</v>
      </c>
      <c r="BF8" s="291" t="s">
        <v>10</v>
      </c>
      <c r="BG8" s="292"/>
      <c r="BH8" s="289" t="s">
        <v>8</v>
      </c>
      <c r="BI8" s="291" t="s">
        <v>10</v>
      </c>
      <c r="BJ8" s="292"/>
      <c r="BK8" s="289" t="s">
        <v>8</v>
      </c>
      <c r="BL8" s="81"/>
    </row>
    <row r="9" spans="1:64" s="7" customFormat="1" ht="24.75" customHeight="1">
      <c r="A9" s="299"/>
      <c r="B9" s="300"/>
      <c r="C9" s="300"/>
      <c r="D9" s="300"/>
      <c r="E9" s="300"/>
      <c r="F9" s="300"/>
      <c r="G9" s="300"/>
      <c r="H9" s="304"/>
      <c r="I9" s="37"/>
      <c r="J9" s="38" t="s">
        <v>51</v>
      </c>
      <c r="K9" s="60" t="s">
        <v>49</v>
      </c>
      <c r="L9" s="39"/>
      <c r="M9" s="40"/>
      <c r="N9" s="41"/>
      <c r="O9" s="40"/>
      <c r="P9" s="293"/>
      <c r="Q9" s="294"/>
      <c r="R9" s="290"/>
      <c r="S9" s="293"/>
      <c r="T9" s="294"/>
      <c r="U9" s="290"/>
      <c r="V9" s="293"/>
      <c r="W9" s="294"/>
      <c r="X9" s="290"/>
      <c r="Y9" s="293"/>
      <c r="Z9" s="294"/>
      <c r="AA9" s="290"/>
      <c r="AB9" s="293"/>
      <c r="AC9" s="294"/>
      <c r="AD9" s="290"/>
      <c r="AE9" s="293"/>
      <c r="AF9" s="294"/>
      <c r="AG9" s="290"/>
      <c r="AH9" s="293"/>
      <c r="AI9" s="294"/>
      <c r="AJ9" s="290"/>
      <c r="AK9" s="293"/>
      <c r="AL9" s="294"/>
      <c r="AM9" s="290"/>
      <c r="AN9" s="293"/>
      <c r="AO9" s="294"/>
      <c r="AP9" s="290"/>
      <c r="AQ9" s="293"/>
      <c r="AR9" s="294"/>
      <c r="AS9" s="290"/>
      <c r="AT9" s="293"/>
      <c r="AU9" s="294"/>
      <c r="AV9" s="290"/>
      <c r="AW9" s="293"/>
      <c r="AX9" s="294"/>
      <c r="AY9" s="290"/>
      <c r="AZ9" s="293"/>
      <c r="BA9" s="294"/>
      <c r="BB9" s="290"/>
      <c r="BC9" s="293"/>
      <c r="BD9" s="294"/>
      <c r="BE9" s="290"/>
      <c r="BF9" s="293"/>
      <c r="BG9" s="294"/>
      <c r="BH9" s="290"/>
      <c r="BI9" s="293"/>
      <c r="BJ9" s="294"/>
      <c r="BK9" s="290"/>
      <c r="BL9" s="81"/>
    </row>
    <row r="10" spans="1:64" s="7" customFormat="1" ht="24.75" customHeight="1">
      <c r="A10" s="301"/>
      <c r="B10" s="302"/>
      <c r="C10" s="302"/>
      <c r="D10" s="302"/>
      <c r="E10" s="302"/>
      <c r="F10" s="302"/>
      <c r="G10" s="302"/>
      <c r="H10" s="305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9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1"/>
    </row>
    <row r="11" spans="1:64" s="170" customFormat="1" ht="26.25" customHeight="1">
      <c r="A11" s="307" t="s">
        <v>21</v>
      </c>
      <c r="B11" s="307"/>
      <c r="C11" s="307"/>
      <c r="D11" s="307"/>
      <c r="E11" s="307"/>
      <c r="F11" s="307"/>
      <c r="G11" s="307"/>
      <c r="H11" s="168">
        <f>SUM(H12,H40)</f>
        <v>703100.96</v>
      </c>
      <c r="I11" s="168">
        <f>SUM(I12,I40)</f>
        <v>714610</v>
      </c>
      <c r="J11" s="168">
        <f>SUM(J12,J40)</f>
        <v>11256</v>
      </c>
      <c r="K11" s="168">
        <f>SUM(I11+J11)</f>
        <v>725866</v>
      </c>
      <c r="L11" s="175">
        <f aca="true" t="shared" si="0" ref="L11:L46">SUM(Z11,AL11,AX11,BJ11)</f>
        <v>68907.08</v>
      </c>
      <c r="M11" s="168">
        <f aca="true" t="shared" si="1" ref="M11:M25">SUM(L11*100/K11)</f>
        <v>9.493085500629594</v>
      </c>
      <c r="N11" s="176">
        <f aca="true" t="shared" si="2" ref="N11:N46">SUM(K11-L11)</f>
        <v>656958.92</v>
      </c>
      <c r="O11" s="177">
        <f aca="true" t="shared" si="3" ref="O11:O25">SUM(N11*100/K11)</f>
        <v>90.50691449937042</v>
      </c>
      <c r="P11" s="168">
        <f>SUM(P12,P40)</f>
        <v>0</v>
      </c>
      <c r="Q11" s="168">
        <f>SUM(Q12,Q40)</f>
        <v>0</v>
      </c>
      <c r="R11" s="168">
        <v>0</v>
      </c>
      <c r="S11" s="168">
        <f>SUM(S12,S40)</f>
        <v>68918</v>
      </c>
      <c r="T11" s="168">
        <f>SUM(T12,T40)</f>
        <v>68907.08</v>
      </c>
      <c r="U11" s="255">
        <f aca="true" t="shared" si="4" ref="U11:U17">SUM(T11*100/S11)</f>
        <v>99.98415508285208</v>
      </c>
      <c r="V11" s="168">
        <f>SUM(V12,V40)</f>
        <v>97369</v>
      </c>
      <c r="W11" s="168">
        <f>SUM(W12,W40)</f>
        <v>0</v>
      </c>
      <c r="X11" s="168">
        <f aca="true" t="shared" si="5" ref="X11:X17">SUM(W11*100/V11)</f>
        <v>0</v>
      </c>
      <c r="Y11" s="168">
        <f>SUM(P11,S11,V11)</f>
        <v>166287</v>
      </c>
      <c r="Z11" s="168">
        <f>SUM(Q11,T11,W11)</f>
        <v>68907.08</v>
      </c>
      <c r="AA11" s="168">
        <f aca="true" t="shared" si="6" ref="AA11:AA17">SUM(Z11*100/Y11)</f>
        <v>41.43864523384269</v>
      </c>
      <c r="AB11" s="168">
        <f>SUM(AB12,AB40)</f>
        <v>33372</v>
      </c>
      <c r="AC11" s="168">
        <f>SUM(AC12,AC40)</f>
        <v>0</v>
      </c>
      <c r="AD11" s="282">
        <f>SUM(AC11*100/AB11)</f>
        <v>0</v>
      </c>
      <c r="AE11" s="168">
        <f>SUM(AE12,AE40)</f>
        <v>12239</v>
      </c>
      <c r="AF11" s="168">
        <f>SUM(AF12,AF40)</f>
        <v>0</v>
      </c>
      <c r="AG11" s="168">
        <f aca="true" t="shared" si="7" ref="AG11:AG17">SUM(AF11*100/AE11)</f>
        <v>0</v>
      </c>
      <c r="AH11" s="168">
        <f>SUM(AH12,AH40)</f>
        <v>19303</v>
      </c>
      <c r="AI11" s="168">
        <f>SUM(AI12,AI40)</f>
        <v>0</v>
      </c>
      <c r="AJ11" s="282">
        <f>SUM(AI11*100/AH11)</f>
        <v>0</v>
      </c>
      <c r="AK11" s="168">
        <f>SUM(AB11,AE11,AH11)</f>
        <v>64914</v>
      </c>
      <c r="AL11" s="168">
        <f>SUM(AC11,AF11,AI11)</f>
        <v>0</v>
      </c>
      <c r="AM11" s="282">
        <f>SUM(AL11*100/AK11)</f>
        <v>0</v>
      </c>
      <c r="AN11" s="168">
        <f>SUM(AN12,AN40)</f>
        <v>16525</v>
      </c>
      <c r="AO11" s="168">
        <f>SUM(AO12,AO40)</f>
        <v>0</v>
      </c>
      <c r="AP11" s="168">
        <f aca="true" t="shared" si="8" ref="AP11:AP17">SUM(AO11*100/AN11)</f>
        <v>0</v>
      </c>
      <c r="AQ11" s="168">
        <f>SUM(AQ12,AQ40)</f>
        <v>7235</v>
      </c>
      <c r="AR11" s="168">
        <f>SUM(AR12,AR40)</f>
        <v>0</v>
      </c>
      <c r="AS11" s="282">
        <f aca="true" t="shared" si="9" ref="AS11:AS17">SUM(AR11*100/AQ11)</f>
        <v>0</v>
      </c>
      <c r="AT11" s="168">
        <f>SUM(AT12,AT40)</f>
        <v>88259</v>
      </c>
      <c r="AU11" s="168">
        <f>SUM(AU12,AU40)</f>
        <v>0</v>
      </c>
      <c r="AV11" s="168">
        <f aca="true" t="shared" si="10" ref="AV11:AV17">SUM(AU11*100/AT11)</f>
        <v>0</v>
      </c>
      <c r="AW11" s="168">
        <f>SUM(AN11,AQ11,AT11)</f>
        <v>112019</v>
      </c>
      <c r="AX11" s="168">
        <f>SUM(AO11,AR11,AU11)</f>
        <v>0</v>
      </c>
      <c r="AY11" s="168">
        <f aca="true" t="shared" si="11" ref="AY11:AY17">SUM(AX11*100/AW11)</f>
        <v>0</v>
      </c>
      <c r="AZ11" s="168">
        <f>SUM(AZ12,AZ40)</f>
        <v>220520</v>
      </c>
      <c r="BA11" s="168">
        <f>SUM(BA12,BA40)</f>
        <v>0</v>
      </c>
      <c r="BB11" s="168">
        <f aca="true" t="shared" si="12" ref="BB11:BB17">SUM(BA11*100/AZ11)</f>
        <v>0</v>
      </c>
      <c r="BC11" s="168">
        <f>SUM(BC12,BC40)</f>
        <v>18110</v>
      </c>
      <c r="BD11" s="168">
        <f>SUM(BD12,BD40)</f>
        <v>0</v>
      </c>
      <c r="BE11" s="168">
        <f aca="true" t="shared" si="13" ref="BE11:BE17">SUM(BD11*100/BC11)</f>
        <v>0</v>
      </c>
      <c r="BF11" s="168">
        <f>SUM(BF12,BF40)</f>
        <v>70217</v>
      </c>
      <c r="BG11" s="168">
        <f>SUM(BG12,BG40)</f>
        <v>0</v>
      </c>
      <c r="BH11" s="168">
        <f aca="true" t="shared" si="14" ref="BH11:BH17">SUM(BG11*100/BF11)</f>
        <v>0</v>
      </c>
      <c r="BI11" s="168">
        <f>SUM(AZ11,BC11,BF11)</f>
        <v>308847</v>
      </c>
      <c r="BJ11" s="168">
        <f>SUM(BA11,BD11,BG11)</f>
        <v>0</v>
      </c>
      <c r="BK11" s="168">
        <f>SUM(BJ11*100/BI11)</f>
        <v>0</v>
      </c>
      <c r="BL11" s="169">
        <f>SUM(BL12,BL40)</f>
        <v>725867</v>
      </c>
    </row>
    <row r="12" spans="1:64" s="88" customFormat="1" ht="22.5">
      <c r="A12" s="135" t="s">
        <v>87</v>
      </c>
      <c r="B12" s="136"/>
      <c r="C12" s="136"/>
      <c r="D12" s="136"/>
      <c r="E12" s="136"/>
      <c r="F12" s="136"/>
      <c r="G12" s="136"/>
      <c r="H12" s="137">
        <f aca="true" t="shared" si="15" ref="H12:J13">SUM(H13)</f>
        <v>703100.96</v>
      </c>
      <c r="I12" s="137">
        <f t="shared" si="15"/>
        <v>714610</v>
      </c>
      <c r="J12" s="137">
        <f t="shared" si="15"/>
        <v>11256</v>
      </c>
      <c r="K12" s="174">
        <f aca="true" t="shared" si="16" ref="K12:K46">SUM(I12+J12)</f>
        <v>725866</v>
      </c>
      <c r="L12" s="137">
        <f t="shared" si="0"/>
        <v>68907.08</v>
      </c>
      <c r="M12" s="85">
        <f t="shared" si="1"/>
        <v>9.493085500629594</v>
      </c>
      <c r="N12" s="86">
        <f t="shared" si="2"/>
        <v>656958.92</v>
      </c>
      <c r="O12" s="85">
        <f t="shared" si="3"/>
        <v>90.50691449937042</v>
      </c>
      <c r="P12" s="137">
        <f>SUM(P13)</f>
        <v>0</v>
      </c>
      <c r="Q12" s="137">
        <f>SUM(Q13)</f>
        <v>0</v>
      </c>
      <c r="R12" s="85">
        <v>0</v>
      </c>
      <c r="S12" s="137">
        <f>SUM(S13)</f>
        <v>68918</v>
      </c>
      <c r="T12" s="137">
        <f>SUM(T13)</f>
        <v>68907.08</v>
      </c>
      <c r="U12" s="85">
        <f t="shared" si="4"/>
        <v>99.98415508285208</v>
      </c>
      <c r="V12" s="137">
        <f>SUM(V13)</f>
        <v>97369</v>
      </c>
      <c r="W12" s="137">
        <f>SUM(W13)</f>
        <v>0</v>
      </c>
      <c r="X12" s="85">
        <f t="shared" si="5"/>
        <v>0</v>
      </c>
      <c r="Y12" s="139">
        <f aca="true" t="shared" si="17" ref="Y12:Z27">SUM(P12,S12,V12)</f>
        <v>166287</v>
      </c>
      <c r="Z12" s="139">
        <f t="shared" si="17"/>
        <v>68907.08</v>
      </c>
      <c r="AA12" s="85">
        <f t="shared" si="6"/>
        <v>41.43864523384269</v>
      </c>
      <c r="AB12" s="137">
        <f>SUM(AB13)</f>
        <v>33372</v>
      </c>
      <c r="AC12" s="137">
        <f>SUM(AC13)</f>
        <v>0</v>
      </c>
      <c r="AD12" s="85">
        <f>SUM(AC12*100/AB12)</f>
        <v>0</v>
      </c>
      <c r="AE12" s="137">
        <f>SUM(AE13)</f>
        <v>12239</v>
      </c>
      <c r="AF12" s="137">
        <f>SUM(AF13)</f>
        <v>0</v>
      </c>
      <c r="AG12" s="85">
        <f>SUM(AF12*100/AE12)</f>
        <v>0</v>
      </c>
      <c r="AH12" s="137">
        <f>SUM(AH13)</f>
        <v>19303</v>
      </c>
      <c r="AI12" s="137">
        <f>SUM(AI13)</f>
        <v>0</v>
      </c>
      <c r="AJ12" s="85">
        <f>SUM(AI12*100/AH12)</f>
        <v>0</v>
      </c>
      <c r="AK12" s="139">
        <f aca="true" t="shared" si="18" ref="AK12:AL27">SUM(AB12,AE12,AH12)</f>
        <v>64914</v>
      </c>
      <c r="AL12" s="139">
        <f t="shared" si="18"/>
        <v>0</v>
      </c>
      <c r="AM12" s="85">
        <f>SUM(AL12*100/AK12)</f>
        <v>0</v>
      </c>
      <c r="AN12" s="137">
        <f>SUM(AN13)</f>
        <v>16525</v>
      </c>
      <c r="AO12" s="137">
        <f>SUM(AO13)</f>
        <v>0</v>
      </c>
      <c r="AP12" s="85">
        <f t="shared" si="8"/>
        <v>0</v>
      </c>
      <c r="AQ12" s="137">
        <f>SUM(AQ13)</f>
        <v>7235</v>
      </c>
      <c r="AR12" s="137">
        <f>SUM(AR13)</f>
        <v>0</v>
      </c>
      <c r="AS12" s="85">
        <f t="shared" si="9"/>
        <v>0</v>
      </c>
      <c r="AT12" s="137">
        <f>SUM(AT13)</f>
        <v>88259</v>
      </c>
      <c r="AU12" s="137">
        <f>SUM(AU13)</f>
        <v>0</v>
      </c>
      <c r="AV12" s="85">
        <f t="shared" si="10"/>
        <v>0</v>
      </c>
      <c r="AW12" s="139">
        <f aca="true" t="shared" si="19" ref="AW12:AX27">SUM(AN12,AQ12,AT12)</f>
        <v>112019</v>
      </c>
      <c r="AX12" s="139">
        <f t="shared" si="19"/>
        <v>0</v>
      </c>
      <c r="AY12" s="85">
        <f t="shared" si="11"/>
        <v>0</v>
      </c>
      <c r="AZ12" s="137">
        <f>SUM(AZ13)</f>
        <v>220520</v>
      </c>
      <c r="BA12" s="137">
        <f>SUM(BA13)</f>
        <v>0</v>
      </c>
      <c r="BB12" s="85">
        <f t="shared" si="12"/>
        <v>0</v>
      </c>
      <c r="BC12" s="137">
        <f>SUM(BC13)</f>
        <v>18110</v>
      </c>
      <c r="BD12" s="137">
        <f>SUM(BD13)</f>
        <v>0</v>
      </c>
      <c r="BE12" s="85">
        <f t="shared" si="13"/>
        <v>0</v>
      </c>
      <c r="BF12" s="137">
        <f>SUM(BF13)</f>
        <v>70217</v>
      </c>
      <c r="BG12" s="137">
        <f>SUM(BG13)</f>
        <v>0</v>
      </c>
      <c r="BH12" s="85">
        <f t="shared" si="14"/>
        <v>0</v>
      </c>
      <c r="BI12" s="139">
        <f aca="true" t="shared" si="20" ref="BI12:BJ25">SUM(AZ12,BC12,BF12)</f>
        <v>308847</v>
      </c>
      <c r="BJ12" s="139">
        <f>SUM(BG12,BA12,BD12)</f>
        <v>0</v>
      </c>
      <c r="BK12" s="85">
        <f aca="true" t="shared" si="21" ref="BK12:BK17">SUM(BJ12*100/BI12)</f>
        <v>0</v>
      </c>
      <c r="BL12" s="87">
        <f>SUM(BL13)</f>
        <v>725867</v>
      </c>
    </row>
    <row r="13" spans="1:64" s="208" customFormat="1" ht="22.5">
      <c r="A13" s="75" t="s">
        <v>64</v>
      </c>
      <c r="B13" s="203"/>
      <c r="C13" s="203"/>
      <c r="D13" s="203"/>
      <c r="E13" s="203"/>
      <c r="F13" s="203"/>
      <c r="G13" s="203"/>
      <c r="H13" s="77">
        <f t="shared" si="15"/>
        <v>703100.96</v>
      </c>
      <c r="I13" s="77">
        <f t="shared" si="15"/>
        <v>714610</v>
      </c>
      <c r="J13" s="77">
        <f t="shared" si="15"/>
        <v>11256</v>
      </c>
      <c r="K13" s="90">
        <f t="shared" si="16"/>
        <v>725866</v>
      </c>
      <c r="L13" s="77">
        <f t="shared" si="0"/>
        <v>68907.08</v>
      </c>
      <c r="M13" s="204">
        <f t="shared" si="1"/>
        <v>9.493085500629594</v>
      </c>
      <c r="N13" s="205">
        <f t="shared" si="2"/>
        <v>656958.92</v>
      </c>
      <c r="O13" s="204">
        <f t="shared" si="3"/>
        <v>90.50691449937042</v>
      </c>
      <c r="P13" s="77">
        <f>SUM(P14)</f>
        <v>0</v>
      </c>
      <c r="Q13" s="77">
        <f>SUM(Q14)</f>
        <v>0</v>
      </c>
      <c r="R13" s="204">
        <v>0</v>
      </c>
      <c r="S13" s="77">
        <f>SUM(S14)</f>
        <v>68918</v>
      </c>
      <c r="T13" s="77">
        <f>SUM(T14)</f>
        <v>68907.08</v>
      </c>
      <c r="U13" s="204">
        <f t="shared" si="4"/>
        <v>99.98415508285208</v>
      </c>
      <c r="V13" s="77">
        <f>SUM(V14)</f>
        <v>97369</v>
      </c>
      <c r="W13" s="77">
        <f>SUM(W14)</f>
        <v>0</v>
      </c>
      <c r="X13" s="204">
        <f t="shared" si="5"/>
        <v>0</v>
      </c>
      <c r="Y13" s="206">
        <f t="shared" si="17"/>
        <v>166287</v>
      </c>
      <c r="Z13" s="206">
        <f t="shared" si="17"/>
        <v>68907.08</v>
      </c>
      <c r="AA13" s="204">
        <f t="shared" si="6"/>
        <v>41.43864523384269</v>
      </c>
      <c r="AB13" s="77">
        <f>SUM(AB14)</f>
        <v>33372</v>
      </c>
      <c r="AC13" s="77">
        <f>SUM(AC14)</f>
        <v>0</v>
      </c>
      <c r="AD13" s="204">
        <f>SUM(AC13*100/AB13)</f>
        <v>0</v>
      </c>
      <c r="AE13" s="77">
        <f>SUM(AE14)</f>
        <v>12239</v>
      </c>
      <c r="AF13" s="77">
        <f>SUM(AF14)</f>
        <v>0</v>
      </c>
      <c r="AG13" s="204">
        <f t="shared" si="7"/>
        <v>0</v>
      </c>
      <c r="AH13" s="77">
        <f>SUM(AH14)</f>
        <v>19303</v>
      </c>
      <c r="AI13" s="77">
        <f>SUM(AI14)</f>
        <v>0</v>
      </c>
      <c r="AJ13" s="204">
        <f>SUM(AI13*100/AH13)</f>
        <v>0</v>
      </c>
      <c r="AK13" s="206">
        <f t="shared" si="18"/>
        <v>64914</v>
      </c>
      <c r="AL13" s="206">
        <f t="shared" si="18"/>
        <v>0</v>
      </c>
      <c r="AM13" s="204">
        <f>SUM(AL13*100/AK13)</f>
        <v>0</v>
      </c>
      <c r="AN13" s="77">
        <f>SUM(AN14)</f>
        <v>16525</v>
      </c>
      <c r="AO13" s="77">
        <f>SUM(AO14)</f>
        <v>0</v>
      </c>
      <c r="AP13" s="204">
        <f t="shared" si="8"/>
        <v>0</v>
      </c>
      <c r="AQ13" s="77">
        <f>SUM(AQ14)</f>
        <v>7235</v>
      </c>
      <c r="AR13" s="77">
        <f>SUM(AR14)</f>
        <v>0</v>
      </c>
      <c r="AS13" s="204">
        <f t="shared" si="9"/>
        <v>0</v>
      </c>
      <c r="AT13" s="77">
        <f>SUM(AT14)</f>
        <v>88259</v>
      </c>
      <c r="AU13" s="77">
        <f>SUM(AU14)</f>
        <v>0</v>
      </c>
      <c r="AV13" s="204">
        <f t="shared" si="10"/>
        <v>0</v>
      </c>
      <c r="AW13" s="206">
        <f t="shared" si="19"/>
        <v>112019</v>
      </c>
      <c r="AX13" s="206">
        <f t="shared" si="19"/>
        <v>0</v>
      </c>
      <c r="AY13" s="204">
        <f t="shared" si="11"/>
        <v>0</v>
      </c>
      <c r="AZ13" s="77">
        <f>SUM(AZ14)</f>
        <v>220520</v>
      </c>
      <c r="BA13" s="77">
        <f>SUM(BA14)</f>
        <v>0</v>
      </c>
      <c r="BB13" s="204">
        <f t="shared" si="12"/>
        <v>0</v>
      </c>
      <c r="BC13" s="77">
        <f>SUM(BC14)</f>
        <v>18110</v>
      </c>
      <c r="BD13" s="77">
        <f>SUM(BD14)</f>
        <v>0</v>
      </c>
      <c r="BE13" s="204">
        <f t="shared" si="13"/>
        <v>0</v>
      </c>
      <c r="BF13" s="77">
        <f>SUM(BF14)</f>
        <v>70217</v>
      </c>
      <c r="BG13" s="77">
        <f>SUM(BG14)</f>
        <v>0</v>
      </c>
      <c r="BH13" s="204">
        <f t="shared" si="14"/>
        <v>0</v>
      </c>
      <c r="BI13" s="206">
        <f t="shared" si="20"/>
        <v>308847</v>
      </c>
      <c r="BJ13" s="206">
        <f>SUM(BG13,BA13,BD13)</f>
        <v>0</v>
      </c>
      <c r="BK13" s="204">
        <f t="shared" si="21"/>
        <v>0</v>
      </c>
      <c r="BL13" s="207">
        <f>SUM(BL14)</f>
        <v>725867</v>
      </c>
    </row>
    <row r="14" spans="1:64" s="179" customFormat="1" ht="22.5">
      <c r="A14" s="178"/>
      <c r="B14" s="109" t="s">
        <v>59</v>
      </c>
      <c r="C14" s="109"/>
      <c r="D14" s="109"/>
      <c r="E14" s="109"/>
      <c r="F14" s="109"/>
      <c r="G14" s="109"/>
      <c r="H14" s="110">
        <f>SUM(H15,H27,H33)</f>
        <v>703100.96</v>
      </c>
      <c r="I14" s="110">
        <f>SUM(I15,I27,I33)</f>
        <v>714610</v>
      </c>
      <c r="J14" s="110">
        <f>SUM(J15,J27,J33)</f>
        <v>11256</v>
      </c>
      <c r="K14" s="111">
        <f t="shared" si="16"/>
        <v>725866</v>
      </c>
      <c r="L14" s="110">
        <f t="shared" si="0"/>
        <v>68907.08</v>
      </c>
      <c r="M14" s="209">
        <f t="shared" si="1"/>
        <v>9.493085500629594</v>
      </c>
      <c r="N14" s="210">
        <f t="shared" si="2"/>
        <v>656958.92</v>
      </c>
      <c r="O14" s="209">
        <f t="shared" si="3"/>
        <v>90.50691449937042</v>
      </c>
      <c r="P14" s="110">
        <f>SUM(P15,P27)</f>
        <v>0</v>
      </c>
      <c r="Q14" s="110">
        <f>SUM(Q15,Q27)</f>
        <v>0</v>
      </c>
      <c r="R14" s="211">
        <v>0</v>
      </c>
      <c r="S14" s="110">
        <f>SUM(S15,S27)</f>
        <v>68918</v>
      </c>
      <c r="T14" s="110">
        <f>SUM(T15,T27)</f>
        <v>68907.08</v>
      </c>
      <c r="U14" s="209">
        <f t="shared" si="4"/>
        <v>99.98415508285208</v>
      </c>
      <c r="V14" s="110">
        <f>SUM(V15,V27)</f>
        <v>97369</v>
      </c>
      <c r="W14" s="110">
        <f>SUM(W15,W27)</f>
        <v>0</v>
      </c>
      <c r="X14" s="209">
        <f t="shared" si="5"/>
        <v>0</v>
      </c>
      <c r="Y14" s="212">
        <f t="shared" si="17"/>
        <v>166287</v>
      </c>
      <c r="Z14" s="212">
        <f t="shared" si="17"/>
        <v>68907.08</v>
      </c>
      <c r="AA14" s="209">
        <f t="shared" si="6"/>
        <v>41.43864523384269</v>
      </c>
      <c r="AB14" s="110">
        <f>SUM(AB15,AB27)</f>
        <v>33372</v>
      </c>
      <c r="AC14" s="110">
        <f>SUM(AC15,AC27)</f>
        <v>0</v>
      </c>
      <c r="AD14" s="211">
        <f>SUM(AC14*100/AB14)</f>
        <v>0</v>
      </c>
      <c r="AE14" s="110">
        <f>SUM(AE15,AE27)</f>
        <v>12239</v>
      </c>
      <c r="AF14" s="110">
        <f>SUM(AF15,AF27)</f>
        <v>0</v>
      </c>
      <c r="AG14" s="211">
        <f t="shared" si="7"/>
        <v>0</v>
      </c>
      <c r="AH14" s="110">
        <f>SUM(AH15,AH27)</f>
        <v>19303</v>
      </c>
      <c r="AI14" s="110">
        <f>SUM(AI15,AI27)</f>
        <v>0</v>
      </c>
      <c r="AJ14" s="211">
        <f>SUM(AI14*100/AH14)</f>
        <v>0</v>
      </c>
      <c r="AK14" s="212">
        <f t="shared" si="18"/>
        <v>64914</v>
      </c>
      <c r="AL14" s="212">
        <f t="shared" si="18"/>
        <v>0</v>
      </c>
      <c r="AM14" s="211">
        <f>SUM(AL14*100/AK14)</f>
        <v>0</v>
      </c>
      <c r="AN14" s="110">
        <f>SUM(AN15,AN27)</f>
        <v>16525</v>
      </c>
      <c r="AO14" s="110">
        <f>SUM(AO15,AO27)</f>
        <v>0</v>
      </c>
      <c r="AP14" s="211">
        <f t="shared" si="8"/>
        <v>0</v>
      </c>
      <c r="AQ14" s="110">
        <f>SUM(AQ15,AQ27)</f>
        <v>7235</v>
      </c>
      <c r="AR14" s="110">
        <f>SUM(AR15,AR27)</f>
        <v>0</v>
      </c>
      <c r="AS14" s="211">
        <f t="shared" si="9"/>
        <v>0</v>
      </c>
      <c r="AT14" s="110">
        <f>SUM(AT15,AT27)</f>
        <v>88259</v>
      </c>
      <c r="AU14" s="110">
        <f>SUM(AU15,AU27)</f>
        <v>0</v>
      </c>
      <c r="AV14" s="211">
        <f t="shared" si="10"/>
        <v>0</v>
      </c>
      <c r="AW14" s="212">
        <f t="shared" si="19"/>
        <v>112019</v>
      </c>
      <c r="AX14" s="212">
        <f t="shared" si="19"/>
        <v>0</v>
      </c>
      <c r="AY14" s="209">
        <f t="shared" si="11"/>
        <v>0</v>
      </c>
      <c r="AZ14" s="110">
        <f>SUM(AZ15,AZ27)</f>
        <v>220520</v>
      </c>
      <c r="BA14" s="110">
        <f>SUM(BA15,BA27)</f>
        <v>0</v>
      </c>
      <c r="BB14" s="209">
        <f t="shared" si="12"/>
        <v>0</v>
      </c>
      <c r="BC14" s="110">
        <f>SUM(BC15,BC27)</f>
        <v>18110</v>
      </c>
      <c r="BD14" s="110">
        <f>SUM(BD15,BD27)</f>
        <v>0</v>
      </c>
      <c r="BE14" s="209">
        <f t="shared" si="13"/>
        <v>0</v>
      </c>
      <c r="BF14" s="110">
        <f>SUM(BF15,BF27)</f>
        <v>70217</v>
      </c>
      <c r="BG14" s="110">
        <f>SUM(BG15,BG27)</f>
        <v>0</v>
      </c>
      <c r="BH14" s="209">
        <f t="shared" si="14"/>
        <v>0</v>
      </c>
      <c r="BI14" s="212">
        <f t="shared" si="20"/>
        <v>308847</v>
      </c>
      <c r="BJ14" s="212">
        <f t="shared" si="20"/>
        <v>0</v>
      </c>
      <c r="BK14" s="209">
        <f t="shared" si="21"/>
        <v>0</v>
      </c>
      <c r="BL14" s="213">
        <f>SUM(BL15,BL27,BL33)</f>
        <v>725867</v>
      </c>
    </row>
    <row r="15" spans="1:64" s="131" customFormat="1" ht="22.5">
      <c r="A15" s="129"/>
      <c r="B15" s="120"/>
      <c r="C15" s="120" t="s">
        <v>60</v>
      </c>
      <c r="D15" s="120"/>
      <c r="E15" s="120"/>
      <c r="F15" s="120"/>
      <c r="G15" s="120"/>
      <c r="H15" s="121">
        <f aca="true" t="shared" si="22" ref="H15:J16">SUM(H16)</f>
        <v>703100.96</v>
      </c>
      <c r="I15" s="121">
        <f t="shared" si="22"/>
        <v>618510</v>
      </c>
      <c r="J15" s="121">
        <f t="shared" si="22"/>
        <v>28556</v>
      </c>
      <c r="K15" s="122">
        <f t="shared" si="16"/>
        <v>647066</v>
      </c>
      <c r="L15" s="121">
        <f t="shared" si="0"/>
        <v>68907.08</v>
      </c>
      <c r="M15" s="214">
        <f t="shared" si="1"/>
        <v>10.649157891157934</v>
      </c>
      <c r="N15" s="215">
        <f t="shared" si="2"/>
        <v>578158.92</v>
      </c>
      <c r="O15" s="214">
        <f t="shared" si="3"/>
        <v>89.35084210884207</v>
      </c>
      <c r="P15" s="121">
        <f>SUM(P16)</f>
        <v>0</v>
      </c>
      <c r="Q15" s="121">
        <f>SUM(Q16)</f>
        <v>0</v>
      </c>
      <c r="R15" s="216">
        <v>0</v>
      </c>
      <c r="S15" s="121">
        <f>SUM(S16)</f>
        <v>68918</v>
      </c>
      <c r="T15" s="121">
        <f>SUM(T16)</f>
        <v>68907.08</v>
      </c>
      <c r="U15" s="214">
        <f t="shared" si="4"/>
        <v>99.98415508285208</v>
      </c>
      <c r="V15" s="121">
        <f>SUM(V16)</f>
        <v>97369</v>
      </c>
      <c r="W15" s="121">
        <f>SUM(W16)</f>
        <v>0</v>
      </c>
      <c r="X15" s="214">
        <f t="shared" si="5"/>
        <v>0</v>
      </c>
      <c r="Y15" s="217">
        <f t="shared" si="17"/>
        <v>166287</v>
      </c>
      <c r="Z15" s="217">
        <f t="shared" si="17"/>
        <v>68907.08</v>
      </c>
      <c r="AA15" s="214">
        <f t="shared" si="6"/>
        <v>41.43864523384269</v>
      </c>
      <c r="AB15" s="121">
        <f>SUM(AB16)</f>
        <v>33372</v>
      </c>
      <c r="AC15" s="121">
        <f>SUM(AC16)</f>
        <v>0</v>
      </c>
      <c r="AD15" s="216">
        <f>SUM(AC15*100/AB15)</f>
        <v>0</v>
      </c>
      <c r="AE15" s="121">
        <f>SUM(AE16)</f>
        <v>9039</v>
      </c>
      <c r="AF15" s="121">
        <f>SUM(AF16)</f>
        <v>0</v>
      </c>
      <c r="AG15" s="216">
        <f t="shared" si="7"/>
        <v>0</v>
      </c>
      <c r="AH15" s="121">
        <f>SUM(AH16)</f>
        <v>19303</v>
      </c>
      <c r="AI15" s="121">
        <f>SUM(AI16)</f>
        <v>0</v>
      </c>
      <c r="AJ15" s="216">
        <f>SUM(AI15*100/AH15)</f>
        <v>0</v>
      </c>
      <c r="AK15" s="217">
        <f t="shared" si="18"/>
        <v>61714</v>
      </c>
      <c r="AL15" s="217">
        <f t="shared" si="18"/>
        <v>0</v>
      </c>
      <c r="AM15" s="216">
        <f>SUM(AL15*100/AK15)</f>
        <v>0</v>
      </c>
      <c r="AN15" s="121">
        <f>SUM(AN16)</f>
        <v>14725</v>
      </c>
      <c r="AO15" s="121">
        <f>SUM(AO16)</f>
        <v>0</v>
      </c>
      <c r="AP15" s="216">
        <f t="shared" si="8"/>
        <v>0</v>
      </c>
      <c r="AQ15" s="121">
        <f>SUM(AQ16)</f>
        <v>7235</v>
      </c>
      <c r="AR15" s="121">
        <f>SUM(AR16)</f>
        <v>0</v>
      </c>
      <c r="AS15" s="216">
        <f t="shared" si="9"/>
        <v>0</v>
      </c>
      <c r="AT15" s="121">
        <f>SUM(AT16)</f>
        <v>88259</v>
      </c>
      <c r="AU15" s="121">
        <f>SUM(AU16)</f>
        <v>0</v>
      </c>
      <c r="AV15" s="216">
        <f t="shared" si="10"/>
        <v>0</v>
      </c>
      <c r="AW15" s="217">
        <f t="shared" si="19"/>
        <v>110219</v>
      </c>
      <c r="AX15" s="217">
        <f t="shared" si="19"/>
        <v>0</v>
      </c>
      <c r="AY15" s="214">
        <f t="shared" si="11"/>
        <v>0</v>
      </c>
      <c r="AZ15" s="121">
        <f>SUM(AZ16)</f>
        <v>220520</v>
      </c>
      <c r="BA15" s="121">
        <f>SUM(BA16)</f>
        <v>0</v>
      </c>
      <c r="BB15" s="214">
        <f t="shared" si="12"/>
        <v>0</v>
      </c>
      <c r="BC15" s="121">
        <f>SUM(BC16)</f>
        <v>18110</v>
      </c>
      <c r="BD15" s="121">
        <f>SUM(BD16)</f>
        <v>0</v>
      </c>
      <c r="BE15" s="214">
        <f t="shared" si="13"/>
        <v>0</v>
      </c>
      <c r="BF15" s="121">
        <f>SUM(BF16)</f>
        <v>70217</v>
      </c>
      <c r="BG15" s="121">
        <f>SUM(BG16)</f>
        <v>0</v>
      </c>
      <c r="BH15" s="214">
        <f t="shared" si="14"/>
        <v>0</v>
      </c>
      <c r="BI15" s="217">
        <f t="shared" si="20"/>
        <v>308847</v>
      </c>
      <c r="BJ15" s="217">
        <f t="shared" si="20"/>
        <v>0</v>
      </c>
      <c r="BK15" s="214">
        <f t="shared" si="21"/>
        <v>0</v>
      </c>
      <c r="BL15" s="218">
        <f>SUM(BL16)</f>
        <v>647067</v>
      </c>
    </row>
    <row r="16" spans="1:64" s="149" customFormat="1" ht="22.5">
      <c r="A16" s="140"/>
      <c r="B16" s="141"/>
      <c r="C16" s="141"/>
      <c r="D16" s="141" t="s">
        <v>24</v>
      </c>
      <c r="E16" s="141"/>
      <c r="F16" s="141"/>
      <c r="G16" s="141"/>
      <c r="H16" s="142">
        <f t="shared" si="22"/>
        <v>703100.96</v>
      </c>
      <c r="I16" s="142">
        <f t="shared" si="22"/>
        <v>618510</v>
      </c>
      <c r="J16" s="142">
        <f t="shared" si="22"/>
        <v>28556</v>
      </c>
      <c r="K16" s="143">
        <f t="shared" si="16"/>
        <v>647066</v>
      </c>
      <c r="L16" s="142">
        <f t="shared" si="0"/>
        <v>68907.08</v>
      </c>
      <c r="M16" s="219">
        <f t="shared" si="1"/>
        <v>10.649157891157934</v>
      </c>
      <c r="N16" s="220">
        <f t="shared" si="2"/>
        <v>578158.92</v>
      </c>
      <c r="O16" s="219">
        <f t="shared" si="3"/>
        <v>89.35084210884207</v>
      </c>
      <c r="P16" s="142">
        <f>SUM(P17)</f>
        <v>0</v>
      </c>
      <c r="Q16" s="142">
        <f>SUM(Q17)</f>
        <v>0</v>
      </c>
      <c r="R16" s="221">
        <v>0</v>
      </c>
      <c r="S16" s="142">
        <f>SUM(S17)</f>
        <v>68918</v>
      </c>
      <c r="T16" s="142">
        <f>SUM(T17)</f>
        <v>68907.08</v>
      </c>
      <c r="U16" s="219">
        <f t="shared" si="4"/>
        <v>99.98415508285208</v>
      </c>
      <c r="V16" s="142">
        <f>SUM(V17)</f>
        <v>97369</v>
      </c>
      <c r="W16" s="142">
        <f>SUM(W17)</f>
        <v>0</v>
      </c>
      <c r="X16" s="219">
        <f t="shared" si="5"/>
        <v>0</v>
      </c>
      <c r="Y16" s="222">
        <f t="shared" si="17"/>
        <v>166287</v>
      </c>
      <c r="Z16" s="222">
        <f t="shared" si="17"/>
        <v>68907.08</v>
      </c>
      <c r="AA16" s="219">
        <f t="shared" si="6"/>
        <v>41.43864523384269</v>
      </c>
      <c r="AB16" s="142">
        <f>SUM(AB17)</f>
        <v>33372</v>
      </c>
      <c r="AC16" s="142">
        <f>SUM(AC17)</f>
        <v>0</v>
      </c>
      <c r="AD16" s="221">
        <f>SUM(AC16*100/AB16)</f>
        <v>0</v>
      </c>
      <c r="AE16" s="142">
        <f>SUM(AE17)</f>
        <v>9039</v>
      </c>
      <c r="AF16" s="142">
        <f>SUM(AF17)</f>
        <v>0</v>
      </c>
      <c r="AG16" s="221">
        <f t="shared" si="7"/>
        <v>0</v>
      </c>
      <c r="AH16" s="142">
        <f>SUM(AH17)</f>
        <v>19303</v>
      </c>
      <c r="AI16" s="142">
        <f>SUM(AI17)</f>
        <v>0</v>
      </c>
      <c r="AJ16" s="221">
        <f>SUM(AI16*100/AH16)</f>
        <v>0</v>
      </c>
      <c r="AK16" s="222">
        <f t="shared" si="18"/>
        <v>61714</v>
      </c>
      <c r="AL16" s="222">
        <f t="shared" si="18"/>
        <v>0</v>
      </c>
      <c r="AM16" s="221">
        <f>SUM(AL16*100/AK16)</f>
        <v>0</v>
      </c>
      <c r="AN16" s="142">
        <f>SUM(AN17)</f>
        <v>14725</v>
      </c>
      <c r="AO16" s="142">
        <f>SUM(AO17)</f>
        <v>0</v>
      </c>
      <c r="AP16" s="221">
        <f t="shared" si="8"/>
        <v>0</v>
      </c>
      <c r="AQ16" s="142">
        <f>SUM(AQ17)</f>
        <v>7235</v>
      </c>
      <c r="AR16" s="142">
        <f>SUM(AR17)</f>
        <v>0</v>
      </c>
      <c r="AS16" s="221">
        <f t="shared" si="9"/>
        <v>0</v>
      </c>
      <c r="AT16" s="142">
        <f>SUM(AT17)</f>
        <v>88259</v>
      </c>
      <c r="AU16" s="142">
        <f>SUM(AU17)</f>
        <v>0</v>
      </c>
      <c r="AV16" s="221">
        <f t="shared" si="10"/>
        <v>0</v>
      </c>
      <c r="AW16" s="222">
        <f t="shared" si="19"/>
        <v>110219</v>
      </c>
      <c r="AX16" s="222">
        <f t="shared" si="19"/>
        <v>0</v>
      </c>
      <c r="AY16" s="219">
        <f t="shared" si="11"/>
        <v>0</v>
      </c>
      <c r="AZ16" s="142">
        <f>SUM(AZ17)</f>
        <v>220520</v>
      </c>
      <c r="BA16" s="142">
        <f>SUM(BA17)</f>
        <v>0</v>
      </c>
      <c r="BB16" s="219">
        <f t="shared" si="12"/>
        <v>0</v>
      </c>
      <c r="BC16" s="142">
        <f>SUM(BC17)</f>
        <v>18110</v>
      </c>
      <c r="BD16" s="142">
        <f>SUM(BD17)</f>
        <v>0</v>
      </c>
      <c r="BE16" s="219">
        <f t="shared" si="13"/>
        <v>0</v>
      </c>
      <c r="BF16" s="142">
        <f>SUM(BF17)</f>
        <v>70217</v>
      </c>
      <c r="BG16" s="142">
        <f>SUM(BG17)</f>
        <v>0</v>
      </c>
      <c r="BH16" s="219">
        <f t="shared" si="14"/>
        <v>0</v>
      </c>
      <c r="BI16" s="222">
        <f t="shared" si="20"/>
        <v>308847</v>
      </c>
      <c r="BJ16" s="222">
        <f t="shared" si="20"/>
        <v>0</v>
      </c>
      <c r="BK16" s="219">
        <f t="shared" si="21"/>
        <v>0</v>
      </c>
      <c r="BL16" s="223">
        <f>SUM(BL17)</f>
        <v>647067</v>
      </c>
    </row>
    <row r="17" spans="1:64" s="159" customFormat="1" ht="22.5">
      <c r="A17" s="150"/>
      <c r="B17" s="151"/>
      <c r="C17" s="151"/>
      <c r="D17" s="151"/>
      <c r="E17" s="151" t="s">
        <v>25</v>
      </c>
      <c r="F17" s="151"/>
      <c r="G17" s="151"/>
      <c r="H17" s="152">
        <f>SUM(H18,H20,H23)</f>
        <v>703100.96</v>
      </c>
      <c r="I17" s="152">
        <f>SUM(I18,I20,I23)</f>
        <v>618510</v>
      </c>
      <c r="J17" s="152">
        <f>SUM(J18,J20,J23)</f>
        <v>28556</v>
      </c>
      <c r="K17" s="153">
        <f t="shared" si="16"/>
        <v>647066</v>
      </c>
      <c r="L17" s="152">
        <f t="shared" si="0"/>
        <v>68907.08</v>
      </c>
      <c r="M17" s="224">
        <f t="shared" si="1"/>
        <v>10.649157891157934</v>
      </c>
      <c r="N17" s="225">
        <f t="shared" si="2"/>
        <v>578158.92</v>
      </c>
      <c r="O17" s="224">
        <f t="shared" si="3"/>
        <v>89.35084210884207</v>
      </c>
      <c r="P17" s="152">
        <f>SUM(P18,P20,P23)</f>
        <v>0</v>
      </c>
      <c r="Q17" s="152">
        <f>SUM(Q18,Q20,Q23)</f>
        <v>0</v>
      </c>
      <c r="R17" s="226">
        <v>0</v>
      </c>
      <c r="S17" s="152">
        <f>SUM(S18,S20,S23)</f>
        <v>68918</v>
      </c>
      <c r="T17" s="152">
        <f>SUM(T18,T20,T23)</f>
        <v>68907.08</v>
      </c>
      <c r="U17" s="224">
        <f t="shared" si="4"/>
        <v>99.98415508285208</v>
      </c>
      <c r="V17" s="152">
        <f>SUM(V18,V20,V23)</f>
        <v>97369</v>
      </c>
      <c r="W17" s="152">
        <f>SUM(W18,W20,W23)</f>
        <v>0</v>
      </c>
      <c r="X17" s="224">
        <f t="shared" si="5"/>
        <v>0</v>
      </c>
      <c r="Y17" s="227">
        <f t="shared" si="17"/>
        <v>166287</v>
      </c>
      <c r="Z17" s="227">
        <f t="shared" si="17"/>
        <v>68907.08</v>
      </c>
      <c r="AA17" s="224">
        <f t="shared" si="6"/>
        <v>41.43864523384269</v>
      </c>
      <c r="AB17" s="152">
        <f>SUM(AB18,AB20,AB23)</f>
        <v>33372</v>
      </c>
      <c r="AC17" s="152">
        <f>SUM(AC18,AC20,AC23)</f>
        <v>0</v>
      </c>
      <c r="AD17" s="226">
        <f>SUM(AC17*100/AB17)</f>
        <v>0</v>
      </c>
      <c r="AE17" s="152">
        <f>SUM(AE18,AE20,AE23)</f>
        <v>9039</v>
      </c>
      <c r="AF17" s="152">
        <f>SUM(AF18,AF20,AF23)</f>
        <v>0</v>
      </c>
      <c r="AG17" s="226">
        <f t="shared" si="7"/>
        <v>0</v>
      </c>
      <c r="AH17" s="152">
        <f>SUM(AH18,AH20,AH23)</f>
        <v>19303</v>
      </c>
      <c r="AI17" s="152">
        <f>SUM(AI18,AI20,AI23)</f>
        <v>0</v>
      </c>
      <c r="AJ17" s="226">
        <f>SUM(AI17*100/AH17)</f>
        <v>0</v>
      </c>
      <c r="AK17" s="227">
        <f t="shared" si="18"/>
        <v>61714</v>
      </c>
      <c r="AL17" s="227">
        <f t="shared" si="18"/>
        <v>0</v>
      </c>
      <c r="AM17" s="226">
        <f>SUM(AL17*100/AK17)</f>
        <v>0</v>
      </c>
      <c r="AN17" s="152">
        <f>SUM(AN18,AN20,AN23)</f>
        <v>14725</v>
      </c>
      <c r="AO17" s="152">
        <f>SUM(AO18,AO20,AO23)</f>
        <v>0</v>
      </c>
      <c r="AP17" s="226">
        <f t="shared" si="8"/>
        <v>0</v>
      </c>
      <c r="AQ17" s="152">
        <f>SUM(AQ18,AQ20,AQ23)</f>
        <v>7235</v>
      </c>
      <c r="AR17" s="152">
        <f>SUM(AR18,AR20,AR23)</f>
        <v>0</v>
      </c>
      <c r="AS17" s="226">
        <f t="shared" si="9"/>
        <v>0</v>
      </c>
      <c r="AT17" s="152">
        <f>SUM(AT18,AT20,AT23)</f>
        <v>88259</v>
      </c>
      <c r="AU17" s="152">
        <f>SUM(AU18,AU20,AU23)</f>
        <v>0</v>
      </c>
      <c r="AV17" s="226">
        <f t="shared" si="10"/>
        <v>0</v>
      </c>
      <c r="AW17" s="227">
        <f t="shared" si="19"/>
        <v>110219</v>
      </c>
      <c r="AX17" s="227">
        <f t="shared" si="19"/>
        <v>0</v>
      </c>
      <c r="AY17" s="224">
        <f t="shared" si="11"/>
        <v>0</v>
      </c>
      <c r="AZ17" s="152">
        <f>SUM(AZ18,AZ20,AZ23)</f>
        <v>220520</v>
      </c>
      <c r="BA17" s="152">
        <f>SUM(BA18,BA20,BA23)</f>
        <v>0</v>
      </c>
      <c r="BB17" s="224">
        <f t="shared" si="12"/>
        <v>0</v>
      </c>
      <c r="BC17" s="152">
        <f>SUM(BC18,BC20,BC23)</f>
        <v>18110</v>
      </c>
      <c r="BD17" s="152">
        <f>SUM(BD18,BD20,BD23)</f>
        <v>0</v>
      </c>
      <c r="BE17" s="224">
        <f t="shared" si="13"/>
        <v>0</v>
      </c>
      <c r="BF17" s="152">
        <f>SUM(BF18,BF20,BF23)</f>
        <v>70217</v>
      </c>
      <c r="BG17" s="152">
        <f>SUM(BG18,BG20,BG23)</f>
        <v>0</v>
      </c>
      <c r="BH17" s="224">
        <f t="shared" si="14"/>
        <v>0</v>
      </c>
      <c r="BI17" s="227">
        <f t="shared" si="20"/>
        <v>308847</v>
      </c>
      <c r="BJ17" s="227">
        <f t="shared" si="20"/>
        <v>0</v>
      </c>
      <c r="BK17" s="224">
        <f t="shared" si="21"/>
        <v>0</v>
      </c>
      <c r="BL17" s="228">
        <f>SUM(BL18,BL20,BL23)</f>
        <v>647067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SUM(H19:H19)</f>
        <v>5900</v>
      </c>
      <c r="I18" s="17">
        <f>SUM(I19:I19)</f>
        <v>8000</v>
      </c>
      <c r="J18" s="17">
        <f>SUM(J19:J19)</f>
        <v>-8000</v>
      </c>
      <c r="K18" s="89">
        <f t="shared" si="16"/>
        <v>0</v>
      </c>
      <c r="L18" s="17">
        <f t="shared" si="0"/>
        <v>0</v>
      </c>
      <c r="M18" s="191">
        <v>0</v>
      </c>
      <c r="N18" s="192">
        <f t="shared" si="2"/>
        <v>0</v>
      </c>
      <c r="O18" s="191">
        <v>0</v>
      </c>
      <c r="P18" s="17">
        <f>SUM(P19:P19)</f>
        <v>0</v>
      </c>
      <c r="Q18" s="17">
        <f>SUM(Q19:Q19)</f>
        <v>0</v>
      </c>
      <c r="R18" s="193">
        <v>0</v>
      </c>
      <c r="S18" s="17">
        <f>SUM(S19:S19)</f>
        <v>0</v>
      </c>
      <c r="T18" s="17">
        <f>SUM(T19:T19)</f>
        <v>0</v>
      </c>
      <c r="U18" s="191">
        <v>0</v>
      </c>
      <c r="V18" s="17">
        <f>SUM(V19:V19)</f>
        <v>0</v>
      </c>
      <c r="W18" s="17">
        <f>SUM(W19:W19)</f>
        <v>0</v>
      </c>
      <c r="X18" s="191">
        <v>0</v>
      </c>
      <c r="Y18" s="194">
        <f t="shared" si="17"/>
        <v>0</v>
      </c>
      <c r="Z18" s="194">
        <f t="shared" si="17"/>
        <v>0</v>
      </c>
      <c r="AA18" s="191">
        <v>0</v>
      </c>
      <c r="AB18" s="17">
        <f>SUM(AB19:AB19)</f>
        <v>0</v>
      </c>
      <c r="AC18" s="17">
        <f>SUM(AC19:AC19)</f>
        <v>0</v>
      </c>
      <c r="AD18" s="193">
        <v>0</v>
      </c>
      <c r="AE18" s="17">
        <f>SUM(AE19:AE19)</f>
        <v>0</v>
      </c>
      <c r="AF18" s="17">
        <f>SUM(AF19:AF19)</f>
        <v>0</v>
      </c>
      <c r="AG18" s="193">
        <v>0</v>
      </c>
      <c r="AH18" s="17">
        <f>SUM(AH19:AH19)</f>
        <v>0</v>
      </c>
      <c r="AI18" s="17">
        <f>SUM(AI19:AI19)</f>
        <v>0</v>
      </c>
      <c r="AJ18" s="193">
        <v>0</v>
      </c>
      <c r="AK18" s="194">
        <f t="shared" si="18"/>
        <v>0</v>
      </c>
      <c r="AL18" s="194">
        <f t="shared" si="18"/>
        <v>0</v>
      </c>
      <c r="AM18" s="193">
        <v>0</v>
      </c>
      <c r="AN18" s="17">
        <f>SUM(AN19:AN19)</f>
        <v>0</v>
      </c>
      <c r="AO18" s="17">
        <f>SUM(AO19:AO19)</f>
        <v>0</v>
      </c>
      <c r="AP18" s="193">
        <v>0</v>
      </c>
      <c r="AQ18" s="17">
        <f>SUM(AQ19:AQ19)</f>
        <v>0</v>
      </c>
      <c r="AR18" s="17">
        <f>SUM(AR19:AR19)</f>
        <v>0</v>
      </c>
      <c r="AS18" s="193">
        <v>0</v>
      </c>
      <c r="AT18" s="17">
        <f>SUM(AT19:AT19)</f>
        <v>0</v>
      </c>
      <c r="AU18" s="17">
        <f>SUM(AU19:AU19)</f>
        <v>0</v>
      </c>
      <c r="AV18" s="193">
        <v>0</v>
      </c>
      <c r="AW18" s="194">
        <f t="shared" si="19"/>
        <v>0</v>
      </c>
      <c r="AX18" s="194">
        <f t="shared" si="19"/>
        <v>0</v>
      </c>
      <c r="AY18" s="191">
        <v>0</v>
      </c>
      <c r="AZ18" s="17">
        <f>SUM(AZ19:AZ19)</f>
        <v>0</v>
      </c>
      <c r="BA18" s="17">
        <f>SUM(BA19:BA19)</f>
        <v>0</v>
      </c>
      <c r="BB18" s="193">
        <v>0</v>
      </c>
      <c r="BC18" s="17">
        <f>SUM(BC19:BC19)</f>
        <v>0</v>
      </c>
      <c r="BD18" s="17">
        <f>SUM(BD19:BD19)</f>
        <v>0</v>
      </c>
      <c r="BE18" s="193">
        <v>0</v>
      </c>
      <c r="BF18" s="17">
        <f>SUM(BF19:BF19)</f>
        <v>0</v>
      </c>
      <c r="BG18" s="17">
        <f>SUM(BG19:BG19)</f>
        <v>0</v>
      </c>
      <c r="BH18" s="193">
        <v>0</v>
      </c>
      <c r="BI18" s="194">
        <f t="shared" si="20"/>
        <v>0</v>
      </c>
      <c r="BJ18" s="194">
        <f t="shared" si="20"/>
        <v>0</v>
      </c>
      <c r="BK18" s="191">
        <v>0</v>
      </c>
      <c r="BL18" s="195">
        <f aca="true" t="shared" si="23" ref="BL18:BL46">SUM(Y18,AK18,AW18,BI18)</f>
        <v>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61</v>
      </c>
      <c r="H19" s="17">
        <v>5900</v>
      </c>
      <c r="I19" s="36">
        <v>8000</v>
      </c>
      <c r="J19" s="36">
        <v>-8000</v>
      </c>
      <c r="K19" s="89">
        <f t="shared" si="16"/>
        <v>0</v>
      </c>
      <c r="L19" s="57">
        <f t="shared" si="0"/>
        <v>0</v>
      </c>
      <c r="M19" s="47">
        <v>0</v>
      </c>
      <c r="N19" s="55">
        <f t="shared" si="2"/>
        <v>0</v>
      </c>
      <c r="O19" s="47">
        <v>0</v>
      </c>
      <c r="P19" s="36">
        <v>0</v>
      </c>
      <c r="Q19" s="36">
        <v>0</v>
      </c>
      <c r="R19" s="51">
        <v>0</v>
      </c>
      <c r="S19" s="36">
        <v>0</v>
      </c>
      <c r="T19" s="36">
        <v>0</v>
      </c>
      <c r="U19" s="47">
        <v>0</v>
      </c>
      <c r="V19" s="36">
        <v>0</v>
      </c>
      <c r="W19" s="36"/>
      <c r="X19" s="47">
        <v>0</v>
      </c>
      <c r="Y19" s="36">
        <f t="shared" si="17"/>
        <v>0</v>
      </c>
      <c r="Z19" s="36">
        <f t="shared" si="17"/>
        <v>0</v>
      </c>
      <c r="AA19" s="47">
        <v>0</v>
      </c>
      <c r="AB19" s="36">
        <v>0</v>
      </c>
      <c r="AC19" s="36"/>
      <c r="AD19" s="51">
        <v>0</v>
      </c>
      <c r="AE19" s="36">
        <v>0</v>
      </c>
      <c r="AF19" s="36"/>
      <c r="AG19" s="51">
        <v>0</v>
      </c>
      <c r="AH19" s="36">
        <v>0</v>
      </c>
      <c r="AI19" s="36"/>
      <c r="AJ19" s="51">
        <v>0</v>
      </c>
      <c r="AK19" s="36">
        <f t="shared" si="18"/>
        <v>0</v>
      </c>
      <c r="AL19" s="36">
        <f t="shared" si="18"/>
        <v>0</v>
      </c>
      <c r="AM19" s="51">
        <v>0</v>
      </c>
      <c r="AN19" s="36">
        <v>0</v>
      </c>
      <c r="AO19" s="36"/>
      <c r="AP19" s="51">
        <v>0</v>
      </c>
      <c r="AQ19" s="36">
        <v>0</v>
      </c>
      <c r="AR19" s="36"/>
      <c r="AS19" s="51">
        <v>0</v>
      </c>
      <c r="AT19" s="36">
        <v>0</v>
      </c>
      <c r="AU19" s="36"/>
      <c r="AV19" s="51">
        <v>0</v>
      </c>
      <c r="AW19" s="36">
        <f t="shared" si="19"/>
        <v>0</v>
      </c>
      <c r="AX19" s="36">
        <f t="shared" si="19"/>
        <v>0</v>
      </c>
      <c r="AY19" s="47"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0</v>
      </c>
      <c r="BG19" s="36"/>
      <c r="BH19" s="51">
        <v>0</v>
      </c>
      <c r="BI19" s="36">
        <f t="shared" si="20"/>
        <v>0</v>
      </c>
      <c r="BJ19" s="36">
        <f t="shared" si="20"/>
        <v>0</v>
      </c>
      <c r="BK19" s="47">
        <v>0</v>
      </c>
      <c r="BL19" s="56">
        <f t="shared" si="23"/>
        <v>0</v>
      </c>
    </row>
    <row r="20" spans="1:64" s="63" customFormat="1" ht="22.5">
      <c r="A20" s="62"/>
      <c r="B20" s="50"/>
      <c r="C20" s="50"/>
      <c r="D20" s="50"/>
      <c r="E20" s="50"/>
      <c r="F20" s="50" t="s">
        <v>27</v>
      </c>
      <c r="G20" s="50"/>
      <c r="H20" s="17">
        <f>SUM(H21:H22)</f>
        <v>248855.35</v>
      </c>
      <c r="I20" s="17">
        <f>SUM(I21:I22)</f>
        <v>202000</v>
      </c>
      <c r="J20" s="17">
        <f>SUM(J21:J22)</f>
        <v>-38444</v>
      </c>
      <c r="K20" s="89">
        <f t="shared" si="16"/>
        <v>163556</v>
      </c>
      <c r="L20" s="17">
        <f t="shared" si="0"/>
        <v>33502.08</v>
      </c>
      <c r="M20" s="191">
        <f t="shared" si="1"/>
        <v>20.483553033823277</v>
      </c>
      <c r="N20" s="192">
        <f t="shared" si="2"/>
        <v>130053.92</v>
      </c>
      <c r="O20" s="191">
        <f t="shared" si="3"/>
        <v>79.51644696617672</v>
      </c>
      <c r="P20" s="17">
        <f>SUM(P21:P22)</f>
        <v>0</v>
      </c>
      <c r="Q20" s="17">
        <f>SUM(Q21:Q22)</f>
        <v>0</v>
      </c>
      <c r="R20" s="193">
        <v>0</v>
      </c>
      <c r="S20" s="17">
        <f>SUM(S21:S22)</f>
        <v>33503</v>
      </c>
      <c r="T20" s="17">
        <f>SUM(T21:T22)</f>
        <v>33502.08</v>
      </c>
      <c r="U20" s="257">
        <f aca="true" t="shared" si="24" ref="U20:U25">SUM(T20*100/S20)</f>
        <v>99.99725397725577</v>
      </c>
      <c r="V20" s="17">
        <f>SUM(V21:V22)</f>
        <v>1349</v>
      </c>
      <c r="W20" s="17">
        <f>SUM(W21:W22)</f>
        <v>0</v>
      </c>
      <c r="X20" s="191">
        <f>SUM(W20*100/V20)</f>
        <v>0</v>
      </c>
      <c r="Y20" s="194">
        <f t="shared" si="17"/>
        <v>34852</v>
      </c>
      <c r="Z20" s="194">
        <f t="shared" si="17"/>
        <v>33502.08</v>
      </c>
      <c r="AA20" s="191">
        <f aca="true" t="shared" si="25" ref="AA20:AA25">SUM(Z20*100/Y20)</f>
        <v>96.1267072190979</v>
      </c>
      <c r="AB20" s="17">
        <f>SUM(AB21:AB22)</f>
        <v>3197</v>
      </c>
      <c r="AC20" s="17">
        <f>SUM(AC21:AC22)</f>
        <v>0</v>
      </c>
      <c r="AD20" s="193">
        <f>SUM(AC20*100/AB20)</f>
        <v>0</v>
      </c>
      <c r="AE20" s="17">
        <f>SUM(AE21:AE22)</f>
        <v>5664</v>
      </c>
      <c r="AF20" s="17">
        <f>SUM(AF21:AF22)</f>
        <v>0</v>
      </c>
      <c r="AG20" s="193">
        <f>SUM(AF20*100/AE20)</f>
        <v>0</v>
      </c>
      <c r="AH20" s="17">
        <f>SUM(AH21:AH22)</f>
        <v>11503</v>
      </c>
      <c r="AI20" s="17">
        <f>SUM(AI21:AI22)</f>
        <v>0</v>
      </c>
      <c r="AJ20" s="193">
        <f>SUM(AI20*100/AH20)</f>
        <v>0</v>
      </c>
      <c r="AK20" s="194">
        <f t="shared" si="18"/>
        <v>20364</v>
      </c>
      <c r="AL20" s="194">
        <f t="shared" si="18"/>
        <v>0</v>
      </c>
      <c r="AM20" s="193">
        <f>SUM(AL20*100/AK20)</f>
        <v>0</v>
      </c>
      <c r="AN20" s="17">
        <f>SUM(AN21:AN22)</f>
        <v>2200</v>
      </c>
      <c r="AO20" s="17">
        <f>SUM(AO21:AO22)</f>
        <v>0</v>
      </c>
      <c r="AP20" s="193">
        <f>SUM(AO20*100/AN20)</f>
        <v>0</v>
      </c>
      <c r="AQ20" s="17">
        <f>SUM(AQ21:AQ22)</f>
        <v>5885</v>
      </c>
      <c r="AR20" s="17">
        <f>SUM(AR21:AR22)</f>
        <v>0</v>
      </c>
      <c r="AS20" s="193">
        <f>SUM(AR20*100/AQ20)</f>
        <v>0</v>
      </c>
      <c r="AT20" s="17">
        <f>SUM(AT21:AT22)</f>
        <v>88259</v>
      </c>
      <c r="AU20" s="17">
        <f>SUM(AU21:AU22)</f>
        <v>0</v>
      </c>
      <c r="AV20" s="193">
        <f>SUM(AU20*100/AT20)</f>
        <v>0</v>
      </c>
      <c r="AW20" s="194">
        <f t="shared" si="19"/>
        <v>96344</v>
      </c>
      <c r="AX20" s="194">
        <f t="shared" si="19"/>
        <v>0</v>
      </c>
      <c r="AY20" s="191">
        <f>SUM(AX20*100/AW20)</f>
        <v>0</v>
      </c>
      <c r="AZ20" s="17">
        <f>SUM(AZ21:AZ22)</f>
        <v>5300</v>
      </c>
      <c r="BA20" s="17">
        <f>SUM(BA21:BA22)</f>
        <v>0</v>
      </c>
      <c r="BB20" s="191">
        <f>SUM(BA20*100/AZ20)</f>
        <v>0</v>
      </c>
      <c r="BC20" s="17">
        <f>SUM(BC21:BC22)</f>
        <v>1610</v>
      </c>
      <c r="BD20" s="17">
        <f>SUM(BD21:BD22)</f>
        <v>0</v>
      </c>
      <c r="BE20" s="191">
        <f>SUM(BD20*100/BC20)</f>
        <v>0</v>
      </c>
      <c r="BF20" s="17">
        <f>SUM(BF21:BF22)</f>
        <v>5087</v>
      </c>
      <c r="BG20" s="17">
        <f>SUM(BG21:BG22)</f>
        <v>0</v>
      </c>
      <c r="BH20" s="191">
        <f>SUM(BG20*100/BF20)</f>
        <v>0</v>
      </c>
      <c r="BI20" s="17">
        <f>SUM(BI21:BI22)</f>
        <v>11997</v>
      </c>
      <c r="BJ20" s="194">
        <f t="shared" si="20"/>
        <v>0</v>
      </c>
      <c r="BK20" s="191">
        <f>SUM(BJ20*100/BI20)</f>
        <v>0</v>
      </c>
      <c r="BL20" s="195">
        <f>SUM(BL21:BL22)</f>
        <v>163557</v>
      </c>
    </row>
    <row r="21" spans="1:64" s="52" customFormat="1" ht="22.5">
      <c r="A21" s="49"/>
      <c r="B21" s="14"/>
      <c r="C21" s="14"/>
      <c r="D21" s="50"/>
      <c r="E21" s="14"/>
      <c r="F21" s="50"/>
      <c r="G21" s="14" t="s">
        <v>41</v>
      </c>
      <c r="H21" s="17">
        <v>240827.15</v>
      </c>
      <c r="I21" s="36">
        <v>202000</v>
      </c>
      <c r="J21" s="36">
        <f>-100000-10000-10000+10000+8000+8000+4300+1000+14800+21000+50000-35000-3000</f>
        <v>-40900</v>
      </c>
      <c r="K21" s="89">
        <f>SUM(I21+J21)</f>
        <v>161100</v>
      </c>
      <c r="L21" s="57">
        <f>SUM(Z21,AL21,AX21,BJ21)</f>
        <v>32274.08</v>
      </c>
      <c r="M21" s="47">
        <f>SUM(L21*100/K21)</f>
        <v>20.03356921166977</v>
      </c>
      <c r="N21" s="55">
        <f>SUM(K21-L21)</f>
        <v>128825.92</v>
      </c>
      <c r="O21" s="47">
        <f>SUM(N21*100/K21)</f>
        <v>79.96643078833023</v>
      </c>
      <c r="P21" s="36">
        <v>0</v>
      </c>
      <c r="Q21" s="36">
        <v>0</v>
      </c>
      <c r="R21" s="51">
        <v>0</v>
      </c>
      <c r="S21" s="36">
        <v>32275</v>
      </c>
      <c r="T21" s="36">
        <v>32274.08</v>
      </c>
      <c r="U21" s="258">
        <f t="shared" si="24"/>
        <v>99.99714949651433</v>
      </c>
      <c r="V21" s="36">
        <v>428</v>
      </c>
      <c r="W21" s="36"/>
      <c r="X21" s="47">
        <f>SUM(W21*100/V21)</f>
        <v>0</v>
      </c>
      <c r="Y21" s="36">
        <f t="shared" si="17"/>
        <v>32703</v>
      </c>
      <c r="Z21" s="36">
        <f t="shared" si="17"/>
        <v>32274.08</v>
      </c>
      <c r="AA21" s="47">
        <f t="shared" si="25"/>
        <v>98.68843836956854</v>
      </c>
      <c r="AB21" s="36">
        <v>2889</v>
      </c>
      <c r="AC21" s="36"/>
      <c r="AD21" s="258">
        <f>SUM(AC21*100/AB21)</f>
        <v>0</v>
      </c>
      <c r="AE21" s="36">
        <v>5664</v>
      </c>
      <c r="AF21" s="36"/>
      <c r="AG21" s="47">
        <f>SUM(AF21*100/AE21)</f>
        <v>0</v>
      </c>
      <c r="AH21" s="36">
        <v>11503</v>
      </c>
      <c r="AI21" s="36"/>
      <c r="AJ21" s="51">
        <f>SUM(AI21*100/AH21)</f>
        <v>0</v>
      </c>
      <c r="AK21" s="36">
        <f t="shared" si="18"/>
        <v>20056</v>
      </c>
      <c r="AL21" s="36">
        <f t="shared" si="18"/>
        <v>0</v>
      </c>
      <c r="AM21" s="51">
        <f>SUM(AL21*100/AK21)</f>
        <v>0</v>
      </c>
      <c r="AN21" s="36">
        <v>2200</v>
      </c>
      <c r="AO21" s="36"/>
      <c r="AP21" s="51">
        <f>SUM(AO21*100/AN21)</f>
        <v>0</v>
      </c>
      <c r="AQ21" s="36">
        <v>5885</v>
      </c>
      <c r="AR21" s="36"/>
      <c r="AS21" s="51">
        <f>SUM(AR21*100/AQ21)</f>
        <v>0</v>
      </c>
      <c r="AT21" s="36">
        <v>88259</v>
      </c>
      <c r="AU21" s="36"/>
      <c r="AV21" s="47">
        <f>SUM(AU21*100/AT21)</f>
        <v>0</v>
      </c>
      <c r="AW21" s="36">
        <f t="shared" si="19"/>
        <v>96344</v>
      </c>
      <c r="AX21" s="36">
        <f t="shared" si="19"/>
        <v>0</v>
      </c>
      <c r="AY21" s="47">
        <f>SUM(AX21*100/AW21)</f>
        <v>0</v>
      </c>
      <c r="AZ21" s="36">
        <v>5300</v>
      </c>
      <c r="BA21" s="36"/>
      <c r="BB21" s="47">
        <f>SUM(BA21*100/AZ21)</f>
        <v>0</v>
      </c>
      <c r="BC21" s="36">
        <v>1610</v>
      </c>
      <c r="BD21" s="36"/>
      <c r="BE21" s="47">
        <f>SUM(BD21*100/BC21)</f>
        <v>0</v>
      </c>
      <c r="BF21" s="36">
        <v>5087</v>
      </c>
      <c r="BG21" s="36"/>
      <c r="BH21" s="47">
        <f>SUM(BG21*100/BF21)</f>
        <v>0</v>
      </c>
      <c r="BI21" s="36">
        <f>SUM(AZ21,BC21,BF21)</f>
        <v>11997</v>
      </c>
      <c r="BJ21" s="36">
        <f>SUM(BA21,BD21,BG21)</f>
        <v>0</v>
      </c>
      <c r="BK21" s="47">
        <f>SUM(BJ21*100/BI21)</f>
        <v>0</v>
      </c>
      <c r="BL21" s="56">
        <f>SUM(Y21,AK21,AW21,BI21)</f>
        <v>161100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8028.2</v>
      </c>
      <c r="I22" s="36">
        <v>0</v>
      </c>
      <c r="J22" s="36">
        <v>2456</v>
      </c>
      <c r="K22" s="89">
        <f>SUM(I22+J22)</f>
        <v>2456</v>
      </c>
      <c r="L22" s="57">
        <f>SUM(Z22,AL22,AX22,BJ22)</f>
        <v>1228</v>
      </c>
      <c r="M22" s="47">
        <f>SUM(L22*100/K22)</f>
        <v>50</v>
      </c>
      <c r="N22" s="55">
        <f>SUM(K22-L22)</f>
        <v>1228</v>
      </c>
      <c r="O22" s="47">
        <f>SUM(N22*100/K22)</f>
        <v>50</v>
      </c>
      <c r="P22" s="36">
        <v>0</v>
      </c>
      <c r="Q22" s="36">
        <v>0</v>
      </c>
      <c r="R22" s="51">
        <v>0</v>
      </c>
      <c r="S22" s="36">
        <v>1228</v>
      </c>
      <c r="T22" s="36">
        <v>1228</v>
      </c>
      <c r="U22" s="258">
        <f t="shared" si="24"/>
        <v>100</v>
      </c>
      <c r="V22" s="36">
        <v>921</v>
      </c>
      <c r="W22" s="36"/>
      <c r="X22" s="47">
        <f>SUM(W22*100/V22)</f>
        <v>0</v>
      </c>
      <c r="Y22" s="36">
        <f t="shared" si="17"/>
        <v>2149</v>
      </c>
      <c r="Z22" s="36">
        <f t="shared" si="17"/>
        <v>1228</v>
      </c>
      <c r="AA22" s="47">
        <f t="shared" si="25"/>
        <v>57.142857142857146</v>
      </c>
      <c r="AB22" s="36">
        <v>308</v>
      </c>
      <c r="AC22" s="36"/>
      <c r="AD22" s="47">
        <f>SUM(AC22*100/AB22)</f>
        <v>0</v>
      </c>
      <c r="AE22" s="36">
        <v>0</v>
      </c>
      <c r="AF22" s="36"/>
      <c r="AG22" s="51">
        <v>0</v>
      </c>
      <c r="AH22" s="36">
        <v>0</v>
      </c>
      <c r="AI22" s="36"/>
      <c r="AJ22" s="51">
        <v>0</v>
      </c>
      <c r="AK22" s="36">
        <f t="shared" si="18"/>
        <v>308</v>
      </c>
      <c r="AL22" s="36">
        <f t="shared" si="18"/>
        <v>0</v>
      </c>
      <c r="AM22" s="51">
        <f>SUM(AL22*100/AK22)</f>
        <v>0</v>
      </c>
      <c r="AN22" s="36">
        <v>0</v>
      </c>
      <c r="AO22" s="36"/>
      <c r="AP22" s="51">
        <v>0</v>
      </c>
      <c r="AQ22" s="36">
        <v>0</v>
      </c>
      <c r="AR22" s="36"/>
      <c r="AS22" s="51">
        <v>0</v>
      </c>
      <c r="AT22" s="36">
        <v>0</v>
      </c>
      <c r="AU22" s="36"/>
      <c r="AV22" s="51">
        <v>0</v>
      </c>
      <c r="AW22" s="36">
        <f t="shared" si="19"/>
        <v>0</v>
      </c>
      <c r="AX22" s="36">
        <f t="shared" si="19"/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51">
        <v>0</v>
      </c>
      <c r="BL22" s="56">
        <f>SUM(Y22,AK22,AW22,BI22)</f>
        <v>2457</v>
      </c>
    </row>
    <row r="23" spans="1:64" s="63" customFormat="1" ht="22.5">
      <c r="A23" s="62"/>
      <c r="B23" s="50"/>
      <c r="C23" s="50"/>
      <c r="D23" s="50"/>
      <c r="E23" s="50"/>
      <c r="F23" s="50" t="s">
        <v>28</v>
      </c>
      <c r="G23" s="50"/>
      <c r="H23" s="17">
        <f>SUM(H24:H26)</f>
        <v>448345.61</v>
      </c>
      <c r="I23" s="17">
        <f>SUM(I24:I26)</f>
        <v>408510</v>
      </c>
      <c r="J23" s="17">
        <f>SUM(J24:J26)</f>
        <v>75000</v>
      </c>
      <c r="K23" s="89">
        <f t="shared" si="16"/>
        <v>483510</v>
      </c>
      <c r="L23" s="17">
        <f t="shared" si="0"/>
        <v>35405</v>
      </c>
      <c r="M23" s="191">
        <f t="shared" si="1"/>
        <v>7.322495915286137</v>
      </c>
      <c r="N23" s="192">
        <f t="shared" si="2"/>
        <v>448105</v>
      </c>
      <c r="O23" s="191">
        <f t="shared" si="3"/>
        <v>92.67750408471386</v>
      </c>
      <c r="P23" s="17">
        <f>SUM(P24:P25)</f>
        <v>0</v>
      </c>
      <c r="Q23" s="17">
        <f>SUM(Q24:Q25)</f>
        <v>0</v>
      </c>
      <c r="R23" s="193">
        <v>0</v>
      </c>
      <c r="S23" s="17">
        <f>SUM(S24:S26)</f>
        <v>35415</v>
      </c>
      <c r="T23" s="17">
        <f>SUM(T24:T26)</f>
        <v>35405</v>
      </c>
      <c r="U23" s="191">
        <f t="shared" si="24"/>
        <v>99.9717633771001</v>
      </c>
      <c r="V23" s="17">
        <f>SUM(V24:V26)</f>
        <v>96020</v>
      </c>
      <c r="W23" s="17">
        <f>SUM(W24:W26)</f>
        <v>0</v>
      </c>
      <c r="X23" s="191">
        <f>SUM(W23*100/V23)</f>
        <v>0</v>
      </c>
      <c r="Y23" s="194">
        <f t="shared" si="17"/>
        <v>131435</v>
      </c>
      <c r="Z23" s="194">
        <f t="shared" si="17"/>
        <v>35405</v>
      </c>
      <c r="AA23" s="191">
        <f t="shared" si="25"/>
        <v>26.937269372693727</v>
      </c>
      <c r="AB23" s="17">
        <f>SUM(AB24:AB26)</f>
        <v>30175</v>
      </c>
      <c r="AC23" s="17">
        <f>SUM(AC24:AC26)</f>
        <v>0</v>
      </c>
      <c r="AD23" s="257">
        <f>SUM(AC23*100/AB23)</f>
        <v>0</v>
      </c>
      <c r="AE23" s="17">
        <f>SUM(AE24:AE26)</f>
        <v>3375</v>
      </c>
      <c r="AF23" s="17">
        <f>SUM(AF24:AF26)</f>
        <v>0</v>
      </c>
      <c r="AG23" s="191">
        <f>SUM(AF23*100/AE23)</f>
        <v>0</v>
      </c>
      <c r="AH23" s="17">
        <f>SUM(AH24:AH26)</f>
        <v>7800</v>
      </c>
      <c r="AI23" s="17">
        <f>SUM(AI24:AI26)</f>
        <v>0</v>
      </c>
      <c r="AJ23" s="191">
        <f>SUM(AI23*100/AH23)</f>
        <v>0</v>
      </c>
      <c r="AK23" s="194">
        <f t="shared" si="18"/>
        <v>41350</v>
      </c>
      <c r="AL23" s="194">
        <f t="shared" si="18"/>
        <v>0</v>
      </c>
      <c r="AM23" s="191">
        <f>SUM(AL23*100/AK23)</f>
        <v>0</v>
      </c>
      <c r="AN23" s="17">
        <f>SUM(AN24:AN26)</f>
        <v>12525</v>
      </c>
      <c r="AO23" s="17">
        <f>SUM(AO24:AO26)</f>
        <v>0</v>
      </c>
      <c r="AP23" s="191">
        <f>SUM(AO23*100/AN23)</f>
        <v>0</v>
      </c>
      <c r="AQ23" s="17">
        <f>SUM(AQ24:AQ26)</f>
        <v>1350</v>
      </c>
      <c r="AR23" s="17">
        <f>SUM(AR24:AR26)</f>
        <v>0</v>
      </c>
      <c r="AS23" s="191">
        <f>SUM(AR23*100/AQ23)</f>
        <v>0</v>
      </c>
      <c r="AT23" s="17">
        <f>SUM(AT24:AT26)</f>
        <v>0</v>
      </c>
      <c r="AU23" s="17">
        <f>SUM(AU24:AU26)</f>
        <v>0</v>
      </c>
      <c r="AV23" s="193">
        <v>0</v>
      </c>
      <c r="AW23" s="17">
        <f>SUM(AW24:AW25)</f>
        <v>13875</v>
      </c>
      <c r="AX23" s="194">
        <f t="shared" si="19"/>
        <v>0</v>
      </c>
      <c r="AY23" s="191">
        <f>SUM(AX23*100/AW23)</f>
        <v>0</v>
      </c>
      <c r="AZ23" s="17">
        <f>SUM(AZ24:AZ26)</f>
        <v>215220</v>
      </c>
      <c r="BA23" s="17">
        <f>SUM(BA24:BA26)</f>
        <v>0</v>
      </c>
      <c r="BB23" s="191">
        <f>SUM(BA23*100/AZ23)</f>
        <v>0</v>
      </c>
      <c r="BC23" s="17">
        <f>SUM(BC24:BC26)</f>
        <v>16500</v>
      </c>
      <c r="BD23" s="17">
        <f>SUM(BD24:BD26)</f>
        <v>0</v>
      </c>
      <c r="BE23" s="191">
        <f>SUM(BD23*100/BC23)</f>
        <v>0</v>
      </c>
      <c r="BF23" s="17">
        <f>SUM(BF24:BF26)</f>
        <v>65130</v>
      </c>
      <c r="BG23" s="17">
        <f>SUM(BG24:BG26)</f>
        <v>0</v>
      </c>
      <c r="BH23" s="191">
        <f>SUM(BG23*100/BF23)</f>
        <v>0</v>
      </c>
      <c r="BI23" s="194">
        <f t="shared" si="20"/>
        <v>296850</v>
      </c>
      <c r="BJ23" s="194">
        <f t="shared" si="20"/>
        <v>0</v>
      </c>
      <c r="BK23" s="191">
        <f>SUM(BJ23*100/BI23)</f>
        <v>0</v>
      </c>
      <c r="BL23" s="195">
        <f>SUM(BL24:BL26)</f>
        <v>483510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42</v>
      </c>
      <c r="H24" s="17">
        <v>439475.61</v>
      </c>
      <c r="I24" s="36">
        <f>94000+306810</f>
        <v>400810</v>
      </c>
      <c r="J24" s="36">
        <f>100000+10000+10000-8000-21000-50000-2000-1200+35000+3000+3000</f>
        <v>78800</v>
      </c>
      <c r="K24" s="89">
        <f>SUM(I24+J24)</f>
        <v>479610</v>
      </c>
      <c r="L24" s="57">
        <f>SUM(Z24,AL24,AX24,BJ24)</f>
        <v>33515</v>
      </c>
      <c r="M24" s="47">
        <f>SUM(L24*100/K24)</f>
        <v>6.9879693917975025</v>
      </c>
      <c r="N24" s="55">
        <f>SUM(K24-L24)</f>
        <v>446095</v>
      </c>
      <c r="O24" s="47">
        <f>SUM(N24*100/K24)</f>
        <v>93.0120306082025</v>
      </c>
      <c r="P24" s="36">
        <v>0</v>
      </c>
      <c r="Q24" s="36">
        <v>0</v>
      </c>
      <c r="R24" s="51">
        <v>0</v>
      </c>
      <c r="S24" s="36">
        <v>33515</v>
      </c>
      <c r="T24" s="36">
        <v>33515</v>
      </c>
      <c r="U24" s="258">
        <f t="shared" si="24"/>
        <v>100</v>
      </c>
      <c r="V24" s="36">
        <v>96020</v>
      </c>
      <c r="W24" s="36"/>
      <c r="X24" s="47">
        <f>SUM(W24*100/V24)</f>
        <v>0</v>
      </c>
      <c r="Y24" s="36">
        <f t="shared" si="17"/>
        <v>129535</v>
      </c>
      <c r="Z24" s="36">
        <f t="shared" si="17"/>
        <v>33515</v>
      </c>
      <c r="AA24" s="47">
        <f t="shared" si="25"/>
        <v>25.87331609217586</v>
      </c>
      <c r="AB24" s="36">
        <v>30175</v>
      </c>
      <c r="AC24" s="36"/>
      <c r="AD24" s="258">
        <f>SUM(AC24*100/AB24)</f>
        <v>0</v>
      </c>
      <c r="AE24" s="36">
        <v>3375</v>
      </c>
      <c r="AF24" s="36"/>
      <c r="AG24" s="47">
        <f>SUM(AF24*100/AE24)</f>
        <v>0</v>
      </c>
      <c r="AH24" s="36">
        <v>7800</v>
      </c>
      <c r="AI24" s="36"/>
      <c r="AJ24" s="51">
        <f>SUM(AI24*100/AH24)</f>
        <v>0</v>
      </c>
      <c r="AK24" s="36">
        <f t="shared" si="18"/>
        <v>41350</v>
      </c>
      <c r="AL24" s="36">
        <f t="shared" si="18"/>
        <v>0</v>
      </c>
      <c r="AM24" s="51">
        <f>SUM(AL24*100/AK24)</f>
        <v>0</v>
      </c>
      <c r="AN24" s="36">
        <v>12525</v>
      </c>
      <c r="AO24" s="36"/>
      <c r="AP24" s="51">
        <f>SUM(AO24*100/AN24)</f>
        <v>0</v>
      </c>
      <c r="AQ24" s="36">
        <v>1350</v>
      </c>
      <c r="AR24" s="36"/>
      <c r="AS24" s="51">
        <f>SUM(AR24*100/AQ24)</f>
        <v>0</v>
      </c>
      <c r="AT24" s="36">
        <v>0</v>
      </c>
      <c r="AU24" s="36"/>
      <c r="AV24" s="51">
        <v>0</v>
      </c>
      <c r="AW24" s="36">
        <f t="shared" si="19"/>
        <v>13875</v>
      </c>
      <c r="AX24" s="36">
        <f t="shared" si="19"/>
        <v>0</v>
      </c>
      <c r="AY24" s="51">
        <f>SUM(AX24*100/AW24)</f>
        <v>0</v>
      </c>
      <c r="AZ24" s="36">
        <v>213220</v>
      </c>
      <c r="BA24" s="36"/>
      <c r="BB24" s="308">
        <f>SUM(BA24*100/AZ24)</f>
        <v>0</v>
      </c>
      <c r="BC24" s="36">
        <v>16500</v>
      </c>
      <c r="BD24" s="36"/>
      <c r="BE24" s="51">
        <f>SUM(BD24*100/BC24)</f>
        <v>0</v>
      </c>
      <c r="BF24" s="36">
        <v>65130</v>
      </c>
      <c r="BG24" s="36"/>
      <c r="BH24" s="51">
        <f>SUM(BG24*100/BF24)</f>
        <v>0</v>
      </c>
      <c r="BI24" s="36">
        <f>SUM(AZ24,BC24,BF24)</f>
        <v>294850</v>
      </c>
      <c r="BJ24" s="36">
        <f>SUM(BA24,BD24,BG24)</f>
        <v>0</v>
      </c>
      <c r="BK24" s="51">
        <f>SUM(BJ24*100/BI24)</f>
        <v>0</v>
      </c>
      <c r="BL24" s="56">
        <f>SUM(Y24,AK24,AW24,BI24)</f>
        <v>479610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43</v>
      </c>
      <c r="H25" s="17">
        <v>8870</v>
      </c>
      <c r="I25" s="36">
        <v>6200</v>
      </c>
      <c r="J25" s="36">
        <f>-4300+2000</f>
        <v>-2300</v>
      </c>
      <c r="K25" s="89">
        <f t="shared" si="16"/>
        <v>3900</v>
      </c>
      <c r="L25" s="57">
        <f t="shared" si="0"/>
        <v>1890</v>
      </c>
      <c r="M25" s="47">
        <f t="shared" si="1"/>
        <v>48.46153846153846</v>
      </c>
      <c r="N25" s="55">
        <f t="shared" si="2"/>
        <v>2010</v>
      </c>
      <c r="O25" s="47">
        <f t="shared" si="3"/>
        <v>51.53846153846154</v>
      </c>
      <c r="P25" s="36">
        <v>0</v>
      </c>
      <c r="Q25" s="36">
        <v>0</v>
      </c>
      <c r="R25" s="51">
        <v>0</v>
      </c>
      <c r="S25" s="36">
        <v>1900</v>
      </c>
      <c r="T25" s="36">
        <v>1890</v>
      </c>
      <c r="U25" s="47">
        <f t="shared" si="24"/>
        <v>99.47368421052632</v>
      </c>
      <c r="V25" s="36">
        <v>0</v>
      </c>
      <c r="W25" s="36"/>
      <c r="X25" s="47">
        <v>0</v>
      </c>
      <c r="Y25" s="36">
        <f t="shared" si="17"/>
        <v>1900</v>
      </c>
      <c r="Z25" s="36">
        <f t="shared" si="17"/>
        <v>1890</v>
      </c>
      <c r="AA25" s="47">
        <f t="shared" si="25"/>
        <v>99.47368421052632</v>
      </c>
      <c r="AB25" s="36">
        <v>0</v>
      </c>
      <c r="AC25" s="36"/>
      <c r="AD25" s="51">
        <v>0</v>
      </c>
      <c r="AE25" s="36">
        <v>0</v>
      </c>
      <c r="AF25" s="36"/>
      <c r="AG25" s="51">
        <v>0</v>
      </c>
      <c r="AH25" s="36">
        <v>0</v>
      </c>
      <c r="AI25" s="36"/>
      <c r="AJ25" s="51">
        <v>0</v>
      </c>
      <c r="AK25" s="36">
        <f t="shared" si="18"/>
        <v>0</v>
      </c>
      <c r="AL25" s="36">
        <f t="shared" si="18"/>
        <v>0</v>
      </c>
      <c r="AM25" s="51">
        <v>0</v>
      </c>
      <c r="AN25" s="36">
        <v>0</v>
      </c>
      <c r="AO25" s="36"/>
      <c r="AP25" s="51">
        <v>0</v>
      </c>
      <c r="AQ25" s="36">
        <v>0</v>
      </c>
      <c r="AR25" s="36"/>
      <c r="AS25" s="51">
        <v>0</v>
      </c>
      <c r="AT25" s="36">
        <v>0</v>
      </c>
      <c r="AU25" s="36"/>
      <c r="AV25" s="51">
        <v>0</v>
      </c>
      <c r="AW25" s="36">
        <f t="shared" si="19"/>
        <v>0</v>
      </c>
      <c r="AX25" s="36">
        <f t="shared" si="19"/>
        <v>0</v>
      </c>
      <c r="AY25" s="47">
        <v>0</v>
      </c>
      <c r="AZ25" s="36">
        <v>2000</v>
      </c>
      <c r="BA25" s="36"/>
      <c r="BB25" s="51">
        <f>SUM(BA25*100/AZ25)</f>
        <v>0</v>
      </c>
      <c r="BC25" s="36">
        <v>0</v>
      </c>
      <c r="BD25" s="36"/>
      <c r="BE25" s="51">
        <v>0</v>
      </c>
      <c r="BF25" s="36">
        <v>0</v>
      </c>
      <c r="BG25" s="36"/>
      <c r="BH25" s="51">
        <v>0</v>
      </c>
      <c r="BI25" s="36">
        <f t="shared" si="20"/>
        <v>2000</v>
      </c>
      <c r="BJ25" s="36">
        <f t="shared" si="20"/>
        <v>0</v>
      </c>
      <c r="BK25" s="51">
        <f>SUM(BJ25*100/BI25)</f>
        <v>0</v>
      </c>
      <c r="BL25" s="56">
        <f t="shared" si="23"/>
        <v>3900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102</v>
      </c>
      <c r="H26" s="17">
        <v>0</v>
      </c>
      <c r="I26" s="36">
        <v>1500</v>
      </c>
      <c r="J26" s="36">
        <f>-500-1000</f>
        <v>-1500</v>
      </c>
      <c r="K26" s="89">
        <f>SUM(I26+J26)</f>
        <v>0</v>
      </c>
      <c r="L26" s="57">
        <f>SUM(Z26,AL26,AX26,BJ26)</f>
        <v>0</v>
      </c>
      <c r="M26" s="47">
        <v>0</v>
      </c>
      <c r="N26" s="55">
        <f>SUM(K26-L26)</f>
        <v>0</v>
      </c>
      <c r="O26" s="47">
        <v>0</v>
      </c>
      <c r="P26" s="36">
        <v>0</v>
      </c>
      <c r="Q26" s="36">
        <v>0</v>
      </c>
      <c r="R26" s="51">
        <v>0</v>
      </c>
      <c r="S26" s="36">
        <v>0</v>
      </c>
      <c r="T26" s="36">
        <v>0</v>
      </c>
      <c r="U26" s="47">
        <v>0</v>
      </c>
      <c r="V26" s="36">
        <v>0</v>
      </c>
      <c r="W26" s="36"/>
      <c r="X26" s="47">
        <v>0</v>
      </c>
      <c r="Y26" s="36">
        <f>SUM(P26,S26,V26)</f>
        <v>0</v>
      </c>
      <c r="Z26" s="36">
        <f>SUM(Q26,T26,W26)</f>
        <v>0</v>
      </c>
      <c r="AA26" s="47">
        <v>0</v>
      </c>
      <c r="AB26" s="36">
        <v>0</v>
      </c>
      <c r="AC26" s="36"/>
      <c r="AD26" s="51">
        <v>0</v>
      </c>
      <c r="AE26" s="36">
        <v>0</v>
      </c>
      <c r="AF26" s="36"/>
      <c r="AG26" s="51">
        <v>0</v>
      </c>
      <c r="AH26" s="36">
        <v>0</v>
      </c>
      <c r="AI26" s="36"/>
      <c r="AJ26" s="51">
        <v>0</v>
      </c>
      <c r="AK26" s="36">
        <f>SUM(AB26,AE26,AH26)</f>
        <v>0</v>
      </c>
      <c r="AL26" s="36">
        <f>SUM(AC26,AF26,AI26)</f>
        <v>0</v>
      </c>
      <c r="AM26" s="51">
        <v>0</v>
      </c>
      <c r="AN26" s="36">
        <v>0</v>
      </c>
      <c r="AO26" s="36"/>
      <c r="AP26" s="51">
        <v>0</v>
      </c>
      <c r="AQ26" s="36">
        <v>0</v>
      </c>
      <c r="AR26" s="36"/>
      <c r="AS26" s="51">
        <v>0</v>
      </c>
      <c r="AT26" s="36">
        <v>0</v>
      </c>
      <c r="AU26" s="36"/>
      <c r="AV26" s="51">
        <v>0</v>
      </c>
      <c r="AW26" s="36">
        <f>SUM(AN26,AQ26,AT26)</f>
        <v>0</v>
      </c>
      <c r="AX26" s="36">
        <f>SUM(AO26,AR26,AU26)</f>
        <v>0</v>
      </c>
      <c r="AY26" s="47">
        <v>0</v>
      </c>
      <c r="AZ26" s="36">
        <v>0</v>
      </c>
      <c r="BA26" s="36"/>
      <c r="BB26" s="51">
        <v>0</v>
      </c>
      <c r="BC26" s="36">
        <v>0</v>
      </c>
      <c r="BD26" s="36"/>
      <c r="BE26" s="51">
        <v>0</v>
      </c>
      <c r="BF26" s="36">
        <v>0</v>
      </c>
      <c r="BG26" s="36"/>
      <c r="BH26" s="51">
        <v>0</v>
      </c>
      <c r="BI26" s="36">
        <f>SUM(AZ26,BC26,BF26)</f>
        <v>0</v>
      </c>
      <c r="BJ26" s="36">
        <f>SUM(BA26,BD26,BG26)</f>
        <v>0</v>
      </c>
      <c r="BK26" s="51">
        <v>0</v>
      </c>
      <c r="BL26" s="56">
        <f>SUM(Y26,AK26,AW26,BI26)</f>
        <v>0</v>
      </c>
    </row>
    <row r="27" spans="1:64" s="131" customFormat="1" ht="22.5">
      <c r="A27" s="129"/>
      <c r="B27" s="120"/>
      <c r="C27" s="120" t="s">
        <v>38</v>
      </c>
      <c r="D27" s="120"/>
      <c r="E27" s="120"/>
      <c r="F27" s="120"/>
      <c r="G27" s="120"/>
      <c r="H27" s="121">
        <f>SUM(H28)</f>
        <v>0</v>
      </c>
      <c r="I27" s="121">
        <f>SUM(I28)</f>
        <v>4500</v>
      </c>
      <c r="J27" s="121">
        <f>SUM(J28)</f>
        <v>500</v>
      </c>
      <c r="K27" s="122">
        <f t="shared" si="16"/>
        <v>5000</v>
      </c>
      <c r="L27" s="121">
        <f t="shared" si="0"/>
        <v>0</v>
      </c>
      <c r="M27" s="214">
        <f aca="true" t="shared" si="26" ref="M27:M32">SUM(L27*100/K27)</f>
        <v>0</v>
      </c>
      <c r="N27" s="215">
        <f t="shared" si="2"/>
        <v>5000</v>
      </c>
      <c r="O27" s="260">
        <f aca="true" t="shared" si="27" ref="O27:O32">SUM(N27*100/K27)</f>
        <v>100</v>
      </c>
      <c r="P27" s="121">
        <f>SUM(P28)</f>
        <v>0</v>
      </c>
      <c r="Q27" s="121">
        <f>SUM(Q28)</f>
        <v>0</v>
      </c>
      <c r="R27" s="216">
        <v>0</v>
      </c>
      <c r="S27" s="121">
        <f>SUM(S28)</f>
        <v>0</v>
      </c>
      <c r="T27" s="121">
        <f>SUM(T28)</f>
        <v>0</v>
      </c>
      <c r="U27" s="214">
        <v>0</v>
      </c>
      <c r="V27" s="121">
        <f>SUM(V28)</f>
        <v>0</v>
      </c>
      <c r="W27" s="121">
        <f>SUM(W28)</f>
        <v>0</v>
      </c>
      <c r="X27" s="214">
        <v>0</v>
      </c>
      <c r="Y27" s="217">
        <f t="shared" si="17"/>
        <v>0</v>
      </c>
      <c r="Z27" s="217">
        <f t="shared" si="17"/>
        <v>0</v>
      </c>
      <c r="AA27" s="214">
        <v>0</v>
      </c>
      <c r="AB27" s="121">
        <f>SUM(AB28)</f>
        <v>0</v>
      </c>
      <c r="AC27" s="121">
        <f>SUM(AC28)</f>
        <v>0</v>
      </c>
      <c r="AD27" s="216">
        <v>0</v>
      </c>
      <c r="AE27" s="121">
        <f>SUM(AE28)</f>
        <v>3200</v>
      </c>
      <c r="AF27" s="121">
        <f>SUM(AF28)</f>
        <v>0</v>
      </c>
      <c r="AG27" s="260">
        <f aca="true" t="shared" si="28" ref="AG27:AG32">SUM(AF27*100/AE27)</f>
        <v>0</v>
      </c>
      <c r="AH27" s="121">
        <f>SUM(AH28)</f>
        <v>0</v>
      </c>
      <c r="AI27" s="121">
        <f>SUM(AI28)</f>
        <v>0</v>
      </c>
      <c r="AJ27" s="216">
        <v>0</v>
      </c>
      <c r="AK27" s="217">
        <f t="shared" si="18"/>
        <v>3200</v>
      </c>
      <c r="AL27" s="217">
        <f t="shared" si="18"/>
        <v>0</v>
      </c>
      <c r="AM27" s="216">
        <f aca="true" t="shared" si="29" ref="AM27:AM32">SUM(AL27*100/AK27)</f>
        <v>0</v>
      </c>
      <c r="AN27" s="121">
        <f>SUM(AN28)</f>
        <v>1800</v>
      </c>
      <c r="AO27" s="121">
        <f>SUM(AO28)</f>
        <v>0</v>
      </c>
      <c r="AP27" s="216">
        <f aca="true" t="shared" si="30" ref="AP27:AP32">SUM(AO27*100/AN27)</f>
        <v>0</v>
      </c>
      <c r="AQ27" s="121">
        <f>SUM(AQ28)</f>
        <v>0</v>
      </c>
      <c r="AR27" s="121">
        <f>SUM(AR28)</f>
        <v>0</v>
      </c>
      <c r="AS27" s="216">
        <v>0</v>
      </c>
      <c r="AT27" s="121">
        <f>SUM(AT28)</f>
        <v>0</v>
      </c>
      <c r="AU27" s="121">
        <f>SUM(AU28)</f>
        <v>0</v>
      </c>
      <c r="AV27" s="216">
        <v>0</v>
      </c>
      <c r="AW27" s="121">
        <f t="shared" si="19"/>
        <v>1800</v>
      </c>
      <c r="AX27" s="121">
        <f t="shared" si="19"/>
        <v>0</v>
      </c>
      <c r="AY27" s="216">
        <f aca="true" t="shared" si="31" ref="AY27:AY32">SUM(AX27*100/AW27)</f>
        <v>0</v>
      </c>
      <c r="AZ27" s="121">
        <f>SUM(AZ28)</f>
        <v>0</v>
      </c>
      <c r="BA27" s="121">
        <f>SUM(BA28)</f>
        <v>0</v>
      </c>
      <c r="BB27" s="216">
        <v>0</v>
      </c>
      <c r="BC27" s="121">
        <f>SUM(BC28)</f>
        <v>0</v>
      </c>
      <c r="BD27" s="121">
        <f>SUM(BD28)</f>
        <v>0</v>
      </c>
      <c r="BE27" s="216">
        <v>0</v>
      </c>
      <c r="BF27" s="121">
        <f>SUM(BF28)</f>
        <v>0</v>
      </c>
      <c r="BG27" s="121">
        <f>SUM(BG28)</f>
        <v>0</v>
      </c>
      <c r="BH27" s="216">
        <v>0</v>
      </c>
      <c r="BI27" s="217">
        <f>SUM(AZ27,BC27,BF27)</f>
        <v>0</v>
      </c>
      <c r="BJ27" s="217">
        <f>SUM(BA27,BD27,BG27)</f>
        <v>0</v>
      </c>
      <c r="BK27" s="214">
        <v>0</v>
      </c>
      <c r="BL27" s="242">
        <f t="shared" si="23"/>
        <v>5000</v>
      </c>
    </row>
    <row r="28" spans="1:64" s="246" customFormat="1" ht="22.5">
      <c r="A28" s="230"/>
      <c r="B28" s="96"/>
      <c r="C28" s="96" t="s">
        <v>38</v>
      </c>
      <c r="D28" s="96"/>
      <c r="E28" s="96"/>
      <c r="F28" s="96"/>
      <c r="G28" s="96"/>
      <c r="H28" s="97">
        <f aca="true" t="shared" si="32" ref="H28:J31">SUM(H29)</f>
        <v>0</v>
      </c>
      <c r="I28" s="97">
        <f t="shared" si="32"/>
        <v>4500</v>
      </c>
      <c r="J28" s="97">
        <f t="shared" si="32"/>
        <v>500</v>
      </c>
      <c r="K28" s="98">
        <f t="shared" si="16"/>
        <v>5000</v>
      </c>
      <c r="L28" s="97">
        <f t="shared" si="0"/>
        <v>0</v>
      </c>
      <c r="M28" s="243">
        <f t="shared" si="26"/>
        <v>0</v>
      </c>
      <c r="N28" s="244">
        <f t="shared" si="2"/>
        <v>5000</v>
      </c>
      <c r="O28" s="283">
        <f t="shared" si="27"/>
        <v>100</v>
      </c>
      <c r="P28" s="97">
        <f>SUM(P29)</f>
        <v>0</v>
      </c>
      <c r="Q28" s="97">
        <f>SUM(Q29)</f>
        <v>0</v>
      </c>
      <c r="R28" s="231">
        <v>0</v>
      </c>
      <c r="S28" s="97">
        <f>SUM(S29)</f>
        <v>0</v>
      </c>
      <c r="T28" s="97">
        <f>SUM(T29)</f>
        <v>0</v>
      </c>
      <c r="U28" s="243">
        <v>0</v>
      </c>
      <c r="V28" s="97">
        <f>SUM(V29)</f>
        <v>0</v>
      </c>
      <c r="W28" s="97">
        <f>SUM(W29)</f>
        <v>0</v>
      </c>
      <c r="X28" s="243">
        <v>0</v>
      </c>
      <c r="Y28" s="232">
        <f aca="true" t="shared" si="33" ref="Y28:Z46">SUM(P28,S28,V28)</f>
        <v>0</v>
      </c>
      <c r="Z28" s="232">
        <f t="shared" si="33"/>
        <v>0</v>
      </c>
      <c r="AA28" s="243">
        <v>0</v>
      </c>
      <c r="AB28" s="97">
        <f>SUM(AB29)</f>
        <v>0</v>
      </c>
      <c r="AC28" s="97">
        <f>SUM(AC29)</f>
        <v>0</v>
      </c>
      <c r="AD28" s="231">
        <v>0</v>
      </c>
      <c r="AE28" s="97">
        <f>SUM(AE29)</f>
        <v>3200</v>
      </c>
      <c r="AF28" s="97">
        <f>SUM(AF29)</f>
        <v>0</v>
      </c>
      <c r="AG28" s="243">
        <f t="shared" si="28"/>
        <v>0</v>
      </c>
      <c r="AH28" s="97">
        <f>SUM(AH29)</f>
        <v>0</v>
      </c>
      <c r="AI28" s="97">
        <f>SUM(AI29)</f>
        <v>0</v>
      </c>
      <c r="AJ28" s="231">
        <v>0</v>
      </c>
      <c r="AK28" s="232">
        <f aca="true" t="shared" si="34" ref="AK28:AL45">SUM(AB28,AE28,AH28)</f>
        <v>3200</v>
      </c>
      <c r="AL28" s="232">
        <f t="shared" si="34"/>
        <v>0</v>
      </c>
      <c r="AM28" s="231">
        <f t="shared" si="29"/>
        <v>0</v>
      </c>
      <c r="AN28" s="97">
        <f>SUM(AN29)</f>
        <v>1800</v>
      </c>
      <c r="AO28" s="97">
        <f>SUM(AO29)</f>
        <v>0</v>
      </c>
      <c r="AP28" s="231">
        <f t="shared" si="30"/>
        <v>0</v>
      </c>
      <c r="AQ28" s="97">
        <f>SUM(AQ29)</f>
        <v>0</v>
      </c>
      <c r="AR28" s="97">
        <f>SUM(AR29)</f>
        <v>0</v>
      </c>
      <c r="AS28" s="231">
        <v>0</v>
      </c>
      <c r="AT28" s="97">
        <f>SUM(AT29)</f>
        <v>0</v>
      </c>
      <c r="AU28" s="97">
        <f>SUM(AU29)</f>
        <v>0</v>
      </c>
      <c r="AV28" s="231">
        <v>0</v>
      </c>
      <c r="AW28" s="97">
        <f>SUM(AW29)</f>
        <v>1800</v>
      </c>
      <c r="AX28" s="97">
        <f>SUM(AX29)</f>
        <v>0</v>
      </c>
      <c r="AY28" s="231">
        <f t="shared" si="31"/>
        <v>0</v>
      </c>
      <c r="AZ28" s="97">
        <f>SUM(AZ29)</f>
        <v>0</v>
      </c>
      <c r="BA28" s="97">
        <f>SUM(BA29)</f>
        <v>0</v>
      </c>
      <c r="BB28" s="231">
        <v>0</v>
      </c>
      <c r="BC28" s="97">
        <f>SUM(BC29)</f>
        <v>0</v>
      </c>
      <c r="BD28" s="97">
        <f>SUM(BD29)</f>
        <v>0</v>
      </c>
      <c r="BE28" s="231">
        <v>0</v>
      </c>
      <c r="BF28" s="97">
        <f>SUM(BF29)</f>
        <v>0</v>
      </c>
      <c r="BG28" s="97">
        <f>SUM(BG29)</f>
        <v>0</v>
      </c>
      <c r="BH28" s="231">
        <v>0</v>
      </c>
      <c r="BI28" s="97">
        <f>SUM(BI29)</f>
        <v>0</v>
      </c>
      <c r="BJ28" s="97">
        <f>SUM(BJ29)</f>
        <v>0</v>
      </c>
      <c r="BK28" s="243">
        <v>0</v>
      </c>
      <c r="BL28" s="245">
        <f t="shared" si="23"/>
        <v>5000</v>
      </c>
    </row>
    <row r="29" spans="1:64" s="149" customFormat="1" ht="22.5">
      <c r="A29" s="140"/>
      <c r="B29" s="141"/>
      <c r="C29" s="141"/>
      <c r="D29" s="141" t="s">
        <v>24</v>
      </c>
      <c r="E29" s="141"/>
      <c r="F29" s="141"/>
      <c r="G29" s="141"/>
      <c r="H29" s="142">
        <f t="shared" si="32"/>
        <v>0</v>
      </c>
      <c r="I29" s="142">
        <f t="shared" si="32"/>
        <v>4500</v>
      </c>
      <c r="J29" s="142">
        <f t="shared" si="32"/>
        <v>500</v>
      </c>
      <c r="K29" s="143">
        <f t="shared" si="16"/>
        <v>5000</v>
      </c>
      <c r="L29" s="142">
        <f t="shared" si="0"/>
        <v>0</v>
      </c>
      <c r="M29" s="219">
        <f t="shared" si="26"/>
        <v>0</v>
      </c>
      <c r="N29" s="220">
        <f t="shared" si="2"/>
        <v>5000</v>
      </c>
      <c r="O29" s="284">
        <f t="shared" si="27"/>
        <v>100</v>
      </c>
      <c r="P29" s="142">
        <f aca="true" t="shared" si="35" ref="P29:Q31">SUM(P30)</f>
        <v>0</v>
      </c>
      <c r="Q29" s="142">
        <f t="shared" si="35"/>
        <v>0</v>
      </c>
      <c r="R29" s="221">
        <v>0</v>
      </c>
      <c r="S29" s="142">
        <f aca="true" t="shared" si="36" ref="S29:T31">SUM(S30)</f>
        <v>0</v>
      </c>
      <c r="T29" s="142">
        <f t="shared" si="36"/>
        <v>0</v>
      </c>
      <c r="U29" s="219">
        <v>0</v>
      </c>
      <c r="V29" s="142">
        <f aca="true" t="shared" si="37" ref="V29:W31">SUM(V30)</f>
        <v>0</v>
      </c>
      <c r="W29" s="142">
        <f t="shared" si="37"/>
        <v>0</v>
      </c>
      <c r="X29" s="219">
        <v>0</v>
      </c>
      <c r="Y29" s="222">
        <f t="shared" si="33"/>
        <v>0</v>
      </c>
      <c r="Z29" s="222">
        <f t="shared" si="33"/>
        <v>0</v>
      </c>
      <c r="AA29" s="219">
        <v>0</v>
      </c>
      <c r="AB29" s="142">
        <f aca="true" t="shared" si="38" ref="AB29:AC31">SUM(AB30)</f>
        <v>0</v>
      </c>
      <c r="AC29" s="142">
        <f t="shared" si="38"/>
        <v>0</v>
      </c>
      <c r="AD29" s="221">
        <v>0</v>
      </c>
      <c r="AE29" s="142">
        <f aca="true" t="shared" si="39" ref="AE29:AF31">SUM(AE30)</f>
        <v>3200</v>
      </c>
      <c r="AF29" s="142">
        <f t="shared" si="39"/>
        <v>0</v>
      </c>
      <c r="AG29" s="191">
        <f t="shared" si="28"/>
        <v>0</v>
      </c>
      <c r="AH29" s="142">
        <f aca="true" t="shared" si="40" ref="AH29:AI31">SUM(AH30)</f>
        <v>0</v>
      </c>
      <c r="AI29" s="142">
        <f t="shared" si="40"/>
        <v>0</v>
      </c>
      <c r="AJ29" s="221">
        <v>0</v>
      </c>
      <c r="AK29" s="222">
        <f t="shared" si="34"/>
        <v>3200</v>
      </c>
      <c r="AL29" s="222">
        <f t="shared" si="34"/>
        <v>0</v>
      </c>
      <c r="AM29" s="221">
        <f t="shared" si="29"/>
        <v>0</v>
      </c>
      <c r="AN29" s="142">
        <f aca="true" t="shared" si="41" ref="AN29:AO31">SUM(AN30)</f>
        <v>1800</v>
      </c>
      <c r="AO29" s="142">
        <f t="shared" si="41"/>
        <v>0</v>
      </c>
      <c r="AP29" s="221">
        <f t="shared" si="30"/>
        <v>0</v>
      </c>
      <c r="AQ29" s="142">
        <f aca="true" t="shared" si="42" ref="AQ29:AR31">SUM(AQ30)</f>
        <v>0</v>
      </c>
      <c r="AR29" s="142">
        <f t="shared" si="42"/>
        <v>0</v>
      </c>
      <c r="AS29" s="221">
        <v>0</v>
      </c>
      <c r="AT29" s="142">
        <f aca="true" t="shared" si="43" ref="AT29:AU31">SUM(AT30)</f>
        <v>0</v>
      </c>
      <c r="AU29" s="142">
        <f t="shared" si="43"/>
        <v>0</v>
      </c>
      <c r="AV29" s="221">
        <v>0</v>
      </c>
      <c r="AW29" s="222">
        <f aca="true" t="shared" si="44" ref="AW29:AX46">SUM(AN29,AQ29,AT29)</f>
        <v>1800</v>
      </c>
      <c r="AX29" s="222">
        <f t="shared" si="44"/>
        <v>0</v>
      </c>
      <c r="AY29" s="221">
        <f t="shared" si="31"/>
        <v>0</v>
      </c>
      <c r="AZ29" s="142">
        <f aca="true" t="shared" si="45" ref="AZ29:BA31">SUM(AZ30)</f>
        <v>0</v>
      </c>
      <c r="BA29" s="142">
        <f t="shared" si="45"/>
        <v>0</v>
      </c>
      <c r="BB29" s="221">
        <v>0</v>
      </c>
      <c r="BC29" s="142">
        <f aca="true" t="shared" si="46" ref="BC29:BD31">SUM(BC30)</f>
        <v>0</v>
      </c>
      <c r="BD29" s="142">
        <f t="shared" si="46"/>
        <v>0</v>
      </c>
      <c r="BE29" s="221">
        <v>0</v>
      </c>
      <c r="BF29" s="142">
        <f aca="true" t="shared" si="47" ref="BF29:BG31">SUM(BF30)</f>
        <v>0</v>
      </c>
      <c r="BG29" s="142">
        <f t="shared" si="47"/>
        <v>0</v>
      </c>
      <c r="BH29" s="221">
        <v>0</v>
      </c>
      <c r="BI29" s="222">
        <f aca="true" t="shared" si="48" ref="BI29:BJ46">SUM(AZ29,BC29,BF29)</f>
        <v>0</v>
      </c>
      <c r="BJ29" s="222">
        <f t="shared" si="48"/>
        <v>0</v>
      </c>
      <c r="BK29" s="219">
        <v>0</v>
      </c>
      <c r="BL29" s="223">
        <f t="shared" si="23"/>
        <v>5000</v>
      </c>
    </row>
    <row r="30" spans="1:64" s="159" customFormat="1" ht="22.5">
      <c r="A30" s="150"/>
      <c r="B30" s="151"/>
      <c r="C30" s="151"/>
      <c r="D30" s="151"/>
      <c r="E30" s="151" t="s">
        <v>25</v>
      </c>
      <c r="F30" s="151"/>
      <c r="G30" s="151"/>
      <c r="H30" s="152">
        <f t="shared" si="32"/>
        <v>0</v>
      </c>
      <c r="I30" s="152">
        <f t="shared" si="32"/>
        <v>4500</v>
      </c>
      <c r="J30" s="152">
        <f t="shared" si="32"/>
        <v>500</v>
      </c>
      <c r="K30" s="153">
        <f t="shared" si="16"/>
        <v>5000</v>
      </c>
      <c r="L30" s="152">
        <f t="shared" si="0"/>
        <v>0</v>
      </c>
      <c r="M30" s="224">
        <f t="shared" si="26"/>
        <v>0</v>
      </c>
      <c r="N30" s="225">
        <f t="shared" si="2"/>
        <v>5000</v>
      </c>
      <c r="O30" s="285">
        <f t="shared" si="27"/>
        <v>100</v>
      </c>
      <c r="P30" s="152">
        <f t="shared" si="35"/>
        <v>0</v>
      </c>
      <c r="Q30" s="152">
        <f t="shared" si="35"/>
        <v>0</v>
      </c>
      <c r="R30" s="226">
        <v>0</v>
      </c>
      <c r="S30" s="152">
        <f t="shared" si="36"/>
        <v>0</v>
      </c>
      <c r="T30" s="152">
        <f t="shared" si="36"/>
        <v>0</v>
      </c>
      <c r="U30" s="224">
        <v>0</v>
      </c>
      <c r="V30" s="152">
        <f t="shared" si="37"/>
        <v>0</v>
      </c>
      <c r="W30" s="152">
        <f t="shared" si="37"/>
        <v>0</v>
      </c>
      <c r="X30" s="224">
        <v>0</v>
      </c>
      <c r="Y30" s="227">
        <f t="shared" si="33"/>
        <v>0</v>
      </c>
      <c r="Z30" s="227">
        <f t="shared" si="33"/>
        <v>0</v>
      </c>
      <c r="AA30" s="224">
        <v>0</v>
      </c>
      <c r="AB30" s="152">
        <f t="shared" si="38"/>
        <v>0</v>
      </c>
      <c r="AC30" s="152">
        <f t="shared" si="38"/>
        <v>0</v>
      </c>
      <c r="AD30" s="226">
        <v>0</v>
      </c>
      <c r="AE30" s="152">
        <f t="shared" si="39"/>
        <v>3200</v>
      </c>
      <c r="AF30" s="152">
        <f t="shared" si="39"/>
        <v>0</v>
      </c>
      <c r="AG30" s="191">
        <f t="shared" si="28"/>
        <v>0</v>
      </c>
      <c r="AH30" s="152">
        <f t="shared" si="40"/>
        <v>0</v>
      </c>
      <c r="AI30" s="152">
        <f t="shared" si="40"/>
        <v>0</v>
      </c>
      <c r="AJ30" s="226">
        <v>0</v>
      </c>
      <c r="AK30" s="227">
        <f t="shared" si="34"/>
        <v>3200</v>
      </c>
      <c r="AL30" s="227">
        <f t="shared" si="34"/>
        <v>0</v>
      </c>
      <c r="AM30" s="226">
        <f t="shared" si="29"/>
        <v>0</v>
      </c>
      <c r="AN30" s="152">
        <f t="shared" si="41"/>
        <v>1800</v>
      </c>
      <c r="AO30" s="152">
        <f t="shared" si="41"/>
        <v>0</v>
      </c>
      <c r="AP30" s="226">
        <f t="shared" si="30"/>
        <v>0</v>
      </c>
      <c r="AQ30" s="152">
        <f t="shared" si="42"/>
        <v>0</v>
      </c>
      <c r="AR30" s="152">
        <f t="shared" si="42"/>
        <v>0</v>
      </c>
      <c r="AS30" s="226">
        <v>0</v>
      </c>
      <c r="AT30" s="152">
        <f t="shared" si="43"/>
        <v>0</v>
      </c>
      <c r="AU30" s="152">
        <f t="shared" si="43"/>
        <v>0</v>
      </c>
      <c r="AV30" s="226">
        <v>0</v>
      </c>
      <c r="AW30" s="227">
        <f t="shared" si="44"/>
        <v>1800</v>
      </c>
      <c r="AX30" s="227">
        <f t="shared" si="44"/>
        <v>0</v>
      </c>
      <c r="AY30" s="226">
        <f t="shared" si="31"/>
        <v>0</v>
      </c>
      <c r="AZ30" s="152">
        <f t="shared" si="45"/>
        <v>0</v>
      </c>
      <c r="BA30" s="152">
        <f t="shared" si="45"/>
        <v>0</v>
      </c>
      <c r="BB30" s="226">
        <v>0</v>
      </c>
      <c r="BC30" s="152">
        <f t="shared" si="46"/>
        <v>0</v>
      </c>
      <c r="BD30" s="152">
        <f t="shared" si="46"/>
        <v>0</v>
      </c>
      <c r="BE30" s="226">
        <v>0</v>
      </c>
      <c r="BF30" s="152">
        <f t="shared" si="47"/>
        <v>0</v>
      </c>
      <c r="BG30" s="152">
        <f t="shared" si="47"/>
        <v>0</v>
      </c>
      <c r="BH30" s="226">
        <v>0</v>
      </c>
      <c r="BI30" s="227">
        <f t="shared" si="48"/>
        <v>0</v>
      </c>
      <c r="BJ30" s="227">
        <f t="shared" si="48"/>
        <v>0</v>
      </c>
      <c r="BK30" s="224">
        <v>0</v>
      </c>
      <c r="BL30" s="228">
        <f t="shared" si="23"/>
        <v>5000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2"/>
        <v>0</v>
      </c>
      <c r="I31" s="17">
        <f t="shared" si="32"/>
        <v>4500</v>
      </c>
      <c r="J31" s="17">
        <f t="shared" si="32"/>
        <v>500</v>
      </c>
      <c r="K31" s="89">
        <f t="shared" si="16"/>
        <v>5000</v>
      </c>
      <c r="L31" s="17">
        <f t="shared" si="0"/>
        <v>0</v>
      </c>
      <c r="M31" s="191">
        <f t="shared" si="26"/>
        <v>0</v>
      </c>
      <c r="N31" s="192">
        <f t="shared" si="2"/>
        <v>5000</v>
      </c>
      <c r="O31" s="257">
        <f t="shared" si="27"/>
        <v>100</v>
      </c>
      <c r="P31" s="17">
        <f t="shared" si="35"/>
        <v>0</v>
      </c>
      <c r="Q31" s="17">
        <f t="shared" si="35"/>
        <v>0</v>
      </c>
      <c r="R31" s="193">
        <v>0</v>
      </c>
      <c r="S31" s="17">
        <f t="shared" si="36"/>
        <v>0</v>
      </c>
      <c r="T31" s="17">
        <f t="shared" si="36"/>
        <v>0</v>
      </c>
      <c r="U31" s="191">
        <v>0</v>
      </c>
      <c r="V31" s="17">
        <f t="shared" si="37"/>
        <v>0</v>
      </c>
      <c r="W31" s="17">
        <f t="shared" si="37"/>
        <v>0</v>
      </c>
      <c r="X31" s="191">
        <v>0</v>
      </c>
      <c r="Y31" s="194">
        <f t="shared" si="33"/>
        <v>0</v>
      </c>
      <c r="Z31" s="194">
        <f t="shared" si="33"/>
        <v>0</v>
      </c>
      <c r="AA31" s="191">
        <v>0</v>
      </c>
      <c r="AB31" s="17">
        <f t="shared" si="38"/>
        <v>0</v>
      </c>
      <c r="AC31" s="17">
        <f t="shared" si="38"/>
        <v>0</v>
      </c>
      <c r="AD31" s="193">
        <v>0</v>
      </c>
      <c r="AE31" s="17">
        <f t="shared" si="39"/>
        <v>3200</v>
      </c>
      <c r="AF31" s="17">
        <f t="shared" si="39"/>
        <v>0</v>
      </c>
      <c r="AG31" s="191">
        <f t="shared" si="28"/>
        <v>0</v>
      </c>
      <c r="AH31" s="17">
        <f t="shared" si="40"/>
        <v>0</v>
      </c>
      <c r="AI31" s="17">
        <f t="shared" si="40"/>
        <v>0</v>
      </c>
      <c r="AJ31" s="193">
        <v>0</v>
      </c>
      <c r="AK31" s="194">
        <f t="shared" si="34"/>
        <v>3200</v>
      </c>
      <c r="AL31" s="194">
        <f t="shared" si="34"/>
        <v>0</v>
      </c>
      <c r="AM31" s="193">
        <f t="shared" si="29"/>
        <v>0</v>
      </c>
      <c r="AN31" s="17">
        <f t="shared" si="41"/>
        <v>1800</v>
      </c>
      <c r="AO31" s="17">
        <f t="shared" si="41"/>
        <v>0</v>
      </c>
      <c r="AP31" s="193">
        <f t="shared" si="30"/>
        <v>0</v>
      </c>
      <c r="AQ31" s="17">
        <f t="shared" si="42"/>
        <v>0</v>
      </c>
      <c r="AR31" s="17">
        <f t="shared" si="42"/>
        <v>0</v>
      </c>
      <c r="AS31" s="193">
        <v>0</v>
      </c>
      <c r="AT31" s="17">
        <f t="shared" si="43"/>
        <v>0</v>
      </c>
      <c r="AU31" s="17">
        <f t="shared" si="43"/>
        <v>0</v>
      </c>
      <c r="AV31" s="193">
        <v>0</v>
      </c>
      <c r="AW31" s="194">
        <f t="shared" si="44"/>
        <v>1800</v>
      </c>
      <c r="AX31" s="194">
        <f t="shared" si="44"/>
        <v>0</v>
      </c>
      <c r="AY31" s="193">
        <f t="shared" si="31"/>
        <v>0</v>
      </c>
      <c r="AZ31" s="17">
        <f t="shared" si="45"/>
        <v>0</v>
      </c>
      <c r="BA31" s="17">
        <f t="shared" si="45"/>
        <v>0</v>
      </c>
      <c r="BB31" s="193">
        <v>0</v>
      </c>
      <c r="BC31" s="17">
        <f t="shared" si="46"/>
        <v>0</v>
      </c>
      <c r="BD31" s="17">
        <f t="shared" si="46"/>
        <v>0</v>
      </c>
      <c r="BE31" s="193">
        <v>0</v>
      </c>
      <c r="BF31" s="17">
        <f t="shared" si="47"/>
        <v>0</v>
      </c>
      <c r="BG31" s="17">
        <f t="shared" si="47"/>
        <v>0</v>
      </c>
      <c r="BH31" s="193">
        <v>0</v>
      </c>
      <c r="BI31" s="194">
        <f t="shared" si="48"/>
        <v>0</v>
      </c>
      <c r="BJ31" s="194">
        <f t="shared" si="48"/>
        <v>0</v>
      </c>
      <c r="BK31" s="191">
        <v>0</v>
      </c>
      <c r="BL31" s="229">
        <f t="shared" si="23"/>
        <v>5000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76</v>
      </c>
      <c r="H32" s="17">
        <v>0</v>
      </c>
      <c r="I32" s="36">
        <v>4500</v>
      </c>
      <c r="J32" s="36">
        <v>500</v>
      </c>
      <c r="K32" s="89">
        <f t="shared" si="16"/>
        <v>5000</v>
      </c>
      <c r="L32" s="57">
        <f t="shared" si="0"/>
        <v>0</v>
      </c>
      <c r="M32" s="47">
        <f t="shared" si="26"/>
        <v>0</v>
      </c>
      <c r="N32" s="55">
        <f t="shared" si="2"/>
        <v>5000</v>
      </c>
      <c r="O32" s="258">
        <f t="shared" si="27"/>
        <v>100</v>
      </c>
      <c r="P32" s="36">
        <v>0</v>
      </c>
      <c r="Q32" s="36">
        <v>0</v>
      </c>
      <c r="R32" s="51">
        <v>0</v>
      </c>
      <c r="S32" s="36">
        <v>0</v>
      </c>
      <c r="T32" s="36">
        <v>0</v>
      </c>
      <c r="U32" s="47">
        <v>0</v>
      </c>
      <c r="V32" s="36">
        <v>0</v>
      </c>
      <c r="W32" s="36"/>
      <c r="X32" s="47">
        <v>0</v>
      </c>
      <c r="Y32" s="36">
        <f t="shared" si="33"/>
        <v>0</v>
      </c>
      <c r="Z32" s="36">
        <f t="shared" si="33"/>
        <v>0</v>
      </c>
      <c r="AA32" s="47">
        <v>0</v>
      </c>
      <c r="AB32" s="36">
        <v>0</v>
      </c>
      <c r="AC32" s="36"/>
      <c r="AD32" s="51">
        <v>0</v>
      </c>
      <c r="AE32" s="36">
        <v>3200</v>
      </c>
      <c r="AF32" s="36"/>
      <c r="AG32" s="47">
        <f t="shared" si="28"/>
        <v>0</v>
      </c>
      <c r="AH32" s="36">
        <v>0</v>
      </c>
      <c r="AI32" s="36"/>
      <c r="AJ32" s="51">
        <v>0</v>
      </c>
      <c r="AK32" s="36">
        <f>SUM(AB32,AE32,AH32)</f>
        <v>3200</v>
      </c>
      <c r="AL32" s="36">
        <f t="shared" si="34"/>
        <v>0</v>
      </c>
      <c r="AM32" s="51">
        <f t="shared" si="29"/>
        <v>0</v>
      </c>
      <c r="AN32" s="36">
        <v>1800</v>
      </c>
      <c r="AO32" s="36"/>
      <c r="AP32" s="51">
        <f t="shared" si="30"/>
        <v>0</v>
      </c>
      <c r="AQ32" s="36">
        <v>0</v>
      </c>
      <c r="AR32" s="36"/>
      <c r="AS32" s="51">
        <v>0</v>
      </c>
      <c r="AT32" s="36">
        <v>0</v>
      </c>
      <c r="AU32" s="36"/>
      <c r="AV32" s="51">
        <v>0</v>
      </c>
      <c r="AW32" s="36">
        <f t="shared" si="44"/>
        <v>1800</v>
      </c>
      <c r="AX32" s="36">
        <f t="shared" si="44"/>
        <v>0</v>
      </c>
      <c r="AY32" s="51">
        <f t="shared" si="31"/>
        <v>0</v>
      </c>
      <c r="AZ32" s="36">
        <v>0</v>
      </c>
      <c r="BA32" s="36"/>
      <c r="BB32" s="51">
        <v>0</v>
      </c>
      <c r="BC32" s="36">
        <v>0</v>
      </c>
      <c r="BD32" s="36"/>
      <c r="BE32" s="51">
        <v>0</v>
      </c>
      <c r="BF32" s="36">
        <v>0</v>
      </c>
      <c r="BG32" s="36"/>
      <c r="BH32" s="51">
        <v>0</v>
      </c>
      <c r="BI32" s="36">
        <f t="shared" si="48"/>
        <v>0</v>
      </c>
      <c r="BJ32" s="36">
        <f t="shared" si="48"/>
        <v>0</v>
      </c>
      <c r="BK32" s="47">
        <v>0</v>
      </c>
      <c r="BL32" s="56">
        <f t="shared" si="23"/>
        <v>5000</v>
      </c>
    </row>
    <row r="33" spans="1:64" s="131" customFormat="1" ht="22.5">
      <c r="A33" s="129"/>
      <c r="B33" s="120"/>
      <c r="C33" s="120" t="s">
        <v>83</v>
      </c>
      <c r="D33" s="120"/>
      <c r="E33" s="120"/>
      <c r="F33" s="120"/>
      <c r="G33" s="120"/>
      <c r="H33" s="121">
        <f>SUM(H34)</f>
        <v>0</v>
      </c>
      <c r="I33" s="121">
        <f>SUM(I34)</f>
        <v>91600</v>
      </c>
      <c r="J33" s="121">
        <f>SUM(J34)</f>
        <v>-17800</v>
      </c>
      <c r="K33" s="122">
        <f>SUM(I33+J33)</f>
        <v>73800</v>
      </c>
      <c r="L33" s="121">
        <f>SUM(Z33,AL33,AX33,BJ33)</f>
        <v>0</v>
      </c>
      <c r="M33" s="214">
        <f aca="true" t="shared" si="49" ref="M33:M39">SUM(L33*100/K33)</f>
        <v>0</v>
      </c>
      <c r="N33" s="215">
        <f>SUM(K33-L33)</f>
        <v>73800</v>
      </c>
      <c r="O33" s="260">
        <f aca="true" t="shared" si="50" ref="O33:O39">SUM(N33*100/K33)</f>
        <v>100</v>
      </c>
      <c r="P33" s="121">
        <f aca="true" t="shared" si="51" ref="P33:Q36">SUM(P34)</f>
        <v>0</v>
      </c>
      <c r="Q33" s="121">
        <f t="shared" si="51"/>
        <v>0</v>
      </c>
      <c r="R33" s="216">
        <v>0</v>
      </c>
      <c r="S33" s="121">
        <f aca="true" t="shared" si="52" ref="S33:T36">SUM(S34)</f>
        <v>0</v>
      </c>
      <c r="T33" s="121">
        <f t="shared" si="52"/>
        <v>0</v>
      </c>
      <c r="U33" s="214">
        <v>0</v>
      </c>
      <c r="V33" s="121">
        <f aca="true" t="shared" si="53" ref="V33:W36">SUM(V34)</f>
        <v>0</v>
      </c>
      <c r="W33" s="121">
        <f t="shared" si="53"/>
        <v>0</v>
      </c>
      <c r="X33" s="214">
        <v>0</v>
      </c>
      <c r="Y33" s="217">
        <f>SUM(P33,S33,V33)</f>
        <v>0</v>
      </c>
      <c r="Z33" s="217">
        <f>SUM(Q33,T33,W33)</f>
        <v>0</v>
      </c>
      <c r="AA33" s="214">
        <v>0</v>
      </c>
      <c r="AB33" s="121">
        <f aca="true" t="shared" si="54" ref="AB33:AC36">SUM(AB34)</f>
        <v>0</v>
      </c>
      <c r="AC33" s="121">
        <f t="shared" si="54"/>
        <v>0</v>
      </c>
      <c r="AD33" s="216">
        <v>0</v>
      </c>
      <c r="AE33" s="121">
        <f aca="true" t="shared" si="55" ref="AE33:AF36">SUM(AE34)</f>
        <v>0</v>
      </c>
      <c r="AF33" s="121">
        <f t="shared" si="55"/>
        <v>0</v>
      </c>
      <c r="AG33" s="216">
        <v>0</v>
      </c>
      <c r="AH33" s="121">
        <f aca="true" t="shared" si="56" ref="AH33:AI36">SUM(AH34)</f>
        <v>0</v>
      </c>
      <c r="AI33" s="121">
        <f t="shared" si="56"/>
        <v>0</v>
      </c>
      <c r="AJ33" s="216">
        <v>0</v>
      </c>
      <c r="AK33" s="217">
        <f>SUM(AB33,AE33,AH33)</f>
        <v>0</v>
      </c>
      <c r="AL33" s="217">
        <f>SUM(AC33,AF33,AI33)</f>
        <v>0</v>
      </c>
      <c r="AM33" s="216">
        <v>0</v>
      </c>
      <c r="AN33" s="121">
        <f aca="true" t="shared" si="57" ref="AN33:AO36">SUM(AN34)</f>
        <v>0</v>
      </c>
      <c r="AO33" s="121">
        <f t="shared" si="57"/>
        <v>0</v>
      </c>
      <c r="AP33" s="216">
        <v>0</v>
      </c>
      <c r="AQ33" s="121">
        <f aca="true" t="shared" si="58" ref="AQ33:AR36">SUM(AQ34)</f>
        <v>0</v>
      </c>
      <c r="AR33" s="121">
        <f t="shared" si="58"/>
        <v>0</v>
      </c>
      <c r="AS33" s="216">
        <v>0</v>
      </c>
      <c r="AT33" s="121">
        <f aca="true" t="shared" si="59" ref="AT33:AU36">SUM(AT34)</f>
        <v>0</v>
      </c>
      <c r="AU33" s="121">
        <f t="shared" si="59"/>
        <v>0</v>
      </c>
      <c r="AV33" s="216">
        <v>0</v>
      </c>
      <c r="AW33" s="217">
        <f>SUM(AN33,AQ33,AT33)</f>
        <v>0</v>
      </c>
      <c r="AX33" s="217">
        <f>SUM(AO33,AR33,AU33)</f>
        <v>0</v>
      </c>
      <c r="AY33" s="214">
        <v>0</v>
      </c>
      <c r="AZ33" s="121">
        <f aca="true" t="shared" si="60" ref="AZ33:BA36">SUM(AZ34)</f>
        <v>65000</v>
      </c>
      <c r="BA33" s="121">
        <f t="shared" si="60"/>
        <v>0</v>
      </c>
      <c r="BB33" s="214">
        <f>SUM(BA33*100/AZ33)</f>
        <v>0</v>
      </c>
      <c r="BC33" s="121">
        <f aca="true" t="shared" si="61" ref="BC33:BD36">SUM(BC34)</f>
        <v>0</v>
      </c>
      <c r="BD33" s="121">
        <f t="shared" si="61"/>
        <v>0</v>
      </c>
      <c r="BE33" s="216">
        <v>0</v>
      </c>
      <c r="BF33" s="121">
        <f aca="true" t="shared" si="62" ref="BF33:BG36">SUM(BF34)</f>
        <v>8800</v>
      </c>
      <c r="BG33" s="121">
        <f t="shared" si="62"/>
        <v>0</v>
      </c>
      <c r="BH33" s="216">
        <v>0</v>
      </c>
      <c r="BI33" s="217">
        <f>SUM(AZ33,BC33,BF33)</f>
        <v>73800</v>
      </c>
      <c r="BJ33" s="217">
        <f>SUM(BA33,BD33,BG33)</f>
        <v>0</v>
      </c>
      <c r="BK33" s="214">
        <f>SUM(BJ33*100/BI33)</f>
        <v>0</v>
      </c>
      <c r="BL33" s="242">
        <f>SUM(Y33,AK33,AW33,BI33)</f>
        <v>73800</v>
      </c>
    </row>
    <row r="34" spans="1:64" s="246" customFormat="1" ht="22.5">
      <c r="A34" s="230"/>
      <c r="B34" s="96"/>
      <c r="C34" s="96" t="s">
        <v>40</v>
      </c>
      <c r="D34" s="96"/>
      <c r="E34" s="96"/>
      <c r="F34" s="96"/>
      <c r="G34" s="96"/>
      <c r="H34" s="97">
        <f>SUM(H35)</f>
        <v>0</v>
      </c>
      <c r="I34" s="97">
        <f aca="true" t="shared" si="63" ref="I34:J36">SUM(I35)</f>
        <v>91600</v>
      </c>
      <c r="J34" s="97">
        <f t="shared" si="63"/>
        <v>-17800</v>
      </c>
      <c r="K34" s="98">
        <f t="shared" si="16"/>
        <v>73800</v>
      </c>
      <c r="L34" s="97">
        <f t="shared" si="0"/>
        <v>0</v>
      </c>
      <c r="M34" s="243">
        <f t="shared" si="49"/>
        <v>0</v>
      </c>
      <c r="N34" s="244">
        <f t="shared" si="2"/>
        <v>73800</v>
      </c>
      <c r="O34" s="283">
        <f t="shared" si="50"/>
        <v>100</v>
      </c>
      <c r="P34" s="97">
        <f t="shared" si="51"/>
        <v>0</v>
      </c>
      <c r="Q34" s="97">
        <f t="shared" si="51"/>
        <v>0</v>
      </c>
      <c r="R34" s="231">
        <v>0</v>
      </c>
      <c r="S34" s="97">
        <f t="shared" si="52"/>
        <v>0</v>
      </c>
      <c r="T34" s="97">
        <f t="shared" si="52"/>
        <v>0</v>
      </c>
      <c r="U34" s="243">
        <v>0</v>
      </c>
      <c r="V34" s="97">
        <f t="shared" si="53"/>
        <v>0</v>
      </c>
      <c r="W34" s="97">
        <f t="shared" si="53"/>
        <v>0</v>
      </c>
      <c r="X34" s="243">
        <v>0</v>
      </c>
      <c r="Y34" s="232">
        <f t="shared" si="33"/>
        <v>0</v>
      </c>
      <c r="Z34" s="232">
        <f t="shared" si="33"/>
        <v>0</v>
      </c>
      <c r="AA34" s="243">
        <v>0</v>
      </c>
      <c r="AB34" s="97">
        <f t="shared" si="54"/>
        <v>0</v>
      </c>
      <c r="AC34" s="97">
        <f t="shared" si="54"/>
        <v>0</v>
      </c>
      <c r="AD34" s="231">
        <v>0</v>
      </c>
      <c r="AE34" s="97">
        <f t="shared" si="55"/>
        <v>0</v>
      </c>
      <c r="AF34" s="97">
        <f t="shared" si="55"/>
        <v>0</v>
      </c>
      <c r="AG34" s="231">
        <v>0</v>
      </c>
      <c r="AH34" s="97">
        <f t="shared" si="56"/>
        <v>0</v>
      </c>
      <c r="AI34" s="97">
        <f t="shared" si="56"/>
        <v>0</v>
      </c>
      <c r="AJ34" s="231">
        <v>0</v>
      </c>
      <c r="AK34" s="232">
        <f t="shared" si="34"/>
        <v>0</v>
      </c>
      <c r="AL34" s="232">
        <f t="shared" si="34"/>
        <v>0</v>
      </c>
      <c r="AM34" s="231">
        <v>0</v>
      </c>
      <c r="AN34" s="97">
        <f t="shared" si="57"/>
        <v>0</v>
      </c>
      <c r="AO34" s="97">
        <f t="shared" si="57"/>
        <v>0</v>
      </c>
      <c r="AP34" s="231">
        <v>0</v>
      </c>
      <c r="AQ34" s="97">
        <f t="shared" si="58"/>
        <v>0</v>
      </c>
      <c r="AR34" s="97">
        <f t="shared" si="58"/>
        <v>0</v>
      </c>
      <c r="AS34" s="231">
        <v>0</v>
      </c>
      <c r="AT34" s="97">
        <f t="shared" si="59"/>
        <v>0</v>
      </c>
      <c r="AU34" s="97">
        <f t="shared" si="59"/>
        <v>0</v>
      </c>
      <c r="AV34" s="231">
        <v>0</v>
      </c>
      <c r="AW34" s="232">
        <f t="shared" si="44"/>
        <v>0</v>
      </c>
      <c r="AX34" s="232">
        <f t="shared" si="44"/>
        <v>0</v>
      </c>
      <c r="AY34" s="243">
        <v>0</v>
      </c>
      <c r="AZ34" s="97">
        <f t="shared" si="60"/>
        <v>65000</v>
      </c>
      <c r="BA34" s="97">
        <f t="shared" si="60"/>
        <v>0</v>
      </c>
      <c r="BB34" s="243">
        <f>SUM(BA34*100/AZ34)</f>
        <v>0</v>
      </c>
      <c r="BC34" s="97">
        <f t="shared" si="61"/>
        <v>0</v>
      </c>
      <c r="BD34" s="97">
        <f t="shared" si="61"/>
        <v>0</v>
      </c>
      <c r="BE34" s="231">
        <v>0</v>
      </c>
      <c r="BF34" s="97">
        <f t="shared" si="62"/>
        <v>8800</v>
      </c>
      <c r="BG34" s="97">
        <f t="shared" si="62"/>
        <v>0</v>
      </c>
      <c r="BH34" s="231">
        <v>0</v>
      </c>
      <c r="BI34" s="232">
        <f t="shared" si="48"/>
        <v>73800</v>
      </c>
      <c r="BJ34" s="232">
        <f t="shared" si="48"/>
        <v>0</v>
      </c>
      <c r="BK34" s="243">
        <f>SUM(BJ34*100/BI34)</f>
        <v>0</v>
      </c>
      <c r="BL34" s="245">
        <f t="shared" si="23"/>
        <v>73800</v>
      </c>
    </row>
    <row r="35" spans="1:64" s="149" customFormat="1" ht="22.5">
      <c r="A35" s="140"/>
      <c r="B35" s="141"/>
      <c r="C35" s="141"/>
      <c r="D35" s="141" t="s">
        <v>36</v>
      </c>
      <c r="E35" s="141"/>
      <c r="F35" s="141"/>
      <c r="G35" s="141"/>
      <c r="H35" s="142">
        <f>SUM(H36)</f>
        <v>0</v>
      </c>
      <c r="I35" s="142">
        <f t="shared" si="63"/>
        <v>91600</v>
      </c>
      <c r="J35" s="142">
        <f t="shared" si="63"/>
        <v>-17800</v>
      </c>
      <c r="K35" s="143">
        <f t="shared" si="16"/>
        <v>73800</v>
      </c>
      <c r="L35" s="142">
        <f t="shared" si="0"/>
        <v>0</v>
      </c>
      <c r="M35" s="219">
        <f t="shared" si="49"/>
        <v>0</v>
      </c>
      <c r="N35" s="220">
        <f t="shared" si="2"/>
        <v>73800</v>
      </c>
      <c r="O35" s="284">
        <f t="shared" si="50"/>
        <v>100</v>
      </c>
      <c r="P35" s="142">
        <f t="shared" si="51"/>
        <v>0</v>
      </c>
      <c r="Q35" s="142">
        <f t="shared" si="51"/>
        <v>0</v>
      </c>
      <c r="R35" s="221">
        <v>0</v>
      </c>
      <c r="S35" s="142">
        <f t="shared" si="52"/>
        <v>0</v>
      </c>
      <c r="T35" s="142">
        <f t="shared" si="52"/>
        <v>0</v>
      </c>
      <c r="U35" s="219">
        <v>0</v>
      </c>
      <c r="V35" s="142">
        <f t="shared" si="53"/>
        <v>0</v>
      </c>
      <c r="W35" s="142">
        <f t="shared" si="53"/>
        <v>0</v>
      </c>
      <c r="X35" s="219">
        <v>0</v>
      </c>
      <c r="Y35" s="222">
        <f t="shared" si="33"/>
        <v>0</v>
      </c>
      <c r="Z35" s="222">
        <f t="shared" si="33"/>
        <v>0</v>
      </c>
      <c r="AA35" s="219">
        <v>0</v>
      </c>
      <c r="AB35" s="142">
        <f t="shared" si="54"/>
        <v>0</v>
      </c>
      <c r="AC35" s="142">
        <f t="shared" si="54"/>
        <v>0</v>
      </c>
      <c r="AD35" s="221">
        <v>0</v>
      </c>
      <c r="AE35" s="142">
        <f t="shared" si="55"/>
        <v>0</v>
      </c>
      <c r="AF35" s="142">
        <f t="shared" si="55"/>
        <v>0</v>
      </c>
      <c r="AG35" s="221">
        <v>0</v>
      </c>
      <c r="AH35" s="142">
        <f t="shared" si="56"/>
        <v>0</v>
      </c>
      <c r="AI35" s="142">
        <f t="shared" si="56"/>
        <v>0</v>
      </c>
      <c r="AJ35" s="221">
        <v>0</v>
      </c>
      <c r="AK35" s="222">
        <f t="shared" si="34"/>
        <v>0</v>
      </c>
      <c r="AL35" s="222">
        <f t="shared" si="34"/>
        <v>0</v>
      </c>
      <c r="AM35" s="221">
        <v>0</v>
      </c>
      <c r="AN35" s="142">
        <f t="shared" si="57"/>
        <v>0</v>
      </c>
      <c r="AO35" s="142">
        <f t="shared" si="57"/>
        <v>0</v>
      </c>
      <c r="AP35" s="221">
        <v>0</v>
      </c>
      <c r="AQ35" s="142">
        <f t="shared" si="58"/>
        <v>0</v>
      </c>
      <c r="AR35" s="142">
        <f t="shared" si="58"/>
        <v>0</v>
      </c>
      <c r="AS35" s="221">
        <v>0</v>
      </c>
      <c r="AT35" s="142">
        <f t="shared" si="59"/>
        <v>0</v>
      </c>
      <c r="AU35" s="142">
        <f t="shared" si="59"/>
        <v>0</v>
      </c>
      <c r="AV35" s="221">
        <v>0</v>
      </c>
      <c r="AW35" s="222">
        <f t="shared" si="44"/>
        <v>0</v>
      </c>
      <c r="AX35" s="222">
        <f t="shared" si="44"/>
        <v>0</v>
      </c>
      <c r="AY35" s="219">
        <v>0</v>
      </c>
      <c r="AZ35" s="142">
        <f t="shared" si="60"/>
        <v>65000</v>
      </c>
      <c r="BA35" s="142">
        <f t="shared" si="60"/>
        <v>0</v>
      </c>
      <c r="BB35" s="219">
        <f>SUM(BA35*100/AZ35)</f>
        <v>0</v>
      </c>
      <c r="BC35" s="142">
        <f t="shared" si="61"/>
        <v>0</v>
      </c>
      <c r="BD35" s="142">
        <f t="shared" si="61"/>
        <v>0</v>
      </c>
      <c r="BE35" s="221">
        <v>0</v>
      </c>
      <c r="BF35" s="142">
        <f t="shared" si="62"/>
        <v>8800</v>
      </c>
      <c r="BG35" s="142">
        <f t="shared" si="62"/>
        <v>0</v>
      </c>
      <c r="BH35" s="221">
        <v>0</v>
      </c>
      <c r="BI35" s="222">
        <f t="shared" si="48"/>
        <v>73800</v>
      </c>
      <c r="BJ35" s="222">
        <f t="shared" si="48"/>
        <v>0</v>
      </c>
      <c r="BK35" s="219">
        <f>SUM(BJ35*100/BI35)</f>
        <v>0</v>
      </c>
      <c r="BL35" s="223">
        <f t="shared" si="23"/>
        <v>73800</v>
      </c>
    </row>
    <row r="36" spans="1:64" s="159" customFormat="1" ht="22.5">
      <c r="A36" s="150"/>
      <c r="B36" s="151"/>
      <c r="C36" s="151"/>
      <c r="D36" s="151"/>
      <c r="E36" s="151" t="s">
        <v>37</v>
      </c>
      <c r="F36" s="151"/>
      <c r="G36" s="151"/>
      <c r="H36" s="152">
        <f>SUM(H37)</f>
        <v>0</v>
      </c>
      <c r="I36" s="152">
        <f t="shared" si="63"/>
        <v>91600</v>
      </c>
      <c r="J36" s="152">
        <f t="shared" si="63"/>
        <v>-17800</v>
      </c>
      <c r="K36" s="153">
        <f t="shared" si="16"/>
        <v>73800</v>
      </c>
      <c r="L36" s="152">
        <f t="shared" si="0"/>
        <v>0</v>
      </c>
      <c r="M36" s="224">
        <f t="shared" si="49"/>
        <v>0</v>
      </c>
      <c r="N36" s="225">
        <f t="shared" si="2"/>
        <v>73800</v>
      </c>
      <c r="O36" s="285">
        <f t="shared" si="50"/>
        <v>100</v>
      </c>
      <c r="P36" s="152">
        <f t="shared" si="51"/>
        <v>0</v>
      </c>
      <c r="Q36" s="152">
        <f t="shared" si="51"/>
        <v>0</v>
      </c>
      <c r="R36" s="226">
        <v>0</v>
      </c>
      <c r="S36" s="152">
        <f t="shared" si="52"/>
        <v>0</v>
      </c>
      <c r="T36" s="152">
        <f t="shared" si="52"/>
        <v>0</v>
      </c>
      <c r="U36" s="224">
        <v>0</v>
      </c>
      <c r="V36" s="152">
        <f t="shared" si="53"/>
        <v>0</v>
      </c>
      <c r="W36" s="152">
        <f t="shared" si="53"/>
        <v>0</v>
      </c>
      <c r="X36" s="224">
        <v>0</v>
      </c>
      <c r="Y36" s="227">
        <f t="shared" si="33"/>
        <v>0</v>
      </c>
      <c r="Z36" s="227">
        <f t="shared" si="33"/>
        <v>0</v>
      </c>
      <c r="AA36" s="224">
        <v>0</v>
      </c>
      <c r="AB36" s="152">
        <f t="shared" si="54"/>
        <v>0</v>
      </c>
      <c r="AC36" s="152">
        <f t="shared" si="54"/>
        <v>0</v>
      </c>
      <c r="AD36" s="226">
        <v>0</v>
      </c>
      <c r="AE36" s="152">
        <f t="shared" si="55"/>
        <v>0</v>
      </c>
      <c r="AF36" s="152">
        <f t="shared" si="55"/>
        <v>0</v>
      </c>
      <c r="AG36" s="226">
        <v>0</v>
      </c>
      <c r="AH36" s="152">
        <f t="shared" si="56"/>
        <v>0</v>
      </c>
      <c r="AI36" s="152">
        <f t="shared" si="56"/>
        <v>0</v>
      </c>
      <c r="AJ36" s="226">
        <v>0</v>
      </c>
      <c r="AK36" s="227">
        <f t="shared" si="34"/>
        <v>0</v>
      </c>
      <c r="AL36" s="227">
        <f t="shared" si="34"/>
        <v>0</v>
      </c>
      <c r="AM36" s="226">
        <v>0</v>
      </c>
      <c r="AN36" s="152">
        <f t="shared" si="57"/>
        <v>0</v>
      </c>
      <c r="AO36" s="152">
        <f t="shared" si="57"/>
        <v>0</v>
      </c>
      <c r="AP36" s="226">
        <v>0</v>
      </c>
      <c r="AQ36" s="152">
        <f t="shared" si="58"/>
        <v>0</v>
      </c>
      <c r="AR36" s="152">
        <f t="shared" si="58"/>
        <v>0</v>
      </c>
      <c r="AS36" s="226">
        <v>0</v>
      </c>
      <c r="AT36" s="152">
        <f t="shared" si="59"/>
        <v>0</v>
      </c>
      <c r="AU36" s="152">
        <f t="shared" si="59"/>
        <v>0</v>
      </c>
      <c r="AV36" s="226">
        <v>0</v>
      </c>
      <c r="AW36" s="227">
        <f t="shared" si="44"/>
        <v>0</v>
      </c>
      <c r="AX36" s="227">
        <f t="shared" si="44"/>
        <v>0</v>
      </c>
      <c r="AY36" s="224">
        <v>0</v>
      </c>
      <c r="AZ36" s="152">
        <f t="shared" si="60"/>
        <v>65000</v>
      </c>
      <c r="BA36" s="152">
        <f t="shared" si="60"/>
        <v>0</v>
      </c>
      <c r="BB36" s="224">
        <f>SUM(BA36*100/AZ36)</f>
        <v>0</v>
      </c>
      <c r="BC36" s="152">
        <f t="shared" si="61"/>
        <v>0</v>
      </c>
      <c r="BD36" s="152">
        <f t="shared" si="61"/>
        <v>0</v>
      </c>
      <c r="BE36" s="226">
        <v>0</v>
      </c>
      <c r="BF36" s="152">
        <f t="shared" si="62"/>
        <v>8800</v>
      </c>
      <c r="BG36" s="152">
        <f t="shared" si="62"/>
        <v>0</v>
      </c>
      <c r="BH36" s="226">
        <v>0</v>
      </c>
      <c r="BI36" s="227">
        <f t="shared" si="48"/>
        <v>73800</v>
      </c>
      <c r="BJ36" s="227">
        <f t="shared" si="48"/>
        <v>0</v>
      </c>
      <c r="BK36" s="224">
        <f>SUM(BJ36*100/BI36)</f>
        <v>0</v>
      </c>
      <c r="BL36" s="228">
        <f t="shared" si="23"/>
        <v>73800</v>
      </c>
    </row>
    <row r="37" spans="1:64" s="52" customFormat="1" ht="22.5">
      <c r="A37" s="49"/>
      <c r="B37" s="14"/>
      <c r="C37" s="14"/>
      <c r="D37" s="14"/>
      <c r="E37" s="14"/>
      <c r="F37" s="14" t="s">
        <v>37</v>
      </c>
      <c r="G37" s="14"/>
      <c r="H37" s="57">
        <f>SUM(H38:H39)</f>
        <v>0</v>
      </c>
      <c r="I37" s="57">
        <f>SUM(I38:I39)</f>
        <v>91600</v>
      </c>
      <c r="J37" s="57">
        <f>SUM(J38:J39)</f>
        <v>-17800</v>
      </c>
      <c r="K37" s="89">
        <f t="shared" si="16"/>
        <v>73800</v>
      </c>
      <c r="L37" s="57">
        <f t="shared" si="0"/>
        <v>0</v>
      </c>
      <c r="M37" s="47">
        <f t="shared" si="49"/>
        <v>0</v>
      </c>
      <c r="N37" s="55">
        <f t="shared" si="2"/>
        <v>73800</v>
      </c>
      <c r="O37" s="258">
        <f t="shared" si="50"/>
        <v>100</v>
      </c>
      <c r="P37" s="57">
        <f>SUM(P38:P39)</f>
        <v>0</v>
      </c>
      <c r="Q37" s="57">
        <f>SUM(Q38:Q39)</f>
        <v>0</v>
      </c>
      <c r="R37" s="51">
        <v>0</v>
      </c>
      <c r="S37" s="57">
        <f>SUM(S38:S39)</f>
        <v>0</v>
      </c>
      <c r="T37" s="57">
        <f>SUM(T38:T39)</f>
        <v>0</v>
      </c>
      <c r="U37" s="47">
        <v>0</v>
      </c>
      <c r="V37" s="57">
        <f>SUM(V38:V39)</f>
        <v>0</v>
      </c>
      <c r="W37" s="57">
        <f>SUM(W38:W39)</f>
        <v>0</v>
      </c>
      <c r="X37" s="47">
        <v>0</v>
      </c>
      <c r="Y37" s="36">
        <f t="shared" si="33"/>
        <v>0</v>
      </c>
      <c r="Z37" s="36">
        <f t="shared" si="33"/>
        <v>0</v>
      </c>
      <c r="AA37" s="47">
        <v>0</v>
      </c>
      <c r="AB37" s="57">
        <f>SUM(AB38:AB39)</f>
        <v>0</v>
      </c>
      <c r="AC37" s="57">
        <f>SUM(AC38:AC39)</f>
        <v>0</v>
      </c>
      <c r="AD37" s="51">
        <v>0</v>
      </c>
      <c r="AE37" s="57">
        <f>SUM(AE38:AE39)</f>
        <v>0</v>
      </c>
      <c r="AF37" s="57">
        <f>SUM(AF38:AF39)</f>
        <v>0</v>
      </c>
      <c r="AG37" s="51">
        <v>0</v>
      </c>
      <c r="AH37" s="57">
        <f>SUM(AH38:AH39)</f>
        <v>0</v>
      </c>
      <c r="AI37" s="57">
        <f>SUM(AI38:AI39)</f>
        <v>0</v>
      </c>
      <c r="AJ37" s="51">
        <v>0</v>
      </c>
      <c r="AK37" s="36">
        <f t="shared" si="34"/>
        <v>0</v>
      </c>
      <c r="AL37" s="36">
        <f t="shared" si="34"/>
        <v>0</v>
      </c>
      <c r="AM37" s="51">
        <v>0</v>
      </c>
      <c r="AN37" s="57">
        <f>SUM(AN38:AN39)</f>
        <v>0</v>
      </c>
      <c r="AO37" s="57">
        <f>SUM(AO38:AO39)</f>
        <v>0</v>
      </c>
      <c r="AP37" s="51">
        <v>0</v>
      </c>
      <c r="AQ37" s="57">
        <f>SUM(AQ38:AQ39)</f>
        <v>0</v>
      </c>
      <c r="AR37" s="57">
        <f>SUM(AR38:AR39)</f>
        <v>0</v>
      </c>
      <c r="AS37" s="51">
        <v>0</v>
      </c>
      <c r="AT37" s="57">
        <f>SUM(AT38:AT39)</f>
        <v>0</v>
      </c>
      <c r="AU37" s="57">
        <f>SUM(AU38:AU39)</f>
        <v>0</v>
      </c>
      <c r="AV37" s="51">
        <v>0</v>
      </c>
      <c r="AW37" s="36">
        <f t="shared" si="44"/>
        <v>0</v>
      </c>
      <c r="AX37" s="36">
        <f t="shared" si="44"/>
        <v>0</v>
      </c>
      <c r="AY37" s="47">
        <v>0</v>
      </c>
      <c r="AZ37" s="57">
        <f>SUM(AZ38:AZ39)</f>
        <v>65000</v>
      </c>
      <c r="BA37" s="57">
        <f>SUM(BA38:BA39)</f>
        <v>0</v>
      </c>
      <c r="BB37" s="47">
        <f>SUM(BA37*100/AZ37)</f>
        <v>0</v>
      </c>
      <c r="BC37" s="57">
        <f>SUM(BC38:BC39)</f>
        <v>0</v>
      </c>
      <c r="BD37" s="57">
        <f>SUM(BD38:BD39)</f>
        <v>0</v>
      </c>
      <c r="BE37" s="51">
        <v>0</v>
      </c>
      <c r="BF37" s="57">
        <f>SUM(BF38:BF39)</f>
        <v>8800</v>
      </c>
      <c r="BG37" s="57">
        <f>SUM(BG38:BG39)</f>
        <v>0</v>
      </c>
      <c r="BH37" s="51">
        <v>0</v>
      </c>
      <c r="BI37" s="36">
        <f>SUM(AZ37,BC37,BF37)</f>
        <v>73800</v>
      </c>
      <c r="BJ37" s="36">
        <f>SUM(BA37,BD37,BG37)</f>
        <v>0</v>
      </c>
      <c r="BK37" s="47">
        <f>SUM(BJ37*100/BI37)</f>
        <v>0</v>
      </c>
      <c r="BL37" s="56">
        <f t="shared" si="23"/>
        <v>73800</v>
      </c>
    </row>
    <row r="38" spans="1:64" s="52" customFormat="1" ht="22.5">
      <c r="A38" s="49"/>
      <c r="B38" s="14"/>
      <c r="C38" s="14"/>
      <c r="D38" s="14"/>
      <c r="E38" s="14"/>
      <c r="F38" s="14"/>
      <c r="G38" s="65" t="s">
        <v>85</v>
      </c>
      <c r="H38" s="17">
        <v>0</v>
      </c>
      <c r="I38" s="36">
        <f>14800+11800</f>
        <v>26600</v>
      </c>
      <c r="J38" s="36">
        <f>-14800-3000</f>
        <v>-17800</v>
      </c>
      <c r="K38" s="89">
        <f t="shared" si="16"/>
        <v>8800</v>
      </c>
      <c r="L38" s="57">
        <f t="shared" si="0"/>
        <v>0</v>
      </c>
      <c r="M38" s="47">
        <v>0</v>
      </c>
      <c r="N38" s="55">
        <f t="shared" si="2"/>
        <v>8800</v>
      </c>
      <c r="O38" s="258">
        <f t="shared" si="50"/>
        <v>100</v>
      </c>
      <c r="P38" s="36">
        <v>0</v>
      </c>
      <c r="Q38" s="36">
        <v>0</v>
      </c>
      <c r="R38" s="51">
        <v>0</v>
      </c>
      <c r="S38" s="36">
        <v>0</v>
      </c>
      <c r="T38" s="36">
        <v>0</v>
      </c>
      <c r="U38" s="47">
        <v>0</v>
      </c>
      <c r="V38" s="36">
        <v>0</v>
      </c>
      <c r="W38" s="36"/>
      <c r="X38" s="47">
        <v>0</v>
      </c>
      <c r="Y38" s="36">
        <f t="shared" si="33"/>
        <v>0</v>
      </c>
      <c r="Z38" s="36">
        <f t="shared" si="33"/>
        <v>0</v>
      </c>
      <c r="AA38" s="47">
        <v>0</v>
      </c>
      <c r="AB38" s="36">
        <v>0</v>
      </c>
      <c r="AC38" s="36"/>
      <c r="AD38" s="51">
        <v>0</v>
      </c>
      <c r="AE38" s="36">
        <v>0</v>
      </c>
      <c r="AF38" s="36"/>
      <c r="AG38" s="51">
        <v>0</v>
      </c>
      <c r="AH38" s="36">
        <v>0</v>
      </c>
      <c r="AI38" s="36"/>
      <c r="AJ38" s="51">
        <v>0</v>
      </c>
      <c r="AK38" s="36">
        <f t="shared" si="34"/>
        <v>0</v>
      </c>
      <c r="AL38" s="36">
        <f t="shared" si="34"/>
        <v>0</v>
      </c>
      <c r="AM38" s="51">
        <v>0</v>
      </c>
      <c r="AN38" s="36">
        <v>0</v>
      </c>
      <c r="AO38" s="36"/>
      <c r="AP38" s="51">
        <v>0</v>
      </c>
      <c r="AQ38" s="36">
        <v>0</v>
      </c>
      <c r="AR38" s="36"/>
      <c r="AS38" s="51">
        <v>0</v>
      </c>
      <c r="AT38" s="36">
        <v>0</v>
      </c>
      <c r="AU38" s="36"/>
      <c r="AV38" s="51">
        <v>0</v>
      </c>
      <c r="AW38" s="36">
        <f t="shared" si="44"/>
        <v>0</v>
      </c>
      <c r="AX38" s="36">
        <f t="shared" si="44"/>
        <v>0</v>
      </c>
      <c r="AY38" s="47">
        <v>0</v>
      </c>
      <c r="AZ38" s="36">
        <v>0</v>
      </c>
      <c r="BA38" s="36"/>
      <c r="BB38" s="47">
        <v>0</v>
      </c>
      <c r="BC38" s="36">
        <v>0</v>
      </c>
      <c r="BD38" s="36"/>
      <c r="BE38" s="51">
        <v>0</v>
      </c>
      <c r="BF38" s="36">
        <v>8800</v>
      </c>
      <c r="BG38" s="36"/>
      <c r="BH38" s="51">
        <v>0</v>
      </c>
      <c r="BI38" s="36">
        <f t="shared" si="48"/>
        <v>8800</v>
      </c>
      <c r="BJ38" s="36">
        <f t="shared" si="48"/>
        <v>0</v>
      </c>
      <c r="BK38" s="47">
        <v>0</v>
      </c>
      <c r="BL38" s="56">
        <f t="shared" si="23"/>
        <v>8800</v>
      </c>
    </row>
    <row r="39" spans="1:64" s="52" customFormat="1" ht="22.5">
      <c r="A39" s="49"/>
      <c r="B39" s="14"/>
      <c r="C39" s="14"/>
      <c r="D39" s="14"/>
      <c r="E39" s="14"/>
      <c r="F39" s="14"/>
      <c r="G39" s="65" t="s">
        <v>103</v>
      </c>
      <c r="H39" s="17">
        <v>0</v>
      </c>
      <c r="I39" s="36">
        <v>65000</v>
      </c>
      <c r="J39" s="36">
        <v>0</v>
      </c>
      <c r="K39" s="89">
        <f>SUM(I39+J39)</f>
        <v>65000</v>
      </c>
      <c r="L39" s="57">
        <f>SUM(Z39,AL39,AX39,BJ39)</f>
        <v>0</v>
      </c>
      <c r="M39" s="47">
        <f t="shared" si="49"/>
        <v>0</v>
      </c>
      <c r="N39" s="55">
        <f>SUM(K39-L39)</f>
        <v>65000</v>
      </c>
      <c r="O39" s="258">
        <f t="shared" si="50"/>
        <v>100</v>
      </c>
      <c r="P39" s="36">
        <v>0</v>
      </c>
      <c r="Q39" s="36">
        <v>0</v>
      </c>
      <c r="R39" s="51">
        <v>0</v>
      </c>
      <c r="S39" s="36">
        <v>0</v>
      </c>
      <c r="T39" s="36">
        <v>0</v>
      </c>
      <c r="U39" s="47">
        <v>0</v>
      </c>
      <c r="V39" s="36">
        <v>0</v>
      </c>
      <c r="W39" s="36"/>
      <c r="X39" s="47">
        <v>0</v>
      </c>
      <c r="Y39" s="36">
        <f>SUM(P39,S39,V39)</f>
        <v>0</v>
      </c>
      <c r="Z39" s="36">
        <f>SUM(Q39,T39,W39)</f>
        <v>0</v>
      </c>
      <c r="AA39" s="47">
        <v>0</v>
      </c>
      <c r="AB39" s="36">
        <v>0</v>
      </c>
      <c r="AC39" s="36"/>
      <c r="AD39" s="51">
        <v>0</v>
      </c>
      <c r="AE39" s="36">
        <v>0</v>
      </c>
      <c r="AF39" s="36"/>
      <c r="AG39" s="51">
        <v>0</v>
      </c>
      <c r="AH39" s="36">
        <v>0</v>
      </c>
      <c r="AI39" s="36"/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/>
      <c r="AP39" s="51">
        <v>0</v>
      </c>
      <c r="AQ39" s="36">
        <v>0</v>
      </c>
      <c r="AR39" s="36"/>
      <c r="AS39" s="51">
        <v>0</v>
      </c>
      <c r="AT39" s="36">
        <v>0</v>
      </c>
      <c r="AU39" s="36"/>
      <c r="AV39" s="51">
        <v>0</v>
      </c>
      <c r="AW39" s="36">
        <f>SUM(AN39,AQ39,AT39)</f>
        <v>0</v>
      </c>
      <c r="AX39" s="36">
        <f>SUM(AO39,AR39,AU39)</f>
        <v>0</v>
      </c>
      <c r="AY39" s="47">
        <v>0</v>
      </c>
      <c r="AZ39" s="36">
        <v>65000</v>
      </c>
      <c r="BA39" s="36"/>
      <c r="BB39" s="47">
        <f>SUM(BA39*100/AZ39)</f>
        <v>0</v>
      </c>
      <c r="BC39" s="36">
        <v>0</v>
      </c>
      <c r="BD39" s="36"/>
      <c r="BE39" s="51">
        <v>0</v>
      </c>
      <c r="BF39" s="36">
        <v>0</v>
      </c>
      <c r="BG39" s="36"/>
      <c r="BH39" s="51">
        <v>0</v>
      </c>
      <c r="BI39" s="36">
        <f>SUM(AZ39,BC39,BF39)</f>
        <v>65000</v>
      </c>
      <c r="BJ39" s="36">
        <f>SUM(BA39,BD39,BG39)</f>
        <v>0</v>
      </c>
      <c r="BK39" s="47">
        <f>SUM(BJ39*100/BI39)</f>
        <v>0</v>
      </c>
      <c r="BL39" s="56">
        <f>SUM(Y39,AK39,AW39,BI39)</f>
        <v>65000</v>
      </c>
    </row>
    <row r="40" spans="1:64" s="202" customFormat="1" ht="22.5">
      <c r="A40" s="132" t="s">
        <v>86</v>
      </c>
      <c r="B40" s="233"/>
      <c r="C40" s="233"/>
      <c r="D40" s="233"/>
      <c r="E40" s="233"/>
      <c r="F40" s="233"/>
      <c r="G40" s="233"/>
      <c r="H40" s="92">
        <f aca="true" t="shared" si="64" ref="H40:J41">SUM(H41)</f>
        <v>0</v>
      </c>
      <c r="I40" s="92">
        <f t="shared" si="64"/>
        <v>0</v>
      </c>
      <c r="J40" s="92">
        <f t="shared" si="64"/>
        <v>0</v>
      </c>
      <c r="K40" s="93">
        <f t="shared" si="16"/>
        <v>0</v>
      </c>
      <c r="L40" s="92">
        <f t="shared" si="0"/>
        <v>0</v>
      </c>
      <c r="M40" s="200">
        <v>0</v>
      </c>
      <c r="N40" s="234">
        <f t="shared" si="2"/>
        <v>0</v>
      </c>
      <c r="O40" s="200">
        <v>0</v>
      </c>
      <c r="P40" s="92">
        <f>SUM(P41)</f>
        <v>0</v>
      </c>
      <c r="Q40" s="92">
        <f>SUM(Q41)</f>
        <v>0</v>
      </c>
      <c r="R40" s="200">
        <v>0</v>
      </c>
      <c r="S40" s="92">
        <f>SUM(S41)</f>
        <v>0</v>
      </c>
      <c r="T40" s="92">
        <f>SUM(T41)</f>
        <v>0</v>
      </c>
      <c r="U40" s="200">
        <v>0</v>
      </c>
      <c r="V40" s="92">
        <f>SUM(V41)</f>
        <v>0</v>
      </c>
      <c r="W40" s="92">
        <f>SUM(W41)</f>
        <v>0</v>
      </c>
      <c r="X40" s="200">
        <v>0</v>
      </c>
      <c r="Y40" s="235">
        <f t="shared" si="33"/>
        <v>0</v>
      </c>
      <c r="Z40" s="235">
        <f t="shared" si="33"/>
        <v>0</v>
      </c>
      <c r="AA40" s="200">
        <v>0</v>
      </c>
      <c r="AB40" s="92">
        <f>SUM(AB41)</f>
        <v>0</v>
      </c>
      <c r="AC40" s="92">
        <f>SUM(AC41)</f>
        <v>0</v>
      </c>
      <c r="AD40" s="200">
        <v>0</v>
      </c>
      <c r="AE40" s="92">
        <f>SUM(AE41)</f>
        <v>0</v>
      </c>
      <c r="AF40" s="92">
        <f>SUM(AF41)</f>
        <v>0</v>
      </c>
      <c r="AG40" s="200">
        <v>0</v>
      </c>
      <c r="AH40" s="92">
        <f>SUM(AH41)</f>
        <v>0</v>
      </c>
      <c r="AI40" s="92">
        <f>SUM(AI41)</f>
        <v>0</v>
      </c>
      <c r="AJ40" s="200">
        <v>0</v>
      </c>
      <c r="AK40" s="235">
        <f t="shared" si="34"/>
        <v>0</v>
      </c>
      <c r="AL40" s="235">
        <f t="shared" si="34"/>
        <v>0</v>
      </c>
      <c r="AM40" s="200">
        <v>0</v>
      </c>
      <c r="AN40" s="92">
        <f>SUM(AN41)</f>
        <v>0</v>
      </c>
      <c r="AO40" s="92">
        <f>SUM(AO41)</f>
        <v>0</v>
      </c>
      <c r="AP40" s="200">
        <v>0</v>
      </c>
      <c r="AQ40" s="92">
        <f>SUM(AQ41)</f>
        <v>0</v>
      </c>
      <c r="AR40" s="92">
        <f>SUM(AR41)</f>
        <v>0</v>
      </c>
      <c r="AS40" s="200">
        <v>0</v>
      </c>
      <c r="AT40" s="92">
        <f>SUM(AT41)</f>
        <v>0</v>
      </c>
      <c r="AU40" s="92">
        <f>SUM(AU41)</f>
        <v>0</v>
      </c>
      <c r="AV40" s="200">
        <v>0</v>
      </c>
      <c r="AW40" s="235">
        <f t="shared" si="44"/>
        <v>0</v>
      </c>
      <c r="AX40" s="235">
        <f t="shared" si="44"/>
        <v>0</v>
      </c>
      <c r="AY40" s="200">
        <v>0</v>
      </c>
      <c r="AZ40" s="92">
        <f>SUM(AZ41)</f>
        <v>0</v>
      </c>
      <c r="BA40" s="92">
        <f>SUM(BA41)</f>
        <v>0</v>
      </c>
      <c r="BB40" s="200">
        <v>0</v>
      </c>
      <c r="BC40" s="92">
        <f>SUM(BC41)</f>
        <v>0</v>
      </c>
      <c r="BD40" s="92">
        <f>SUM(BD41)</f>
        <v>0</v>
      </c>
      <c r="BE40" s="200">
        <v>0</v>
      </c>
      <c r="BF40" s="92">
        <f>SUM(BF41)</f>
        <v>0</v>
      </c>
      <c r="BG40" s="92">
        <f>SUM(BG41)</f>
        <v>0</v>
      </c>
      <c r="BH40" s="200">
        <v>0</v>
      </c>
      <c r="BI40" s="235">
        <f t="shared" si="48"/>
        <v>0</v>
      </c>
      <c r="BJ40" s="235">
        <f>SUM(BG40,BA40,BD40)</f>
        <v>0</v>
      </c>
      <c r="BK40" s="200">
        <v>0</v>
      </c>
      <c r="BL40" s="236">
        <f t="shared" si="23"/>
        <v>0</v>
      </c>
    </row>
    <row r="41" spans="1:64" s="208" customFormat="1" ht="22.5">
      <c r="A41" s="71" t="s">
        <v>64</v>
      </c>
      <c r="B41" s="237"/>
      <c r="C41" s="237"/>
      <c r="D41" s="237"/>
      <c r="E41" s="237"/>
      <c r="F41" s="237"/>
      <c r="G41" s="237"/>
      <c r="H41" s="72">
        <f t="shared" si="64"/>
        <v>0</v>
      </c>
      <c r="I41" s="72">
        <f t="shared" si="64"/>
        <v>0</v>
      </c>
      <c r="J41" s="72">
        <f t="shared" si="64"/>
        <v>0</v>
      </c>
      <c r="K41" s="90">
        <f t="shared" si="16"/>
        <v>0</v>
      </c>
      <c r="L41" s="72">
        <f>SUM(Z41,AL41,AX41,BJ41)</f>
        <v>0</v>
      </c>
      <c r="M41" s="238">
        <v>0</v>
      </c>
      <c r="N41" s="239">
        <f>SUM(K41-L41)</f>
        <v>0</v>
      </c>
      <c r="O41" s="238">
        <v>0</v>
      </c>
      <c r="P41" s="72">
        <f>SUM(P42)</f>
        <v>0</v>
      </c>
      <c r="Q41" s="72">
        <f>SUM(Q42)</f>
        <v>0</v>
      </c>
      <c r="R41" s="238">
        <v>0</v>
      </c>
      <c r="S41" s="72">
        <f>SUM(S42)</f>
        <v>0</v>
      </c>
      <c r="T41" s="72">
        <f>SUM(T42)</f>
        <v>0</v>
      </c>
      <c r="U41" s="238">
        <v>0</v>
      </c>
      <c r="V41" s="72">
        <f>SUM(V42)</f>
        <v>0</v>
      </c>
      <c r="W41" s="72">
        <f>SUM(W42)</f>
        <v>0</v>
      </c>
      <c r="X41" s="238">
        <v>0</v>
      </c>
      <c r="Y41" s="240">
        <f>SUM(P41,S41,V41)</f>
        <v>0</v>
      </c>
      <c r="Z41" s="240">
        <f>SUM(Q41,T41,W41)</f>
        <v>0</v>
      </c>
      <c r="AA41" s="238">
        <v>0</v>
      </c>
      <c r="AB41" s="72">
        <f>SUM(AB42)</f>
        <v>0</v>
      </c>
      <c r="AC41" s="72">
        <f>SUM(AC42)</f>
        <v>0</v>
      </c>
      <c r="AD41" s="238">
        <v>0</v>
      </c>
      <c r="AE41" s="72">
        <f>SUM(AE42)</f>
        <v>0</v>
      </c>
      <c r="AF41" s="72">
        <f>SUM(AF42)</f>
        <v>0</v>
      </c>
      <c r="AG41" s="238">
        <v>0</v>
      </c>
      <c r="AH41" s="72">
        <f>SUM(AH42)</f>
        <v>0</v>
      </c>
      <c r="AI41" s="72">
        <f>SUM(AI42)</f>
        <v>0</v>
      </c>
      <c r="AJ41" s="238">
        <v>0</v>
      </c>
      <c r="AK41" s="240">
        <f>SUM(AB41,AE41,AH41)</f>
        <v>0</v>
      </c>
      <c r="AL41" s="240">
        <f>SUM(AC41,AF41,AI41)</f>
        <v>0</v>
      </c>
      <c r="AM41" s="238">
        <v>0</v>
      </c>
      <c r="AN41" s="72">
        <f>SUM(AN42)</f>
        <v>0</v>
      </c>
      <c r="AO41" s="72">
        <f>SUM(AO42)</f>
        <v>0</v>
      </c>
      <c r="AP41" s="238">
        <v>0</v>
      </c>
      <c r="AQ41" s="72">
        <f>SUM(AQ42)</f>
        <v>0</v>
      </c>
      <c r="AR41" s="72">
        <f>SUM(AR42)</f>
        <v>0</v>
      </c>
      <c r="AS41" s="238">
        <v>0</v>
      </c>
      <c r="AT41" s="72">
        <f>SUM(AT42)</f>
        <v>0</v>
      </c>
      <c r="AU41" s="72">
        <f>SUM(AU42)</f>
        <v>0</v>
      </c>
      <c r="AV41" s="238">
        <v>0</v>
      </c>
      <c r="AW41" s="240">
        <f>SUM(AN41,AQ41,AT41)</f>
        <v>0</v>
      </c>
      <c r="AX41" s="240">
        <f>SUM(AO41,AR41,AU41)</f>
        <v>0</v>
      </c>
      <c r="AY41" s="238">
        <v>0</v>
      </c>
      <c r="AZ41" s="72">
        <f>SUM(AZ42)</f>
        <v>0</v>
      </c>
      <c r="BA41" s="72">
        <f>SUM(BA42)</f>
        <v>0</v>
      </c>
      <c r="BB41" s="238">
        <v>0</v>
      </c>
      <c r="BC41" s="72">
        <f>SUM(BC42)</f>
        <v>0</v>
      </c>
      <c r="BD41" s="72">
        <f>SUM(BD42)</f>
        <v>0</v>
      </c>
      <c r="BE41" s="238">
        <v>0</v>
      </c>
      <c r="BF41" s="72">
        <f>SUM(BF42)</f>
        <v>0</v>
      </c>
      <c r="BG41" s="72">
        <f>SUM(BG42)</f>
        <v>0</v>
      </c>
      <c r="BH41" s="238">
        <v>0</v>
      </c>
      <c r="BI41" s="240">
        <f>SUM(AZ41,BC41,BF41)</f>
        <v>0</v>
      </c>
      <c r="BJ41" s="240">
        <f>SUM(BG41,BA41,BD41)</f>
        <v>0</v>
      </c>
      <c r="BK41" s="238">
        <v>0</v>
      </c>
      <c r="BL41" s="241">
        <f>SUM(Y41,AK41,AW41,BI41)</f>
        <v>0</v>
      </c>
    </row>
    <row r="42" spans="1:64" s="179" customFormat="1" ht="22.5">
      <c r="A42" s="178"/>
      <c r="B42" s="109" t="s">
        <v>89</v>
      </c>
      <c r="C42" s="109"/>
      <c r="D42" s="109"/>
      <c r="E42" s="109"/>
      <c r="F42" s="109"/>
      <c r="G42" s="109"/>
      <c r="H42" s="110">
        <f>SUM(H43,H57,H75)</f>
        <v>0</v>
      </c>
      <c r="I42" s="110">
        <f>SUM(I43,I57,I75)</f>
        <v>0</v>
      </c>
      <c r="J42" s="110">
        <f>SUM(J43,J57,J75)</f>
        <v>0</v>
      </c>
      <c r="K42" s="111">
        <f t="shared" si="16"/>
        <v>0</v>
      </c>
      <c r="L42" s="110">
        <f t="shared" si="0"/>
        <v>0</v>
      </c>
      <c r="M42" s="209">
        <v>0</v>
      </c>
      <c r="N42" s="210">
        <f t="shared" si="2"/>
        <v>0</v>
      </c>
      <c r="O42" s="211">
        <v>0</v>
      </c>
      <c r="P42" s="110">
        <f>SUM(P43,P57,P75)</f>
        <v>0</v>
      </c>
      <c r="Q42" s="110">
        <f>SUM(Q43,Q57,Q75)</f>
        <v>0</v>
      </c>
      <c r="R42" s="211">
        <v>0</v>
      </c>
      <c r="S42" s="110">
        <f>SUM(S43,S57,S75)</f>
        <v>0</v>
      </c>
      <c r="T42" s="110">
        <f>SUM(T43,T57,T75)</f>
        <v>0</v>
      </c>
      <c r="U42" s="209">
        <v>0</v>
      </c>
      <c r="V42" s="110">
        <f>SUM(V43,V57,V75)</f>
        <v>0</v>
      </c>
      <c r="W42" s="110">
        <f>SUM(W43,W57,W75)</f>
        <v>0</v>
      </c>
      <c r="X42" s="209">
        <v>0</v>
      </c>
      <c r="Y42" s="212">
        <f t="shared" si="33"/>
        <v>0</v>
      </c>
      <c r="Z42" s="212">
        <f t="shared" si="33"/>
        <v>0</v>
      </c>
      <c r="AA42" s="209">
        <v>0</v>
      </c>
      <c r="AB42" s="110">
        <f>SUM(AB43,AB57,AB75)</f>
        <v>0</v>
      </c>
      <c r="AC42" s="110">
        <f>SUM(AC43,AC57,AC75)</f>
        <v>0</v>
      </c>
      <c r="AD42" s="211">
        <v>0</v>
      </c>
      <c r="AE42" s="110">
        <f>SUM(AE43,AE57,AE75)</f>
        <v>0</v>
      </c>
      <c r="AF42" s="110">
        <f>SUM(AF43,AF57,AF75)</f>
        <v>0</v>
      </c>
      <c r="AG42" s="211">
        <v>0</v>
      </c>
      <c r="AH42" s="110">
        <f>SUM(AH43,AH57,AH75)</f>
        <v>0</v>
      </c>
      <c r="AI42" s="110">
        <f>SUM(AI43,AI57,AI75)</f>
        <v>0</v>
      </c>
      <c r="AJ42" s="211">
        <v>0</v>
      </c>
      <c r="AK42" s="212">
        <f t="shared" si="34"/>
        <v>0</v>
      </c>
      <c r="AL42" s="212">
        <f t="shared" si="34"/>
        <v>0</v>
      </c>
      <c r="AM42" s="211">
        <v>0</v>
      </c>
      <c r="AN42" s="110">
        <f>SUM(AN43,AN57,AN75)</f>
        <v>0</v>
      </c>
      <c r="AO42" s="110">
        <f>SUM(AO43,AO57,AO75)</f>
        <v>0</v>
      </c>
      <c r="AP42" s="211">
        <v>0</v>
      </c>
      <c r="AQ42" s="110">
        <f>SUM(AQ43,AQ57,AQ75)</f>
        <v>0</v>
      </c>
      <c r="AR42" s="110">
        <f>SUM(AR43,AR57,AR75)</f>
        <v>0</v>
      </c>
      <c r="AS42" s="211">
        <v>0</v>
      </c>
      <c r="AT42" s="110">
        <f>SUM(AT43,AT57,AT75)</f>
        <v>0</v>
      </c>
      <c r="AU42" s="110">
        <f>SUM(AU43,AU57,AU75)</f>
        <v>0</v>
      </c>
      <c r="AV42" s="211">
        <v>0</v>
      </c>
      <c r="AW42" s="212">
        <f t="shared" si="44"/>
        <v>0</v>
      </c>
      <c r="AX42" s="212">
        <f t="shared" si="44"/>
        <v>0</v>
      </c>
      <c r="AY42" s="211">
        <v>0</v>
      </c>
      <c r="AZ42" s="110">
        <f>SUM(AZ43,AZ57,AZ75)</f>
        <v>0</v>
      </c>
      <c r="BA42" s="110">
        <f>SUM(BA43,BA57,BA75)</f>
        <v>0</v>
      </c>
      <c r="BB42" s="211">
        <v>0</v>
      </c>
      <c r="BC42" s="110">
        <f>SUM(BC43,BC57,BC75)</f>
        <v>0</v>
      </c>
      <c r="BD42" s="110">
        <f>SUM(BD43,BD57,BD75)</f>
        <v>0</v>
      </c>
      <c r="BE42" s="211">
        <v>0</v>
      </c>
      <c r="BF42" s="110">
        <f>SUM(BF43,BF57,BF75)</f>
        <v>0</v>
      </c>
      <c r="BG42" s="110">
        <f>SUM(BG43,BG57,BG75)</f>
        <v>0</v>
      </c>
      <c r="BH42" s="211">
        <v>0</v>
      </c>
      <c r="BI42" s="212">
        <f t="shared" si="48"/>
        <v>0</v>
      </c>
      <c r="BJ42" s="212">
        <f t="shared" si="48"/>
        <v>0</v>
      </c>
      <c r="BK42" s="211">
        <v>0</v>
      </c>
      <c r="BL42" s="213">
        <f t="shared" si="23"/>
        <v>0</v>
      </c>
    </row>
    <row r="43" spans="1:64" s="131" customFormat="1" ht="22.5">
      <c r="A43" s="129"/>
      <c r="B43" s="120"/>
      <c r="C43" s="120" t="s">
        <v>60</v>
      </c>
      <c r="D43" s="120"/>
      <c r="E43" s="120"/>
      <c r="F43" s="120"/>
      <c r="G43" s="120"/>
      <c r="H43" s="121">
        <f aca="true" t="shared" si="65" ref="H43:J45">SUM(H44)</f>
        <v>0</v>
      </c>
      <c r="I43" s="121">
        <f t="shared" si="65"/>
        <v>0</v>
      </c>
      <c r="J43" s="121">
        <f t="shared" si="65"/>
        <v>0</v>
      </c>
      <c r="K43" s="122">
        <f t="shared" si="16"/>
        <v>0</v>
      </c>
      <c r="L43" s="121">
        <f t="shared" si="0"/>
        <v>0</v>
      </c>
      <c r="M43" s="214">
        <v>0</v>
      </c>
      <c r="N43" s="215">
        <f t="shared" si="2"/>
        <v>0</v>
      </c>
      <c r="O43" s="216">
        <v>0</v>
      </c>
      <c r="P43" s="121">
        <f>SUM(P44)</f>
        <v>0</v>
      </c>
      <c r="Q43" s="121">
        <f>SUM(Q44)</f>
        <v>0</v>
      </c>
      <c r="R43" s="216">
        <v>0</v>
      </c>
      <c r="S43" s="121">
        <f>SUM(S44)</f>
        <v>0</v>
      </c>
      <c r="T43" s="121">
        <f>SUM(T44)</f>
        <v>0</v>
      </c>
      <c r="U43" s="214">
        <v>0</v>
      </c>
      <c r="V43" s="121">
        <f>SUM(V44)</f>
        <v>0</v>
      </c>
      <c r="W43" s="121">
        <f>SUM(W44)</f>
        <v>0</v>
      </c>
      <c r="X43" s="214">
        <v>0</v>
      </c>
      <c r="Y43" s="217">
        <f t="shared" si="33"/>
        <v>0</v>
      </c>
      <c r="Z43" s="217">
        <f t="shared" si="33"/>
        <v>0</v>
      </c>
      <c r="AA43" s="214">
        <v>0</v>
      </c>
      <c r="AB43" s="121">
        <f>SUM(AB44)</f>
        <v>0</v>
      </c>
      <c r="AC43" s="121">
        <f>SUM(AC44)</f>
        <v>0</v>
      </c>
      <c r="AD43" s="216">
        <v>0</v>
      </c>
      <c r="AE43" s="121">
        <f>SUM(AE44)</f>
        <v>0</v>
      </c>
      <c r="AF43" s="121">
        <f>SUM(AF44)</f>
        <v>0</v>
      </c>
      <c r="AG43" s="216">
        <v>0</v>
      </c>
      <c r="AH43" s="121">
        <f>SUM(AH44)</f>
        <v>0</v>
      </c>
      <c r="AI43" s="121">
        <f>SUM(AI44)</f>
        <v>0</v>
      </c>
      <c r="AJ43" s="216">
        <v>0</v>
      </c>
      <c r="AK43" s="217">
        <f t="shared" si="34"/>
        <v>0</v>
      </c>
      <c r="AL43" s="217">
        <f t="shared" si="34"/>
        <v>0</v>
      </c>
      <c r="AM43" s="216">
        <v>0</v>
      </c>
      <c r="AN43" s="121">
        <f>SUM(AN44)</f>
        <v>0</v>
      </c>
      <c r="AO43" s="121">
        <f>SUM(AO44)</f>
        <v>0</v>
      </c>
      <c r="AP43" s="216">
        <v>0</v>
      </c>
      <c r="AQ43" s="121">
        <f>SUM(AQ44)</f>
        <v>0</v>
      </c>
      <c r="AR43" s="121">
        <f>SUM(AR44)</f>
        <v>0</v>
      </c>
      <c r="AS43" s="216">
        <v>0</v>
      </c>
      <c r="AT43" s="121">
        <f>SUM(AT44)</f>
        <v>0</v>
      </c>
      <c r="AU43" s="121">
        <f>SUM(AU44)</f>
        <v>0</v>
      </c>
      <c r="AV43" s="216">
        <v>0</v>
      </c>
      <c r="AW43" s="217">
        <f t="shared" si="44"/>
        <v>0</v>
      </c>
      <c r="AX43" s="217">
        <f t="shared" si="44"/>
        <v>0</v>
      </c>
      <c r="AY43" s="216">
        <v>0</v>
      </c>
      <c r="AZ43" s="121">
        <f>SUM(AZ44)</f>
        <v>0</v>
      </c>
      <c r="BA43" s="121">
        <f>SUM(BA44)</f>
        <v>0</v>
      </c>
      <c r="BB43" s="216">
        <v>0</v>
      </c>
      <c r="BC43" s="121">
        <f>SUM(BC44)</f>
        <v>0</v>
      </c>
      <c r="BD43" s="121">
        <f>SUM(BD44)</f>
        <v>0</v>
      </c>
      <c r="BE43" s="216">
        <v>0</v>
      </c>
      <c r="BF43" s="121">
        <f>SUM(BF44)</f>
        <v>0</v>
      </c>
      <c r="BG43" s="121">
        <f>SUM(BG44)</f>
        <v>0</v>
      </c>
      <c r="BH43" s="216">
        <v>0</v>
      </c>
      <c r="BI43" s="217">
        <f t="shared" si="48"/>
        <v>0</v>
      </c>
      <c r="BJ43" s="217">
        <f t="shared" si="48"/>
        <v>0</v>
      </c>
      <c r="BK43" s="216">
        <v>0</v>
      </c>
      <c r="BL43" s="242">
        <f t="shared" si="23"/>
        <v>0</v>
      </c>
    </row>
    <row r="44" spans="1:64" s="149" customFormat="1" ht="22.5">
      <c r="A44" s="140"/>
      <c r="B44" s="141"/>
      <c r="C44" s="141"/>
      <c r="D44" s="141" t="s">
        <v>34</v>
      </c>
      <c r="E44" s="141"/>
      <c r="F44" s="141"/>
      <c r="G44" s="141"/>
      <c r="H44" s="142">
        <f t="shared" si="65"/>
        <v>0</v>
      </c>
      <c r="I44" s="142">
        <f t="shared" si="65"/>
        <v>0</v>
      </c>
      <c r="J44" s="142">
        <f t="shared" si="65"/>
        <v>0</v>
      </c>
      <c r="K44" s="143">
        <f t="shared" si="16"/>
        <v>0</v>
      </c>
      <c r="L44" s="142">
        <f t="shared" si="0"/>
        <v>0</v>
      </c>
      <c r="M44" s="219">
        <v>0</v>
      </c>
      <c r="N44" s="220">
        <f t="shared" si="2"/>
        <v>0</v>
      </c>
      <c r="O44" s="221">
        <v>0</v>
      </c>
      <c r="P44" s="142">
        <f>SUM(P45)</f>
        <v>0</v>
      </c>
      <c r="Q44" s="142">
        <f>SUM(Q45)</f>
        <v>0</v>
      </c>
      <c r="R44" s="221">
        <v>0</v>
      </c>
      <c r="S44" s="142">
        <f>SUM(S45)</f>
        <v>0</v>
      </c>
      <c r="T44" s="142">
        <f>SUM(T45)</f>
        <v>0</v>
      </c>
      <c r="U44" s="219">
        <v>0</v>
      </c>
      <c r="V44" s="142">
        <f>SUM(V45)</f>
        <v>0</v>
      </c>
      <c r="W44" s="142">
        <f>SUM(W45)</f>
        <v>0</v>
      </c>
      <c r="X44" s="219">
        <v>0</v>
      </c>
      <c r="Y44" s="222">
        <f t="shared" si="33"/>
        <v>0</v>
      </c>
      <c r="Z44" s="222">
        <f t="shared" si="33"/>
        <v>0</v>
      </c>
      <c r="AA44" s="219">
        <v>0</v>
      </c>
      <c r="AB44" s="142">
        <f>SUM(AB45)</f>
        <v>0</v>
      </c>
      <c r="AC44" s="142">
        <f>SUM(AC45)</f>
        <v>0</v>
      </c>
      <c r="AD44" s="221">
        <v>0</v>
      </c>
      <c r="AE44" s="142">
        <f>SUM(AE45)</f>
        <v>0</v>
      </c>
      <c r="AF44" s="142">
        <f>SUM(AF45)</f>
        <v>0</v>
      </c>
      <c r="AG44" s="221">
        <v>0</v>
      </c>
      <c r="AH44" s="142">
        <f>SUM(AH45)</f>
        <v>0</v>
      </c>
      <c r="AI44" s="142">
        <f>SUM(AI45)</f>
        <v>0</v>
      </c>
      <c r="AJ44" s="221">
        <v>0</v>
      </c>
      <c r="AK44" s="222">
        <f t="shared" si="34"/>
        <v>0</v>
      </c>
      <c r="AL44" s="222">
        <f t="shared" si="34"/>
        <v>0</v>
      </c>
      <c r="AM44" s="221">
        <v>0</v>
      </c>
      <c r="AN44" s="142">
        <f>SUM(AN45)</f>
        <v>0</v>
      </c>
      <c r="AO44" s="142">
        <f>SUM(AO45)</f>
        <v>0</v>
      </c>
      <c r="AP44" s="221">
        <v>0</v>
      </c>
      <c r="AQ44" s="142">
        <f>SUM(AQ45)</f>
        <v>0</v>
      </c>
      <c r="AR44" s="142">
        <f>SUM(AR45)</f>
        <v>0</v>
      </c>
      <c r="AS44" s="221">
        <v>0</v>
      </c>
      <c r="AT44" s="142">
        <f>SUM(AT45)</f>
        <v>0</v>
      </c>
      <c r="AU44" s="142">
        <f>SUM(AU45)</f>
        <v>0</v>
      </c>
      <c r="AV44" s="221">
        <v>0</v>
      </c>
      <c r="AW44" s="222">
        <f t="shared" si="44"/>
        <v>0</v>
      </c>
      <c r="AX44" s="222">
        <f t="shared" si="44"/>
        <v>0</v>
      </c>
      <c r="AY44" s="219">
        <v>0</v>
      </c>
      <c r="AZ44" s="142">
        <f>SUM(AZ45)</f>
        <v>0</v>
      </c>
      <c r="BA44" s="142">
        <f>SUM(BA45)</f>
        <v>0</v>
      </c>
      <c r="BB44" s="221">
        <v>0</v>
      </c>
      <c r="BC44" s="142">
        <f>SUM(BC45)</f>
        <v>0</v>
      </c>
      <c r="BD44" s="142">
        <f>SUM(BD45)</f>
        <v>0</v>
      </c>
      <c r="BE44" s="221">
        <v>0</v>
      </c>
      <c r="BF44" s="142">
        <f>SUM(BF45)</f>
        <v>0</v>
      </c>
      <c r="BG44" s="142">
        <f>SUM(BG45)</f>
        <v>0</v>
      </c>
      <c r="BH44" s="221">
        <v>0</v>
      </c>
      <c r="BI44" s="222">
        <f t="shared" si="48"/>
        <v>0</v>
      </c>
      <c r="BJ44" s="222">
        <f t="shared" si="48"/>
        <v>0</v>
      </c>
      <c r="BK44" s="219">
        <v>0</v>
      </c>
      <c r="BL44" s="223">
        <f t="shared" si="23"/>
        <v>0</v>
      </c>
    </row>
    <row r="45" spans="1:64" s="159" customFormat="1" ht="22.5">
      <c r="A45" s="150"/>
      <c r="B45" s="151"/>
      <c r="C45" s="151"/>
      <c r="D45" s="151"/>
      <c r="E45" s="151" t="s">
        <v>35</v>
      </c>
      <c r="F45" s="151"/>
      <c r="G45" s="151"/>
      <c r="H45" s="152">
        <f t="shared" si="65"/>
        <v>0</v>
      </c>
      <c r="I45" s="152">
        <f t="shared" si="65"/>
        <v>0</v>
      </c>
      <c r="J45" s="152">
        <f t="shared" si="65"/>
        <v>0</v>
      </c>
      <c r="K45" s="153">
        <f t="shared" si="16"/>
        <v>0</v>
      </c>
      <c r="L45" s="152">
        <f t="shared" si="0"/>
        <v>0</v>
      </c>
      <c r="M45" s="224">
        <v>0</v>
      </c>
      <c r="N45" s="225">
        <f t="shared" si="2"/>
        <v>0</v>
      </c>
      <c r="O45" s="226">
        <v>0</v>
      </c>
      <c r="P45" s="152">
        <f>SUM(P46:P46)</f>
        <v>0</v>
      </c>
      <c r="Q45" s="152">
        <f>SUM(Q46:Q46)</f>
        <v>0</v>
      </c>
      <c r="R45" s="226">
        <v>0</v>
      </c>
      <c r="S45" s="152">
        <f>SUM(S46:S46)</f>
        <v>0</v>
      </c>
      <c r="T45" s="152">
        <f>SUM(T46:T46)</f>
        <v>0</v>
      </c>
      <c r="U45" s="224">
        <v>0</v>
      </c>
      <c r="V45" s="152">
        <f>SUM(V46:V46)</f>
        <v>0</v>
      </c>
      <c r="W45" s="152">
        <f>SUM(W46:W46)</f>
        <v>0</v>
      </c>
      <c r="X45" s="224">
        <v>0</v>
      </c>
      <c r="Y45" s="227">
        <f t="shared" si="33"/>
        <v>0</v>
      </c>
      <c r="Z45" s="227">
        <f t="shared" si="33"/>
        <v>0</v>
      </c>
      <c r="AA45" s="224">
        <v>0</v>
      </c>
      <c r="AB45" s="152">
        <f>SUM(AB46:AB46)</f>
        <v>0</v>
      </c>
      <c r="AC45" s="152">
        <f>SUM(AC46:AC46)</f>
        <v>0</v>
      </c>
      <c r="AD45" s="226">
        <v>0</v>
      </c>
      <c r="AE45" s="152">
        <f>SUM(AE46:AE46)</f>
        <v>0</v>
      </c>
      <c r="AF45" s="152">
        <f>SUM(AF46:AF46)</f>
        <v>0</v>
      </c>
      <c r="AG45" s="226">
        <v>0</v>
      </c>
      <c r="AH45" s="152">
        <f>SUM(AH46:AH46)</f>
        <v>0</v>
      </c>
      <c r="AI45" s="152">
        <f>SUM(AI46:AI46)</f>
        <v>0</v>
      </c>
      <c r="AJ45" s="226">
        <v>0</v>
      </c>
      <c r="AK45" s="227">
        <f t="shared" si="34"/>
        <v>0</v>
      </c>
      <c r="AL45" s="227">
        <f t="shared" si="34"/>
        <v>0</v>
      </c>
      <c r="AM45" s="226">
        <v>0</v>
      </c>
      <c r="AN45" s="152">
        <f>SUM(AN46:AN46)</f>
        <v>0</v>
      </c>
      <c r="AO45" s="152">
        <f>SUM(AO46:AO46)</f>
        <v>0</v>
      </c>
      <c r="AP45" s="226">
        <v>0</v>
      </c>
      <c r="AQ45" s="152">
        <f>SUM(AQ46:AQ46)</f>
        <v>0</v>
      </c>
      <c r="AR45" s="152">
        <f>SUM(AR46:AR46)</f>
        <v>0</v>
      </c>
      <c r="AS45" s="226">
        <v>0</v>
      </c>
      <c r="AT45" s="152">
        <f>SUM(AT46:AT46)</f>
        <v>0</v>
      </c>
      <c r="AU45" s="152">
        <f>SUM(AU46:AU46)</f>
        <v>0</v>
      </c>
      <c r="AV45" s="226">
        <v>0</v>
      </c>
      <c r="AW45" s="227">
        <f t="shared" si="44"/>
        <v>0</v>
      </c>
      <c r="AX45" s="227">
        <f t="shared" si="44"/>
        <v>0</v>
      </c>
      <c r="AY45" s="224">
        <v>0</v>
      </c>
      <c r="AZ45" s="152">
        <f>SUM(AZ46:AZ46)</f>
        <v>0</v>
      </c>
      <c r="BA45" s="152">
        <f>SUM(BA46:BA46)</f>
        <v>0</v>
      </c>
      <c r="BB45" s="226">
        <v>0</v>
      </c>
      <c r="BC45" s="152">
        <f>SUM(BC46:BC46)</f>
        <v>0</v>
      </c>
      <c r="BD45" s="152">
        <f>SUM(BD46:BD46)</f>
        <v>0</v>
      </c>
      <c r="BE45" s="226">
        <v>0</v>
      </c>
      <c r="BF45" s="152">
        <f>SUM(BF46:BF46)</f>
        <v>0</v>
      </c>
      <c r="BG45" s="152">
        <f>SUM(BG46:BG46)</f>
        <v>0</v>
      </c>
      <c r="BH45" s="226">
        <v>0</v>
      </c>
      <c r="BI45" s="227">
        <f t="shared" si="48"/>
        <v>0</v>
      </c>
      <c r="BJ45" s="227">
        <f t="shared" si="48"/>
        <v>0</v>
      </c>
      <c r="BK45" s="224">
        <v>0</v>
      </c>
      <c r="BL45" s="228">
        <f t="shared" si="23"/>
        <v>0</v>
      </c>
    </row>
    <row r="46" spans="1:64" s="52" customFormat="1" ht="22.5">
      <c r="A46" s="49"/>
      <c r="B46" s="14"/>
      <c r="C46" s="14"/>
      <c r="D46" s="50"/>
      <c r="E46" s="12"/>
      <c r="F46" s="14" t="s">
        <v>88</v>
      </c>
      <c r="G46" s="14"/>
      <c r="H46" s="17">
        <v>0</v>
      </c>
      <c r="I46" s="36">
        <v>0</v>
      </c>
      <c r="J46" s="36">
        <v>0</v>
      </c>
      <c r="K46" s="89">
        <f t="shared" si="16"/>
        <v>0</v>
      </c>
      <c r="L46" s="57">
        <f t="shared" si="0"/>
        <v>0</v>
      </c>
      <c r="M46" s="47">
        <v>0</v>
      </c>
      <c r="N46" s="55">
        <f t="shared" si="2"/>
        <v>0</v>
      </c>
      <c r="O46" s="51">
        <v>0</v>
      </c>
      <c r="P46" s="36">
        <v>0</v>
      </c>
      <c r="Q46" s="36">
        <v>0</v>
      </c>
      <c r="R46" s="51">
        <v>0</v>
      </c>
      <c r="S46" s="36">
        <v>0</v>
      </c>
      <c r="T46" s="36">
        <v>0</v>
      </c>
      <c r="U46" s="47">
        <v>0</v>
      </c>
      <c r="V46" s="36">
        <v>0</v>
      </c>
      <c r="W46" s="36"/>
      <c r="X46" s="47">
        <v>0</v>
      </c>
      <c r="Y46" s="36">
        <f t="shared" si="33"/>
        <v>0</v>
      </c>
      <c r="Z46" s="36">
        <f t="shared" si="33"/>
        <v>0</v>
      </c>
      <c r="AA46" s="47">
        <v>0</v>
      </c>
      <c r="AB46" s="36">
        <v>0</v>
      </c>
      <c r="AC46" s="36"/>
      <c r="AD46" s="51">
        <v>0</v>
      </c>
      <c r="AE46" s="36">
        <v>0</v>
      </c>
      <c r="AF46" s="36"/>
      <c r="AG46" s="51">
        <v>0</v>
      </c>
      <c r="AH46" s="36">
        <v>0</v>
      </c>
      <c r="AI46" s="36"/>
      <c r="AJ46" s="51">
        <v>0</v>
      </c>
      <c r="AK46" s="36">
        <v>0</v>
      </c>
      <c r="AL46" s="36">
        <f>SUM(AC46,AF46,AI46)</f>
        <v>0</v>
      </c>
      <c r="AM46" s="51">
        <v>0</v>
      </c>
      <c r="AN46" s="36">
        <v>0</v>
      </c>
      <c r="AO46" s="36"/>
      <c r="AP46" s="51">
        <v>0</v>
      </c>
      <c r="AQ46" s="36">
        <v>0</v>
      </c>
      <c r="AR46" s="36"/>
      <c r="AS46" s="51">
        <v>0</v>
      </c>
      <c r="AT46" s="36">
        <v>0</v>
      </c>
      <c r="AU46" s="36"/>
      <c r="AV46" s="51">
        <v>0</v>
      </c>
      <c r="AW46" s="36">
        <f t="shared" si="44"/>
        <v>0</v>
      </c>
      <c r="AX46" s="36">
        <f t="shared" si="44"/>
        <v>0</v>
      </c>
      <c r="AY46" s="47">
        <v>0</v>
      </c>
      <c r="AZ46" s="36">
        <v>0</v>
      </c>
      <c r="BA46" s="36"/>
      <c r="BB46" s="51">
        <v>0</v>
      </c>
      <c r="BC46" s="36">
        <v>0</v>
      </c>
      <c r="BD46" s="36"/>
      <c r="BE46" s="51">
        <v>0</v>
      </c>
      <c r="BF46" s="36">
        <v>0</v>
      </c>
      <c r="BG46" s="36"/>
      <c r="BH46" s="51">
        <v>0</v>
      </c>
      <c r="BI46" s="36">
        <f t="shared" si="48"/>
        <v>0</v>
      </c>
      <c r="BJ46" s="36">
        <f t="shared" si="48"/>
        <v>0</v>
      </c>
      <c r="BK46" s="47">
        <v>0</v>
      </c>
      <c r="BL46" s="68">
        <f t="shared" si="23"/>
        <v>0</v>
      </c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76" r:id="rId1"/>
  <headerFooter alignWithMargins="0">
    <oddHeader>&amp;R&amp;11รด. 56/6
&amp;P/&amp;N</oddHeader>
    <oddFooter>&amp;R&amp;9&amp;F</oddFooter>
  </headerFooter>
  <rowBreaks count="1" manualBreakCount="1">
    <brk id="28" max="62" man="1"/>
  </rowBreaks>
  <colBreaks count="4" manualBreakCount="4">
    <brk id="15" max="58" man="1"/>
    <brk id="27" max="58" man="1"/>
    <brk id="39" max="58" man="1"/>
    <brk id="5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IT696</dc:creator>
  <cp:keywords/>
  <dc:description/>
  <cp:lastModifiedBy>IT696</cp:lastModifiedBy>
  <cp:lastPrinted>2017-11-27T10:30:56Z</cp:lastPrinted>
  <dcterms:created xsi:type="dcterms:W3CDTF">2015-10-08T07:55:32Z</dcterms:created>
  <dcterms:modified xsi:type="dcterms:W3CDTF">2017-11-28T03:50:15Z</dcterms:modified>
  <cp:category/>
  <cp:version/>
  <cp:contentType/>
  <cp:contentStatus/>
</cp:coreProperties>
</file>