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6"/>
  </bookViews>
  <sheets>
    <sheet name="งปม_ภาพรวม" sheetId="7" r:id="rId1"/>
    <sheet name="รายได้_ภาพรวม" sheetId="8" r:id="rId2"/>
    <sheet name="รายได้_ธุรการ" sheetId="2" r:id="rId3"/>
    <sheet name="รายได้_พัฒนา" sheetId="3" r:id="rId4"/>
    <sheet name="รายได้_หลักสูตร" sheetId="4" r:id="rId5"/>
    <sheet name="รายได้_ทะเบียน" sheetId="5" r:id="rId6"/>
    <sheet name="รายได้_สำนักพิมพ์" sheetId="6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Fill" localSheetId="0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6" hidden="1">#REF!</definedName>
    <definedName name="_Fill" localSheetId="4" hidden="1">#REF!</definedName>
    <definedName name="_Fill" hidden="1">#REF!</definedName>
    <definedName name="BUid_a" localSheetId="1">#REF!</definedName>
    <definedName name="BUid_a">#REF!</definedName>
    <definedName name="fill39" localSheetId="0" hidden="1">#REF!</definedName>
    <definedName name="fill39" localSheetId="5" hidden="1">#REF!</definedName>
    <definedName name="fill39" localSheetId="1" hidden="1">#REF!</definedName>
    <definedName name="fill39" localSheetId="6" hidden="1">#REF!</definedName>
    <definedName name="fill39" hidden="1">#REF!</definedName>
    <definedName name="_xlnm.Print_Area" localSheetId="0">งปม_ภาพรวม!$A$1:$BK$42</definedName>
    <definedName name="_xlnm.Print_Area" localSheetId="5">รายได้_ทะเบียน!$A$1:$BL$442</definedName>
    <definedName name="_xlnm.Print_Area" localSheetId="2">รายได้_ธุรการ!$A$1:$BK$103</definedName>
    <definedName name="_xlnm.Print_Area" localSheetId="3">รายได้_พัฒนา!$A$1:$BL$38</definedName>
    <definedName name="_xlnm.Print_Area" localSheetId="1">รายได้_ภาพรวม!$A$1:$BK$122</definedName>
    <definedName name="_xlnm.Print_Area" localSheetId="6">รายได้_สำนักพิมพ์!$A$1:$BL$397</definedName>
    <definedName name="_xlnm.Print_Area" localSheetId="4">รายได้_หลักสูตร!$A$1:$BL$393</definedName>
    <definedName name="_xlnm.Print_Area">#REF!</definedName>
    <definedName name="PRINT_AREA_MI" localSheetId="0">#REF!</definedName>
    <definedName name="PRINT_AREA_MI" localSheetId="5">#REF!</definedName>
    <definedName name="PRINT_AREA_MI" localSheetId="2">#REF!</definedName>
    <definedName name="PRINT_AREA_MI" localSheetId="3">#REF!</definedName>
    <definedName name="PRINT_AREA_MI" localSheetId="1">#REF!</definedName>
    <definedName name="PRINT_AREA_MI" localSheetId="6">#REF!</definedName>
    <definedName name="PRINT_AREA_MI" localSheetId="4">#REF!</definedName>
    <definedName name="PRINT_AREA_MI">#REF!</definedName>
    <definedName name="_xlnm.Print_Titles" localSheetId="0">งปม_ภาพรวม!$A:$G,งปม_ภาพรวม!$5:$8</definedName>
    <definedName name="_xlnm.Print_Titles" localSheetId="5">รายได้_ทะเบียน!$A:$H,รายได้_ทะเบียน!$8:$10</definedName>
    <definedName name="_xlnm.Print_Titles" localSheetId="2">รายได้_ธุรการ!$A:$G,รายได้_ธุรการ!$8:$11</definedName>
    <definedName name="_xlnm.Print_Titles" localSheetId="3">รายได้_พัฒนา!$A:$H,รายได้_พัฒนา!$1:$10</definedName>
    <definedName name="_xlnm.Print_Titles" localSheetId="1">รายได้_ภาพรวม!$A:$G,รายได้_ภาพรวม!$5:$8</definedName>
    <definedName name="_xlnm.Print_Titles" localSheetId="6">รายได้_สำนักพิมพ์!$A:$H,รายได้_สำนักพิมพ์!$8:$10</definedName>
    <definedName name="_xlnm.Print_Titles" localSheetId="4">รายได้_หลักสูตร!$A:$H,รายได้_หลักสูตร!$8:$10</definedName>
    <definedName name="แ" localSheetId="0">[1]สัตวศาสตร์!#REF!</definedName>
    <definedName name="แ" localSheetId="5">[1]สัตวศาสตร์!#REF!</definedName>
    <definedName name="แ" localSheetId="2">[1]สัตวศาสตร์!#REF!</definedName>
    <definedName name="แ" localSheetId="3">[1]สัตวศาสตร์!#REF!</definedName>
    <definedName name="แ" localSheetId="1">[1]สัตวศาสตร์!#REF!</definedName>
    <definedName name="แ" localSheetId="6">[1]สัตวศาสตร์!#REF!</definedName>
    <definedName name="แ" localSheetId="4">[1]สัตวศาสตร์!#REF!</definedName>
    <definedName name="แ">[1]สัตวศาสตร์!#REF!</definedName>
    <definedName name="งปม.49ต้นฉบับ" localSheetId="0">#REF!</definedName>
    <definedName name="งปม.49ต้นฉบับ" localSheetId="5">#REF!</definedName>
    <definedName name="งปม.49ต้นฉบับ" localSheetId="2">#REF!</definedName>
    <definedName name="งปม.49ต้นฉบับ" localSheetId="1">#REF!</definedName>
    <definedName name="งปม.49ต้นฉบับ" localSheetId="6">#REF!</definedName>
    <definedName name="งปม.49ต้นฉบับ">#REF!</definedName>
    <definedName name="เงินเงิน" localSheetId="0">#REF!</definedName>
    <definedName name="เงินเงิน" localSheetId="5">#REF!</definedName>
    <definedName name="เงินเงิน" localSheetId="2">#REF!</definedName>
    <definedName name="เงินเงิน" localSheetId="1">#REF!</definedName>
    <definedName name="เงินเงิน" localSheetId="6">#REF!</definedName>
    <definedName name="เงินเงิน">#REF!</definedName>
    <definedName name="เงินประจำตำแหน่ง" localSheetId="0">#REF!</definedName>
    <definedName name="เงินประจำตำแหน่ง" localSheetId="5">#REF!</definedName>
    <definedName name="เงินประจำตำแหน่ง" localSheetId="2">#REF!</definedName>
    <definedName name="เงินประจำตำแหน่ง" localSheetId="1">#REF!</definedName>
    <definedName name="เงินประจำตำแหน่ง" localSheetId="6">#REF!</definedName>
    <definedName name="เงินประจำตำแหน่ง">#REF!</definedName>
    <definedName name="ดกาสฟ่" localSheetId="0">[2]สัตวศาสตร์!#REF!</definedName>
    <definedName name="ดกาสฟ่" localSheetId="5">[2]สัตวศาสตร์!#REF!</definedName>
    <definedName name="ดกาสฟ่" localSheetId="2">[2]สัตวศาสตร์!#REF!</definedName>
    <definedName name="ดกาสฟ่" localSheetId="3">[2]สัตวศาสตร์!#REF!</definedName>
    <definedName name="ดกาสฟ่" localSheetId="1">[2]สัตวศาสตร์!#REF!</definedName>
    <definedName name="ดกาสฟ่" localSheetId="6">[2]สัตวศาสตร์!#REF!</definedName>
    <definedName name="ดกาสฟ่" localSheetId="4">[2]สัตวศาสตร์!#REF!</definedName>
    <definedName name="ดกาสฟ่">[2]สัตวศาสตร์!#REF!</definedName>
    <definedName name="แผนงานจัดการศึกษาระดับอุดมศึกษา" localSheetId="0">[2]สัตวศาสตร์!#REF!</definedName>
    <definedName name="แผนงานจัดการศึกษาระดับอุดมศึกษา" localSheetId="5">[2]สัตวศาสตร์!#REF!</definedName>
    <definedName name="แผนงานจัดการศึกษาระดับอุดมศึกษา" localSheetId="2">[2]สัตวศาสตร์!#REF!</definedName>
    <definedName name="แผนงานจัดการศึกษาระดับอุดมศึกษา" localSheetId="3">[2]สัตวศาสตร์!#REF!</definedName>
    <definedName name="แผนงานจัดการศึกษาระดับอุดมศึกษา" localSheetId="1">[2]สัตวศาสตร์!#REF!</definedName>
    <definedName name="แผนงานจัดการศึกษาระดับอุดมศึกษา" localSheetId="6">[2]สัตวศาสตร์!#REF!</definedName>
    <definedName name="แผนงานจัดการศึกษาระดับอุดมศึกษา" localSheetId="4">[2]สัตวศาสตร์!#REF!</definedName>
    <definedName name="แผนงานจัดการศึกษาระดับอุดมศึกษา">[2]สัตวศาสตร์!#REF!</definedName>
    <definedName name="แผนจ่าย" localSheetId="0">#REF!</definedName>
    <definedName name="แผนจ่าย" localSheetId="5">#REF!</definedName>
    <definedName name="แผนจ่าย" localSheetId="2">#REF!</definedName>
    <definedName name="แผนจ่าย" localSheetId="3">#REF!</definedName>
    <definedName name="แผนจ่าย" localSheetId="1">#REF!</definedName>
    <definedName name="แผนจ่าย" localSheetId="6">#REF!</definedName>
    <definedName name="แผนจ่าย" localSheetId="4">#REF!</definedName>
    <definedName name="แผนจ่าย">#REF!</definedName>
    <definedName name="ฟ230" localSheetId="0">[3]สรปุครุภัณฑ์!#REF!</definedName>
    <definedName name="ฟ230" localSheetId="5">[3]สรปุครุภัณฑ์!#REF!</definedName>
    <definedName name="ฟ230" localSheetId="2">[3]สรปุครุภัณฑ์!#REF!</definedName>
    <definedName name="ฟ230" localSheetId="3">[3]สรปุครุภัณฑ์!#REF!</definedName>
    <definedName name="ฟ230" localSheetId="1">[3]สรปุครุภัณฑ์!#REF!</definedName>
    <definedName name="ฟ230" localSheetId="6">[3]สรปุครุภัณฑ์!#REF!</definedName>
    <definedName name="ฟ230" localSheetId="4">[3]สรปุครุภัณฑ์!#REF!</definedName>
    <definedName name="ฟ230">[3]สรปุครุภัณฑ์!#REF!</definedName>
    <definedName name="ยุทธ" localSheetId="0">#REF!</definedName>
    <definedName name="ยุทธ" localSheetId="5">#REF!</definedName>
    <definedName name="ยุทธ" localSheetId="2">#REF!</definedName>
    <definedName name="ยุทธ" localSheetId="3">#REF!</definedName>
    <definedName name="ยุทธ" localSheetId="1">#REF!</definedName>
    <definedName name="ยุทธ" localSheetId="6">#REF!</definedName>
    <definedName name="ยุทธ" localSheetId="4">#REF!</definedName>
    <definedName name="ยุทธ">#REF!</definedName>
    <definedName name="ลูกจ้างชั่วคราวเงินรายได้ให้แผนงาน" localSheetId="0">#REF!</definedName>
    <definedName name="ลูกจ้างชั่วคราวเงินรายได้ให้แผนงาน" localSheetId="5">#REF!</definedName>
    <definedName name="ลูกจ้างชั่วคราวเงินรายได้ให้แผนงาน" localSheetId="2">#REF!</definedName>
    <definedName name="ลูกจ้างชั่วคราวเงินรายได้ให้แผนงาน" localSheetId="3">#REF!</definedName>
    <definedName name="ลูกจ้างชั่วคราวเงินรายได้ให้แผนงาน" localSheetId="1">#REF!</definedName>
    <definedName name="ลูกจ้างชั่วคราวเงินรายได้ให้แผนงาน" localSheetId="6">#REF!</definedName>
    <definedName name="ลูกจ้างชั่วคราวเงินรายได้ให้แผนงาน" localSheetId="4">#REF!</definedName>
    <definedName name="ลูกจ้างชั่วคราวเงินรายได้ให้แผนงาน">#REF!</definedName>
    <definedName name="วิจัย" localSheetId="0">[1]สัตวศาสตร์!#REF!</definedName>
    <definedName name="วิจัย" localSheetId="5">[1]สัตวศาสตร์!#REF!</definedName>
    <definedName name="วิจัย" localSheetId="2">[1]สัตวศาสตร์!#REF!</definedName>
    <definedName name="วิจัย" localSheetId="3">[1]สัตวศาสตร์!#REF!</definedName>
    <definedName name="วิจัย" localSheetId="1">[1]สัตวศาสตร์!#REF!</definedName>
    <definedName name="วิจัย" localSheetId="6">[1]สัตวศาสตร์!#REF!</definedName>
    <definedName name="วิจัย" localSheetId="4">[1]สัตวศาสตร์!#REF!</definedName>
    <definedName name="วิจัย">[1]สัตวศาสตร์!#REF!</definedName>
    <definedName name="สรุปวิ" localSheetId="0">#REF!</definedName>
    <definedName name="สรุปวิ" localSheetId="5">#REF!</definedName>
    <definedName name="สรุปวิ" localSheetId="2">#REF!</definedName>
    <definedName name="สรุปวิ" localSheetId="3">#REF!</definedName>
    <definedName name="สรุปวิ" localSheetId="1">#REF!</definedName>
    <definedName name="สรุปวิ" localSheetId="6">#REF!</definedName>
    <definedName name="สรุปวิ" localSheetId="4">#REF!</definedName>
    <definedName name="สรุปวิ">#REF!</definedName>
    <definedName name="หน่อย" localSheetId="0">#REF!</definedName>
    <definedName name="หน่อย" localSheetId="5">#REF!</definedName>
    <definedName name="หน่อย" localSheetId="2">#REF!</definedName>
    <definedName name="หน่อย" localSheetId="1">#REF!</definedName>
    <definedName name="หน่อย" localSheetId="6">#REF!</definedName>
    <definedName name="หน่อย">#REF!</definedName>
  </definedNames>
  <calcPr calcId="145621"/>
</workbook>
</file>

<file path=xl/calcChain.xml><?xml version="1.0" encoding="utf-8"?>
<calcChain xmlns="http://schemas.openxmlformats.org/spreadsheetml/2006/main">
  <c r="BJ117" i="8" l="1"/>
  <c r="BK117" i="8" s="1"/>
  <c r="BI117" i="8"/>
  <c r="BH117" i="8"/>
  <c r="BE117" i="8"/>
  <c r="AX117" i="8"/>
  <c r="AY117" i="8" s="1"/>
  <c r="AW117" i="8"/>
  <c r="AP117" i="8"/>
  <c r="AL117" i="8"/>
  <c r="AM117" i="8" s="1"/>
  <c r="AK117" i="8"/>
  <c r="AJ117" i="8"/>
  <c r="AG117" i="8"/>
  <c r="Z117" i="8"/>
  <c r="Y117" i="8"/>
  <c r="BL117" i="8" s="1"/>
  <c r="L117" i="8"/>
  <c r="M117" i="8" s="1"/>
  <c r="K117" i="8"/>
  <c r="N117" i="8" s="1"/>
  <c r="O117" i="8" s="1"/>
  <c r="BG116" i="8"/>
  <c r="BH116" i="8" s="1"/>
  <c r="BF116" i="8"/>
  <c r="BD116" i="8"/>
  <c r="BC116" i="8"/>
  <c r="BE116" i="8" s="1"/>
  <c r="BA116" i="8"/>
  <c r="BJ116" i="8" s="1"/>
  <c r="AZ116" i="8"/>
  <c r="BI116" i="8" s="1"/>
  <c r="AU116" i="8"/>
  <c r="AT116" i="8"/>
  <c r="AR116" i="8"/>
  <c r="AX116" i="8" s="1"/>
  <c r="AQ116" i="8"/>
  <c r="AO116" i="8"/>
  <c r="AN116" i="8"/>
  <c r="AW116" i="8" s="1"/>
  <c r="AJ116" i="8"/>
  <c r="AI116" i="8"/>
  <c r="AH116" i="8"/>
  <c r="AF116" i="8"/>
  <c r="AG116" i="8" s="1"/>
  <c r="AE116" i="8"/>
  <c r="AC116" i="8"/>
  <c r="AL116" i="8" s="1"/>
  <c r="AM116" i="8" s="1"/>
  <c r="AB116" i="8"/>
  <c r="AK116" i="8" s="1"/>
  <c r="W116" i="8"/>
  <c r="V116" i="8"/>
  <c r="T116" i="8"/>
  <c r="Z116" i="8" s="1"/>
  <c r="L116" i="8" s="1"/>
  <c r="M116" i="8" s="1"/>
  <c r="S116" i="8"/>
  <c r="Q116" i="8"/>
  <c r="P116" i="8"/>
  <c r="Y116" i="8" s="1"/>
  <c r="K116" i="8"/>
  <c r="N116" i="8" s="1"/>
  <c r="O116" i="8" s="1"/>
  <c r="J116" i="8"/>
  <c r="I116" i="8"/>
  <c r="H116" i="8"/>
  <c r="BH115" i="8"/>
  <c r="BG115" i="8"/>
  <c r="BF115" i="8"/>
  <c r="BD115" i="8"/>
  <c r="BD114" i="8" s="1"/>
  <c r="BC115" i="8"/>
  <c r="BA115" i="8"/>
  <c r="BJ115" i="8" s="1"/>
  <c r="AZ115" i="8"/>
  <c r="BI115" i="8" s="1"/>
  <c r="AU115" i="8"/>
  <c r="AT115" i="8"/>
  <c r="AR115" i="8"/>
  <c r="AQ115" i="8"/>
  <c r="AW115" i="8" s="1"/>
  <c r="AO115" i="8"/>
  <c r="AX115" i="8" s="1"/>
  <c r="AN115" i="8"/>
  <c r="AI115" i="8"/>
  <c r="AJ115" i="8" s="1"/>
  <c r="AH115" i="8"/>
  <c r="AG115" i="8"/>
  <c r="AF115" i="8"/>
  <c r="AE115" i="8"/>
  <c r="AC115" i="8"/>
  <c r="AL115" i="8" s="1"/>
  <c r="AM115" i="8" s="1"/>
  <c r="AB115" i="8"/>
  <c r="AK115" i="8" s="1"/>
  <c r="W115" i="8"/>
  <c r="V115" i="8"/>
  <c r="T115" i="8"/>
  <c r="S115" i="8"/>
  <c r="Q115" i="8"/>
  <c r="Z115" i="8" s="1"/>
  <c r="P115" i="8"/>
  <c r="Y115" i="8" s="1"/>
  <c r="J115" i="8"/>
  <c r="I115" i="8"/>
  <c r="K115" i="8" s="1"/>
  <c r="H115" i="8"/>
  <c r="BG114" i="8"/>
  <c r="BH114" i="8" s="1"/>
  <c r="BF114" i="8"/>
  <c r="BC114" i="8"/>
  <c r="BA114" i="8"/>
  <c r="BJ114" i="8" s="1"/>
  <c r="BK114" i="8" s="1"/>
  <c r="AZ114" i="8"/>
  <c r="BI114" i="8" s="1"/>
  <c r="AU114" i="8"/>
  <c r="AT114" i="8"/>
  <c r="AR114" i="8"/>
  <c r="AX114" i="8" s="1"/>
  <c r="AQ114" i="8"/>
  <c r="AP114" i="8"/>
  <c r="AO114" i="8"/>
  <c r="AN114" i="8"/>
  <c r="AW114" i="8" s="1"/>
  <c r="AI114" i="8"/>
  <c r="AH114" i="8"/>
  <c r="AJ114" i="8" s="1"/>
  <c r="AF114" i="8"/>
  <c r="AG114" i="8" s="1"/>
  <c r="AE114" i="8"/>
  <c r="AC114" i="8"/>
  <c r="AL114" i="8" s="1"/>
  <c r="AB114" i="8"/>
  <c r="AK114" i="8" s="1"/>
  <c r="W114" i="8"/>
  <c r="V114" i="8"/>
  <c r="T114" i="8"/>
  <c r="S114" i="8"/>
  <c r="Y114" i="8" s="1"/>
  <c r="BL114" i="8" s="1"/>
  <c r="Q114" i="8"/>
  <c r="Z114" i="8" s="1"/>
  <c r="P114" i="8"/>
  <c r="J114" i="8"/>
  <c r="I114" i="8"/>
  <c r="K114" i="8" s="1"/>
  <c r="H114" i="8"/>
  <c r="BG113" i="8"/>
  <c r="BF113" i="8"/>
  <c r="BH113" i="8" s="1"/>
  <c r="BC113" i="8"/>
  <c r="BA113" i="8"/>
  <c r="AZ113" i="8"/>
  <c r="BI113" i="8" s="1"/>
  <c r="AU113" i="8"/>
  <c r="AT113" i="8"/>
  <c r="AR113" i="8"/>
  <c r="AQ113" i="8"/>
  <c r="AW113" i="8" s="1"/>
  <c r="AO113" i="8"/>
  <c r="AP113" i="8" s="1"/>
  <c r="AN113" i="8"/>
  <c r="AI113" i="8"/>
  <c r="AJ113" i="8" s="1"/>
  <c r="AH113" i="8"/>
  <c r="AF113" i="8"/>
  <c r="AE113" i="8"/>
  <c r="AG113" i="8" s="1"/>
  <c r="AC113" i="8"/>
  <c r="AL113" i="8" s="1"/>
  <c r="AB113" i="8"/>
  <c r="AK113" i="8" s="1"/>
  <c r="W113" i="8"/>
  <c r="V113" i="8"/>
  <c r="T113" i="8"/>
  <c r="Z113" i="8" s="1"/>
  <c r="S113" i="8"/>
  <c r="Y113" i="8" s="1"/>
  <c r="BL113" i="8" s="1"/>
  <c r="Q113" i="8"/>
  <c r="P113" i="8"/>
  <c r="J113" i="8"/>
  <c r="K113" i="8" s="1"/>
  <c r="I113" i="8"/>
  <c r="H113" i="8"/>
  <c r="BG112" i="8"/>
  <c r="BF112" i="8"/>
  <c r="BC112" i="8"/>
  <c r="BA112" i="8"/>
  <c r="AZ112" i="8"/>
  <c r="BI112" i="8" s="1"/>
  <c r="AU112" i="8"/>
  <c r="AT112" i="8"/>
  <c r="AR112" i="8"/>
  <c r="AQ112" i="8"/>
  <c r="AW112" i="8" s="1"/>
  <c r="AO112" i="8"/>
  <c r="AX112" i="8" s="1"/>
  <c r="AN112" i="8"/>
  <c r="AI112" i="8"/>
  <c r="AJ112" i="8" s="1"/>
  <c r="AH112" i="8"/>
  <c r="AG112" i="8"/>
  <c r="AF112" i="8"/>
  <c r="AE112" i="8"/>
  <c r="AC112" i="8"/>
  <c r="AL112" i="8" s="1"/>
  <c r="AM112" i="8" s="1"/>
  <c r="AB112" i="8"/>
  <c r="AK112" i="8" s="1"/>
  <c r="W112" i="8"/>
  <c r="V112" i="8"/>
  <c r="T112" i="8"/>
  <c r="S112" i="8"/>
  <c r="Q112" i="8"/>
  <c r="Z112" i="8" s="1"/>
  <c r="P112" i="8"/>
  <c r="Y112" i="8" s="1"/>
  <c r="J112" i="8"/>
  <c r="I112" i="8"/>
  <c r="K112" i="8" s="1"/>
  <c r="H112" i="8"/>
  <c r="BJ111" i="8"/>
  <c r="BC111" i="8"/>
  <c r="BC110" i="8" s="1"/>
  <c r="BC109" i="8" s="1"/>
  <c r="BC108" i="8" s="1"/>
  <c r="BC107" i="8" s="1"/>
  <c r="BC106" i="8" s="1"/>
  <c r="AX111" i="8"/>
  <c r="AW111" i="8"/>
  <c r="AL111" i="8"/>
  <c r="AK111" i="8"/>
  <c r="Z111" i="8"/>
  <c r="Y111" i="8"/>
  <c r="L111" i="8"/>
  <c r="J111" i="8"/>
  <c r="K111" i="8" s="1"/>
  <c r="N111" i="8" s="1"/>
  <c r="O111" i="8" s="1"/>
  <c r="I111" i="8"/>
  <c r="H111" i="8"/>
  <c r="BG110" i="8"/>
  <c r="BF110" i="8"/>
  <c r="BD110" i="8"/>
  <c r="BA110" i="8"/>
  <c r="BJ110" i="8" s="1"/>
  <c r="AZ110" i="8"/>
  <c r="AU110" i="8"/>
  <c r="AT110" i="8"/>
  <c r="AR110" i="8"/>
  <c r="AQ110" i="8"/>
  <c r="AO110" i="8"/>
  <c r="AX110" i="8" s="1"/>
  <c r="AN110" i="8"/>
  <c r="AW110" i="8" s="1"/>
  <c r="AI110" i="8"/>
  <c r="AH110" i="8"/>
  <c r="AF110" i="8"/>
  <c r="AE110" i="8"/>
  <c r="AC110" i="8"/>
  <c r="AL110" i="8" s="1"/>
  <c r="AB110" i="8"/>
  <c r="AK110" i="8" s="1"/>
  <c r="W110" i="8"/>
  <c r="V110" i="8"/>
  <c r="T110" i="8"/>
  <c r="Z110" i="8" s="1"/>
  <c r="S110" i="8"/>
  <c r="Q110" i="8"/>
  <c r="P110" i="8"/>
  <c r="Y110" i="8" s="1"/>
  <c r="K110" i="8"/>
  <c r="J110" i="8"/>
  <c r="I110" i="8"/>
  <c r="H110" i="8"/>
  <c r="BG109" i="8"/>
  <c r="BF109" i="8"/>
  <c r="BD109" i="8"/>
  <c r="BA109" i="8"/>
  <c r="BJ109" i="8" s="1"/>
  <c r="AZ109" i="8"/>
  <c r="AU109" i="8"/>
  <c r="AT109" i="8"/>
  <c r="AR109" i="8"/>
  <c r="AX109" i="8" s="1"/>
  <c r="AQ109" i="8"/>
  <c r="AO109" i="8"/>
  <c r="AN109" i="8"/>
  <c r="AW109" i="8" s="1"/>
  <c r="AI109" i="8"/>
  <c r="AH109" i="8"/>
  <c r="AF109" i="8"/>
  <c r="AL109" i="8" s="1"/>
  <c r="AE109" i="8"/>
  <c r="AC109" i="8"/>
  <c r="AB109" i="8"/>
  <c r="AK109" i="8" s="1"/>
  <c r="W109" i="8"/>
  <c r="V109" i="8"/>
  <c r="T109" i="8"/>
  <c r="Z109" i="8" s="1"/>
  <c r="S109" i="8"/>
  <c r="Y109" i="8" s="1"/>
  <c r="Q109" i="8"/>
  <c r="P109" i="8"/>
  <c r="J109" i="8"/>
  <c r="K109" i="8" s="1"/>
  <c r="I109" i="8"/>
  <c r="H109" i="8"/>
  <c r="BG108" i="8"/>
  <c r="BF108" i="8"/>
  <c r="BD108" i="8"/>
  <c r="BJ108" i="8" s="1"/>
  <c r="BA108" i="8"/>
  <c r="AZ108" i="8"/>
  <c r="BI108" i="8" s="1"/>
  <c r="AU108" i="8"/>
  <c r="AT108" i="8"/>
  <c r="AR108" i="8"/>
  <c r="AX108" i="8" s="1"/>
  <c r="AQ108" i="8"/>
  <c r="AO108" i="8"/>
  <c r="AN108" i="8"/>
  <c r="AW108" i="8" s="1"/>
  <c r="AI108" i="8"/>
  <c r="AH108" i="8"/>
  <c r="AF108" i="8"/>
  <c r="AL108" i="8" s="1"/>
  <c r="AE108" i="8"/>
  <c r="AC108" i="8"/>
  <c r="AB108" i="8"/>
  <c r="AK108" i="8" s="1"/>
  <c r="W108" i="8"/>
  <c r="V108" i="8"/>
  <c r="T108" i="8"/>
  <c r="Z108" i="8" s="1"/>
  <c r="S108" i="8"/>
  <c r="Q108" i="8"/>
  <c r="P108" i="8"/>
  <c r="Y108" i="8" s="1"/>
  <c r="K108" i="8"/>
  <c r="J108" i="8"/>
  <c r="I108" i="8"/>
  <c r="H108" i="8"/>
  <c r="BG107" i="8"/>
  <c r="BF107" i="8"/>
  <c r="BD107" i="8"/>
  <c r="BA107" i="8"/>
  <c r="BJ107" i="8" s="1"/>
  <c r="AZ107" i="8"/>
  <c r="AU107" i="8"/>
  <c r="AT107" i="8"/>
  <c r="AR107" i="8"/>
  <c r="AQ107" i="8"/>
  <c r="AO107" i="8"/>
  <c r="AX107" i="8" s="1"/>
  <c r="AN107" i="8"/>
  <c r="AW107" i="8" s="1"/>
  <c r="AI107" i="8"/>
  <c r="AH107" i="8"/>
  <c r="AF107" i="8"/>
  <c r="AE107" i="8"/>
  <c r="AC107" i="8"/>
  <c r="AL107" i="8" s="1"/>
  <c r="AB107" i="8"/>
  <c r="AK107" i="8" s="1"/>
  <c r="W107" i="8"/>
  <c r="V107" i="8"/>
  <c r="T107" i="8"/>
  <c r="S107" i="8"/>
  <c r="Q107" i="8"/>
  <c r="Z107" i="8" s="1"/>
  <c r="L107" i="8" s="1"/>
  <c r="M107" i="8" s="1"/>
  <c r="P107" i="8"/>
  <c r="Y107" i="8" s="1"/>
  <c r="J107" i="8"/>
  <c r="K107" i="8" s="1"/>
  <c r="I107" i="8"/>
  <c r="H107" i="8"/>
  <c r="BG106" i="8"/>
  <c r="BF106" i="8"/>
  <c r="BD106" i="8"/>
  <c r="BA106" i="8"/>
  <c r="BJ106" i="8" s="1"/>
  <c r="AZ106" i="8"/>
  <c r="AU106" i="8"/>
  <c r="AT106" i="8"/>
  <c r="AR106" i="8"/>
  <c r="AQ106" i="8"/>
  <c r="AO106" i="8"/>
  <c r="AX106" i="8" s="1"/>
  <c r="AN106" i="8"/>
  <c r="AW106" i="8" s="1"/>
  <c r="AI106" i="8"/>
  <c r="AH106" i="8"/>
  <c r="AF106" i="8"/>
  <c r="AE106" i="8"/>
  <c r="AC106" i="8"/>
  <c r="AL106" i="8" s="1"/>
  <c r="AB106" i="8"/>
  <c r="AK106" i="8" s="1"/>
  <c r="W106" i="8"/>
  <c r="V106" i="8"/>
  <c r="T106" i="8"/>
  <c r="S106" i="8"/>
  <c r="Q106" i="8"/>
  <c r="Z106" i="8" s="1"/>
  <c r="P106" i="8"/>
  <c r="Y106" i="8" s="1"/>
  <c r="J106" i="8"/>
  <c r="I106" i="8"/>
  <c r="K106" i="8" s="1"/>
  <c r="H106" i="8"/>
  <c r="BJ105" i="8"/>
  <c r="BK105" i="8" s="1"/>
  <c r="BI105" i="8"/>
  <c r="BB105" i="8"/>
  <c r="AX105" i="8"/>
  <c r="AY105" i="8" s="1"/>
  <c r="AW105" i="8"/>
  <c r="AV105" i="8"/>
  <c r="AS105" i="8"/>
  <c r="AP105" i="8"/>
  <c r="AL105" i="8"/>
  <c r="AM105" i="8" s="1"/>
  <c r="AK105" i="8"/>
  <c r="AJ105" i="8"/>
  <c r="AG105" i="8"/>
  <c r="AD105" i="8"/>
  <c r="Z105" i="8"/>
  <c r="Y105" i="8"/>
  <c r="BL105" i="8" s="1"/>
  <c r="L105" i="8"/>
  <c r="M105" i="8" s="1"/>
  <c r="I105" i="8"/>
  <c r="K105" i="8" s="1"/>
  <c r="N105" i="8" s="1"/>
  <c r="O105" i="8" s="1"/>
  <c r="BG104" i="8"/>
  <c r="BF104" i="8"/>
  <c r="BD104" i="8"/>
  <c r="BC104" i="8"/>
  <c r="BA104" i="8"/>
  <c r="BB104" i="8" s="1"/>
  <c r="AZ104" i="8"/>
  <c r="BI104" i="8" s="1"/>
  <c r="AW104" i="8"/>
  <c r="AU104" i="8"/>
  <c r="AV104" i="8" s="1"/>
  <c r="AT104" i="8"/>
  <c r="AS104" i="8"/>
  <c r="AR104" i="8"/>
  <c r="AQ104" i="8"/>
  <c r="AO104" i="8"/>
  <c r="AX104" i="8" s="1"/>
  <c r="AY104" i="8" s="1"/>
  <c r="AN104" i="8"/>
  <c r="AK104" i="8"/>
  <c r="AI104" i="8"/>
  <c r="AJ104" i="8" s="1"/>
  <c r="AH104" i="8"/>
  <c r="AG104" i="8"/>
  <c r="AF104" i="8"/>
  <c r="AE104" i="8"/>
  <c r="AC104" i="8"/>
  <c r="AL104" i="8" s="1"/>
  <c r="AM104" i="8" s="1"/>
  <c r="AB104" i="8"/>
  <c r="W104" i="8"/>
  <c r="V104" i="8"/>
  <c r="T104" i="8"/>
  <c r="S104" i="8"/>
  <c r="Q104" i="8"/>
  <c r="Z104" i="8" s="1"/>
  <c r="P104" i="8"/>
  <c r="Y104" i="8" s="1"/>
  <c r="BL104" i="8" s="1"/>
  <c r="J104" i="8"/>
  <c r="I104" i="8"/>
  <c r="K104" i="8" s="1"/>
  <c r="H104" i="8"/>
  <c r="BG103" i="8"/>
  <c r="BF103" i="8"/>
  <c r="BD103" i="8"/>
  <c r="BJ103" i="8" s="1"/>
  <c r="BC103" i="8"/>
  <c r="BA103" i="8"/>
  <c r="BB103" i="8" s="1"/>
  <c r="AZ103" i="8"/>
  <c r="BI103" i="8" s="1"/>
  <c r="AV103" i="8"/>
  <c r="AU103" i="8"/>
  <c r="AT103" i="8"/>
  <c r="AR103" i="8"/>
  <c r="AS103" i="8" s="1"/>
  <c r="AQ103" i="8"/>
  <c r="AO103" i="8"/>
  <c r="AX103" i="8" s="1"/>
  <c r="AY103" i="8" s="1"/>
  <c r="AN103" i="8"/>
  <c r="AW103" i="8" s="1"/>
  <c r="AJ103" i="8"/>
  <c r="AI103" i="8"/>
  <c r="AH103" i="8"/>
  <c r="AF103" i="8"/>
  <c r="AG103" i="8" s="1"/>
  <c r="AE103" i="8"/>
  <c r="AC103" i="8"/>
  <c r="AL103" i="8" s="1"/>
  <c r="AB103" i="8"/>
  <c r="AK103" i="8" s="1"/>
  <c r="W103" i="8"/>
  <c r="V103" i="8"/>
  <c r="T103" i="8"/>
  <c r="S103" i="8"/>
  <c r="Q103" i="8"/>
  <c r="Z103" i="8" s="1"/>
  <c r="P103" i="8"/>
  <c r="Y103" i="8" s="1"/>
  <c r="BL103" i="8" s="1"/>
  <c r="K103" i="8"/>
  <c r="J103" i="8"/>
  <c r="I103" i="8"/>
  <c r="H103" i="8"/>
  <c r="BJ102" i="8"/>
  <c r="BK102" i="8" s="1"/>
  <c r="BI102" i="8"/>
  <c r="BH102" i="8"/>
  <c r="BE102" i="8"/>
  <c r="AX102" i="8"/>
  <c r="AY102" i="8" s="1"/>
  <c r="AW102" i="8"/>
  <c r="AQ102" i="8"/>
  <c r="AS102" i="8" s="1"/>
  <c r="AM102" i="8"/>
  <c r="AL102" i="8"/>
  <c r="AK102" i="8"/>
  <c r="Z102" i="8"/>
  <c r="L102" i="8" s="1"/>
  <c r="M102" i="8" s="1"/>
  <c r="Y102" i="8"/>
  <c r="BL102" i="8" s="1"/>
  <c r="I102" i="8"/>
  <c r="K102" i="8" s="1"/>
  <c r="BJ101" i="8"/>
  <c r="BI101" i="8"/>
  <c r="BK101" i="8" s="1"/>
  <c r="BH101" i="8"/>
  <c r="BF101" i="8"/>
  <c r="BE101" i="8"/>
  <c r="BB101" i="8"/>
  <c r="AY101" i="8"/>
  <c r="AX101" i="8"/>
  <c r="AW101" i="8"/>
  <c r="AV101" i="8"/>
  <c r="AS101" i="8"/>
  <c r="AL101" i="8"/>
  <c r="AM101" i="8" s="1"/>
  <c r="AK101" i="8"/>
  <c r="AJ101" i="8"/>
  <c r="AI101" i="8"/>
  <c r="AH101" i="8"/>
  <c r="AG101" i="8"/>
  <c r="AD101" i="8"/>
  <c r="X101" i="8"/>
  <c r="T101" i="8"/>
  <c r="Z101" i="8" s="1"/>
  <c r="S101" i="8"/>
  <c r="Y101" i="8" s="1"/>
  <c r="BL101" i="8" s="1"/>
  <c r="R101" i="8"/>
  <c r="J101" i="8"/>
  <c r="I101" i="8"/>
  <c r="K101" i="8" s="1"/>
  <c r="BH100" i="8"/>
  <c r="BG100" i="8"/>
  <c r="BF100" i="8"/>
  <c r="BD100" i="8"/>
  <c r="BE100" i="8" s="1"/>
  <c r="BC100" i="8"/>
  <c r="BA100" i="8"/>
  <c r="BJ100" i="8" s="1"/>
  <c r="AZ100" i="8"/>
  <c r="BI100" i="8" s="1"/>
  <c r="AV100" i="8"/>
  <c r="AU100" i="8"/>
  <c r="AT100" i="8"/>
  <c r="AR100" i="8"/>
  <c r="AS100" i="8" s="1"/>
  <c r="AQ100" i="8"/>
  <c r="AO100" i="8"/>
  <c r="AX100" i="8" s="1"/>
  <c r="AY100" i="8" s="1"/>
  <c r="AN100" i="8"/>
  <c r="AW100" i="8" s="1"/>
  <c r="AI100" i="8"/>
  <c r="AJ100" i="8" s="1"/>
  <c r="AH100" i="8"/>
  <c r="AF100" i="8"/>
  <c r="AG100" i="8" s="1"/>
  <c r="AE100" i="8"/>
  <c r="AC100" i="8"/>
  <c r="AL100" i="8" s="1"/>
  <c r="AB100" i="8"/>
  <c r="W100" i="8"/>
  <c r="X100" i="8" s="1"/>
  <c r="V100" i="8"/>
  <c r="T100" i="8"/>
  <c r="U100" i="8" s="1"/>
  <c r="S100" i="8"/>
  <c r="Q100" i="8"/>
  <c r="Z100" i="8" s="1"/>
  <c r="P100" i="8"/>
  <c r="K100" i="8"/>
  <c r="J100" i="8"/>
  <c r="I100" i="8"/>
  <c r="H100" i="8"/>
  <c r="BL99" i="8"/>
  <c r="BJ99" i="8"/>
  <c r="BI99" i="8"/>
  <c r="AX99" i="8"/>
  <c r="AW99" i="8"/>
  <c r="AL99" i="8"/>
  <c r="AK99" i="8"/>
  <c r="Z99" i="8"/>
  <c r="L99" i="8" s="1"/>
  <c r="Y99" i="8"/>
  <c r="I99" i="8"/>
  <c r="K99" i="8" s="1"/>
  <c r="BJ98" i="8"/>
  <c r="BH98" i="8"/>
  <c r="BF98" i="8"/>
  <c r="BE98" i="8"/>
  <c r="BC98" i="8"/>
  <c r="BI98" i="8" s="1"/>
  <c r="BB98" i="8"/>
  <c r="AZ98" i="8"/>
  <c r="AX98" i="8"/>
  <c r="AT98" i="8"/>
  <c r="AV98" i="8" s="1"/>
  <c r="AS98" i="8"/>
  <c r="AQ98" i="8"/>
  <c r="AN98" i="8"/>
  <c r="AP98" i="8" s="1"/>
  <c r="AI98" i="8"/>
  <c r="AH98" i="8"/>
  <c r="AK98" i="8" s="1"/>
  <c r="AF98" i="8"/>
  <c r="AE98" i="8"/>
  <c r="AG98" i="8" s="1"/>
  <c r="AD98" i="8"/>
  <c r="AC98" i="8"/>
  <c r="AL98" i="8" s="1"/>
  <c r="AB98" i="8"/>
  <c r="Z98" i="8"/>
  <c r="AA98" i="8" s="1"/>
  <c r="Y98" i="8"/>
  <c r="X98" i="8"/>
  <c r="U98" i="8"/>
  <c r="R98" i="8"/>
  <c r="I98" i="8"/>
  <c r="K98" i="8" s="1"/>
  <c r="H98" i="8"/>
  <c r="BJ97" i="8"/>
  <c r="BI97" i="8"/>
  <c r="AX97" i="8"/>
  <c r="AW97" i="8"/>
  <c r="AL97" i="8"/>
  <c r="AK97" i="8"/>
  <c r="Z97" i="8"/>
  <c r="Y97" i="8"/>
  <c r="BL97" i="8" s="1"/>
  <c r="L97" i="8"/>
  <c r="J97" i="8"/>
  <c r="K97" i="8" s="1"/>
  <c r="N97" i="8" s="1"/>
  <c r="I97" i="8"/>
  <c r="BJ96" i="8"/>
  <c r="BG96" i="8"/>
  <c r="BF96" i="8"/>
  <c r="BH96" i="8" s="1"/>
  <c r="BD96" i="8"/>
  <c r="BE96" i="8" s="1"/>
  <c r="BC96" i="8"/>
  <c r="BB96" i="8"/>
  <c r="BA96" i="8"/>
  <c r="AZ96" i="8"/>
  <c r="AX96" i="8"/>
  <c r="AU96" i="8"/>
  <c r="AT96" i="8"/>
  <c r="AV96" i="8" s="1"/>
  <c r="AR96" i="8"/>
  <c r="AS96" i="8" s="1"/>
  <c r="AQ96" i="8"/>
  <c r="AO96" i="8"/>
  <c r="AI96" i="8"/>
  <c r="AF96" i="8"/>
  <c r="AG96" i="8" s="1"/>
  <c r="AE96" i="8"/>
  <c r="AD96" i="8"/>
  <c r="AC96" i="8"/>
  <c r="AB96" i="8"/>
  <c r="X96" i="8"/>
  <c r="W96" i="8"/>
  <c r="V96" i="8"/>
  <c r="T96" i="8"/>
  <c r="U96" i="8" s="1"/>
  <c r="S96" i="8"/>
  <c r="Q96" i="8"/>
  <c r="P96" i="8"/>
  <c r="R96" i="8" s="1"/>
  <c r="J96" i="8"/>
  <c r="H96" i="8"/>
  <c r="BK95" i="8"/>
  <c r="BJ95" i="8"/>
  <c r="BI95" i="8"/>
  <c r="BH95" i="8"/>
  <c r="AX95" i="8"/>
  <c r="AW95" i="8"/>
  <c r="AL95" i="8"/>
  <c r="AK95" i="8"/>
  <c r="BL95" i="8" s="1"/>
  <c r="Z95" i="8"/>
  <c r="L95" i="8" s="1"/>
  <c r="Y95" i="8"/>
  <c r="K95" i="8"/>
  <c r="N95" i="8" s="1"/>
  <c r="O95" i="8" s="1"/>
  <c r="BJ94" i="8"/>
  <c r="BI94" i="8"/>
  <c r="BK94" i="8" s="1"/>
  <c r="BH94" i="8"/>
  <c r="BE94" i="8"/>
  <c r="BB94" i="8"/>
  <c r="AY94" i="8"/>
  <c r="AX94" i="8"/>
  <c r="AW94" i="8"/>
  <c r="AV94" i="8"/>
  <c r="AS94" i="8"/>
  <c r="AP94" i="8"/>
  <c r="AL94" i="8"/>
  <c r="AK94" i="8"/>
  <c r="AM94" i="8" s="1"/>
  <c r="AJ94" i="8"/>
  <c r="AG94" i="8"/>
  <c r="AD94" i="8"/>
  <c r="AA94" i="8"/>
  <c r="Z94" i="8"/>
  <c r="Y94" i="8"/>
  <c r="BL94" i="8" s="1"/>
  <c r="X94" i="8"/>
  <c r="U94" i="8"/>
  <c r="R94" i="8"/>
  <c r="L94" i="8"/>
  <c r="M94" i="8" s="1"/>
  <c r="K94" i="8"/>
  <c r="BJ93" i="8"/>
  <c r="BI93" i="8"/>
  <c r="BK93" i="8" s="1"/>
  <c r="BC93" i="8"/>
  <c r="BE93" i="8" s="1"/>
  <c r="BB93" i="8"/>
  <c r="AZ93" i="8"/>
  <c r="AZ92" i="8" s="1"/>
  <c r="AX93" i="8"/>
  <c r="AY93" i="8" s="1"/>
  <c r="AW93" i="8"/>
  <c r="AV93" i="8"/>
  <c r="AP93" i="8"/>
  <c r="AK93" i="8"/>
  <c r="AJ93" i="8"/>
  <c r="AG93" i="8"/>
  <c r="AC93" i="8"/>
  <c r="AL93" i="8" s="1"/>
  <c r="AM93" i="8" s="1"/>
  <c r="AB93" i="8"/>
  <c r="AA93" i="8"/>
  <c r="Z93" i="8"/>
  <c r="Y93" i="8"/>
  <c r="X93" i="8"/>
  <c r="I93" i="8"/>
  <c r="I92" i="8" s="1"/>
  <c r="H93" i="8"/>
  <c r="H92" i="8" s="1"/>
  <c r="BJ92" i="8"/>
  <c r="BI92" i="8"/>
  <c r="BK92" i="8" s="1"/>
  <c r="BG92" i="8"/>
  <c r="BF92" i="8"/>
  <c r="BE92" i="8"/>
  <c r="BD92" i="8"/>
  <c r="BC92" i="8"/>
  <c r="BB92" i="8"/>
  <c r="BA92" i="8"/>
  <c r="BA91" i="8" s="1"/>
  <c r="BJ91" i="8" s="1"/>
  <c r="BK91" i="8" s="1"/>
  <c r="AU92" i="8"/>
  <c r="AT92" i="8"/>
  <c r="AW92" i="8" s="1"/>
  <c r="AR92" i="8"/>
  <c r="AQ92" i="8"/>
  <c r="AS92" i="8" s="1"/>
  <c r="AP92" i="8"/>
  <c r="AO92" i="8"/>
  <c r="AO91" i="8" s="1"/>
  <c r="AN92" i="8"/>
  <c r="AI92" i="8"/>
  <c r="AJ92" i="8" s="1"/>
  <c r="AH92" i="8"/>
  <c r="AG92" i="8"/>
  <c r="AF92" i="8"/>
  <c r="AE92" i="8"/>
  <c r="AK92" i="8" s="1"/>
  <c r="AC92" i="8"/>
  <c r="AC91" i="8" s="1"/>
  <c r="AB92" i="8"/>
  <c r="Y92" i="8"/>
  <c r="W92" i="8"/>
  <c r="V92" i="8"/>
  <c r="V91" i="8" s="1"/>
  <c r="V90" i="8" s="1"/>
  <c r="V89" i="8" s="1"/>
  <c r="V88" i="8" s="1"/>
  <c r="U92" i="8"/>
  <c r="T92" i="8"/>
  <c r="S92" i="8"/>
  <c r="R92" i="8"/>
  <c r="Q92" i="8"/>
  <c r="Q91" i="8" s="1"/>
  <c r="Q90" i="8" s="1"/>
  <c r="P92" i="8"/>
  <c r="J92" i="8"/>
  <c r="BG91" i="8"/>
  <c r="BF91" i="8"/>
  <c r="BF90" i="8" s="1"/>
  <c r="BF89" i="8" s="1"/>
  <c r="BF88" i="8" s="1"/>
  <c r="BD91" i="8"/>
  <c r="BC91" i="8"/>
  <c r="BC90" i="8" s="1"/>
  <c r="BC89" i="8" s="1"/>
  <c r="BC88" i="8" s="1"/>
  <c r="AZ91" i="8"/>
  <c r="BI91" i="8" s="1"/>
  <c r="AU91" i="8"/>
  <c r="AR91" i="8"/>
  <c r="AS91" i="8" s="1"/>
  <c r="AQ91" i="8"/>
  <c r="AF91" i="8"/>
  <c r="AE91" i="8"/>
  <c r="AE90" i="8" s="1"/>
  <c r="AE89" i="8" s="1"/>
  <c r="AE88" i="8" s="1"/>
  <c r="AB91" i="8"/>
  <c r="AB90" i="8" s="1"/>
  <c r="W91" i="8"/>
  <c r="X91" i="8" s="1"/>
  <c r="T91" i="8"/>
  <c r="U91" i="8" s="1"/>
  <c r="S91" i="8"/>
  <c r="R91" i="8"/>
  <c r="P91" i="8"/>
  <c r="J91" i="8"/>
  <c r="H91" i="8"/>
  <c r="BG90" i="8"/>
  <c r="BH90" i="8" s="1"/>
  <c r="BD90" i="8"/>
  <c r="BE90" i="8" s="1"/>
  <c r="BA90" i="8"/>
  <c r="AQ90" i="8"/>
  <c r="AO90" i="8"/>
  <c r="AF90" i="8"/>
  <c r="AF89" i="8" s="1"/>
  <c r="AG89" i="8" s="1"/>
  <c r="AC90" i="8"/>
  <c r="S90" i="8"/>
  <c r="P90" i="8"/>
  <c r="Y90" i="8" s="1"/>
  <c r="J90" i="8"/>
  <c r="J89" i="8" s="1"/>
  <c r="J88" i="8" s="1"/>
  <c r="H90" i="8"/>
  <c r="H89" i="8" s="1"/>
  <c r="BG89" i="8"/>
  <c r="BH89" i="8" s="1"/>
  <c r="BA89" i="8"/>
  <c r="BA88" i="8" s="1"/>
  <c r="AQ89" i="8"/>
  <c r="AQ88" i="8" s="1"/>
  <c r="AO89" i="8"/>
  <c r="AO88" i="8" s="1"/>
  <c r="S89" i="8"/>
  <c r="S88" i="8" s="1"/>
  <c r="H88" i="8"/>
  <c r="BJ87" i="8"/>
  <c r="BF87" i="8"/>
  <c r="BI87" i="8" s="1"/>
  <c r="AX87" i="8"/>
  <c r="AW87" i="8"/>
  <c r="AL87" i="8"/>
  <c r="AK87" i="8"/>
  <c r="Z87" i="8"/>
  <c r="Y87" i="8"/>
  <c r="L87" i="8"/>
  <c r="I87" i="8"/>
  <c r="K87" i="8" s="1"/>
  <c r="N87" i="8" s="1"/>
  <c r="O87" i="8" s="1"/>
  <c r="BJ86" i="8"/>
  <c r="BF86" i="8"/>
  <c r="AX86" i="8"/>
  <c r="AW86" i="8"/>
  <c r="AL86" i="8"/>
  <c r="AK86" i="8"/>
  <c r="Z86" i="8"/>
  <c r="Y86" i="8"/>
  <c r="L86" i="8"/>
  <c r="M86" i="8" s="1"/>
  <c r="I86" i="8"/>
  <c r="K86" i="8" s="1"/>
  <c r="N86" i="8" s="1"/>
  <c r="O86" i="8" s="1"/>
  <c r="BG85" i="8"/>
  <c r="BD85" i="8"/>
  <c r="BD84" i="8" s="1"/>
  <c r="BC85" i="8"/>
  <c r="BA85" i="8"/>
  <c r="AZ85" i="8"/>
  <c r="AU85" i="8"/>
  <c r="AU84" i="8" s="1"/>
  <c r="AU83" i="8" s="1"/>
  <c r="AT85" i="8"/>
  <c r="AR85" i="8"/>
  <c r="AR84" i="8" s="1"/>
  <c r="AQ85" i="8"/>
  <c r="AO85" i="8"/>
  <c r="AO84" i="8" s="1"/>
  <c r="AX84" i="8" s="1"/>
  <c r="AN85" i="8"/>
  <c r="AW85" i="8" s="1"/>
  <c r="AL85" i="8"/>
  <c r="AI85" i="8"/>
  <c r="AI84" i="8" s="1"/>
  <c r="AI83" i="8" s="1"/>
  <c r="AH85" i="8"/>
  <c r="AF85" i="8"/>
  <c r="AF84" i="8" s="1"/>
  <c r="AE85" i="8"/>
  <c r="AC85" i="8"/>
  <c r="AC84" i="8" s="1"/>
  <c r="AL84" i="8" s="1"/>
  <c r="AB85" i="8"/>
  <c r="AK85" i="8" s="1"/>
  <c r="W85" i="8"/>
  <c r="W84" i="8" s="1"/>
  <c r="V85" i="8"/>
  <c r="T85" i="8"/>
  <c r="T84" i="8" s="1"/>
  <c r="S85" i="8"/>
  <c r="Q85" i="8"/>
  <c r="Q84" i="8" s="1"/>
  <c r="P85" i="8"/>
  <c r="Y85" i="8" s="1"/>
  <c r="J85" i="8"/>
  <c r="I85" i="8"/>
  <c r="I84" i="8" s="1"/>
  <c r="K84" i="8" s="1"/>
  <c r="H85" i="8"/>
  <c r="BC84" i="8"/>
  <c r="BC83" i="8" s="1"/>
  <c r="AZ84" i="8"/>
  <c r="AW84" i="8"/>
  <c r="AT84" i="8"/>
  <c r="AT83" i="8" s="1"/>
  <c r="AQ84" i="8"/>
  <c r="AQ83" i="8" s="1"/>
  <c r="AW83" i="8" s="1"/>
  <c r="AN84" i="8"/>
  <c r="AN83" i="8" s="1"/>
  <c r="AK84" i="8"/>
  <c r="AH84" i="8"/>
  <c r="AH83" i="8" s="1"/>
  <c r="AE84" i="8"/>
  <c r="AB84" i="8"/>
  <c r="AB83" i="8" s="1"/>
  <c r="Y84" i="8"/>
  <c r="V84" i="8"/>
  <c r="V83" i="8" s="1"/>
  <c r="S84" i="8"/>
  <c r="S83" i="8" s="1"/>
  <c r="Y83" i="8" s="1"/>
  <c r="P84" i="8"/>
  <c r="P83" i="8" s="1"/>
  <c r="J84" i="8"/>
  <c r="H84" i="8"/>
  <c r="H83" i="8" s="1"/>
  <c r="BD83" i="8"/>
  <c r="AR83" i="8"/>
  <c r="AK83" i="8"/>
  <c r="AF83" i="8"/>
  <c r="AE83" i="8"/>
  <c r="AC83" i="8"/>
  <c r="AL83" i="8" s="1"/>
  <c r="W83" i="8"/>
  <c r="T83" i="8"/>
  <c r="Q83" i="8"/>
  <c r="J83" i="8"/>
  <c r="I83" i="8"/>
  <c r="K83" i="8" s="1"/>
  <c r="BJ82" i="8"/>
  <c r="BK82" i="8" s="1"/>
  <c r="BI82" i="8"/>
  <c r="BH82" i="8"/>
  <c r="BE82" i="8"/>
  <c r="AY82" i="8"/>
  <c r="AX82" i="8"/>
  <c r="AW82" i="8"/>
  <c r="AS82" i="8"/>
  <c r="AM82" i="8"/>
  <c r="AL82" i="8"/>
  <c r="AK82" i="8"/>
  <c r="AG82" i="8"/>
  <c r="AD82" i="8"/>
  <c r="Z82" i="8"/>
  <c r="Y82" i="8"/>
  <c r="BL82" i="8" s="1"/>
  <c r="L82" i="8"/>
  <c r="K82" i="8"/>
  <c r="BI81" i="8"/>
  <c r="BG81" i="8"/>
  <c r="BF81" i="8"/>
  <c r="BH81" i="8" s="1"/>
  <c r="BE81" i="8"/>
  <c r="BD81" i="8"/>
  <c r="BD80" i="8" s="1"/>
  <c r="BC81" i="8"/>
  <c r="BA81" i="8"/>
  <c r="BJ81" i="8" s="1"/>
  <c r="AZ81" i="8"/>
  <c r="AZ80" i="8" s="1"/>
  <c r="AU81" i="8"/>
  <c r="AT81" i="8"/>
  <c r="AT80" i="8" s="1"/>
  <c r="AR81" i="8"/>
  <c r="AQ81" i="8"/>
  <c r="AW81" i="8" s="1"/>
  <c r="AO81" i="8"/>
  <c r="AN81" i="8"/>
  <c r="AI81" i="8"/>
  <c r="AH81" i="8"/>
  <c r="AF81" i="8"/>
  <c r="AF80" i="8" s="1"/>
  <c r="AG80" i="8" s="1"/>
  <c r="AE81" i="8"/>
  <c r="AC81" i="8"/>
  <c r="AD81" i="8" s="1"/>
  <c r="AB81" i="8"/>
  <c r="AB80" i="8" s="1"/>
  <c r="W81" i="8"/>
  <c r="V81" i="8"/>
  <c r="V80" i="8" s="1"/>
  <c r="T81" i="8"/>
  <c r="S81" i="8"/>
  <c r="S80" i="8" s="1"/>
  <c r="Y80" i="8" s="1"/>
  <c r="Q81" i="8"/>
  <c r="Z81" i="8" s="1"/>
  <c r="P81" i="8"/>
  <c r="P80" i="8" s="1"/>
  <c r="J81" i="8"/>
  <c r="I81" i="8"/>
  <c r="K81" i="8" s="1"/>
  <c r="H81" i="8"/>
  <c r="H80" i="8" s="1"/>
  <c r="BG80" i="8"/>
  <c r="BG75" i="8" s="1"/>
  <c r="BC80" i="8"/>
  <c r="BE80" i="8" s="1"/>
  <c r="BA80" i="8"/>
  <c r="AU80" i="8"/>
  <c r="AR80" i="8"/>
  <c r="AS80" i="8" s="1"/>
  <c r="AQ80" i="8"/>
  <c r="AN80" i="8"/>
  <c r="AW80" i="8" s="1"/>
  <c r="AI80" i="8"/>
  <c r="AH80" i="8"/>
  <c r="AE80" i="8"/>
  <c r="AC80" i="8"/>
  <c r="W80" i="8"/>
  <c r="T80" i="8"/>
  <c r="Q80" i="8"/>
  <c r="Z80" i="8" s="1"/>
  <c r="J80" i="8"/>
  <c r="I80" i="8"/>
  <c r="BJ79" i="8"/>
  <c r="BK79" i="8" s="1"/>
  <c r="BI79" i="8"/>
  <c r="BE79" i="8"/>
  <c r="AX79" i="8"/>
  <c r="AV79" i="8"/>
  <c r="AT79" i="8"/>
  <c r="AS79" i="8"/>
  <c r="AQ79" i="8"/>
  <c r="AW79" i="8" s="1"/>
  <c r="AP79" i="8"/>
  <c r="AL79" i="8"/>
  <c r="AM79" i="8" s="1"/>
  <c r="AJ79" i="8"/>
  <c r="AD79" i="8"/>
  <c r="AC79" i="8"/>
  <c r="AB79" i="8"/>
  <c r="AK79" i="8" s="1"/>
  <c r="Z79" i="8"/>
  <c r="L79" i="8" s="1"/>
  <c r="W79" i="8"/>
  <c r="V79" i="8"/>
  <c r="Y79" i="8" s="1"/>
  <c r="K79" i="8"/>
  <c r="N79" i="8" s="1"/>
  <c r="O79" i="8" s="1"/>
  <c r="J79" i="8"/>
  <c r="I79" i="8"/>
  <c r="I78" i="8" s="1"/>
  <c r="I77" i="8" s="1"/>
  <c r="I76" i="8" s="1"/>
  <c r="BG78" i="8"/>
  <c r="BF78" i="8"/>
  <c r="BD78" i="8"/>
  <c r="BC78" i="8"/>
  <c r="BI78" i="8" s="1"/>
  <c r="BA78" i="8"/>
  <c r="AZ78" i="8"/>
  <c r="AX78" i="8"/>
  <c r="AU78" i="8"/>
  <c r="AT78" i="8"/>
  <c r="AS78" i="8"/>
  <c r="AR78" i="8"/>
  <c r="AQ78" i="8"/>
  <c r="AO78" i="8"/>
  <c r="AP78" i="8" s="1"/>
  <c r="AN78" i="8"/>
  <c r="AK78" i="8"/>
  <c r="AI78" i="8"/>
  <c r="AH78" i="8"/>
  <c r="AF78" i="8"/>
  <c r="AE78" i="8"/>
  <c r="AC78" i="8"/>
  <c r="AD78" i="8" s="1"/>
  <c r="AB78" i="8"/>
  <c r="V78" i="8"/>
  <c r="T78" i="8"/>
  <c r="S78" i="8"/>
  <c r="Q78" i="8"/>
  <c r="P78" i="8"/>
  <c r="Y78" i="8" s="1"/>
  <c r="J78" i="8"/>
  <c r="K78" i="8" s="1"/>
  <c r="H78" i="8"/>
  <c r="BG77" i="8"/>
  <c r="BF77" i="8"/>
  <c r="BD77" i="8"/>
  <c r="BC77" i="8"/>
  <c r="BI77" i="8" s="1"/>
  <c r="BA77" i="8"/>
  <c r="AZ77" i="8"/>
  <c r="AX77" i="8"/>
  <c r="AU77" i="8"/>
  <c r="AT77" i="8"/>
  <c r="AS77" i="8"/>
  <c r="AR77" i="8"/>
  <c r="AQ77" i="8"/>
  <c r="AO77" i="8"/>
  <c r="AP77" i="8" s="1"/>
  <c r="AN77" i="8"/>
  <c r="AK77" i="8"/>
  <c r="AI77" i="8"/>
  <c r="AH77" i="8"/>
  <c r="AF77" i="8"/>
  <c r="AE77" i="8"/>
  <c r="AC77" i="8"/>
  <c r="AD77" i="8" s="1"/>
  <c r="AB77" i="8"/>
  <c r="V77" i="8"/>
  <c r="T77" i="8"/>
  <c r="S77" i="8"/>
  <c r="Q77" i="8"/>
  <c r="P77" i="8"/>
  <c r="Y77" i="8" s="1"/>
  <c r="J77" i="8"/>
  <c r="K77" i="8" s="1"/>
  <c r="H77" i="8"/>
  <c r="BG76" i="8"/>
  <c r="BF76" i="8"/>
  <c r="BD76" i="8"/>
  <c r="BC76" i="8"/>
  <c r="BC75" i="8" s="1"/>
  <c r="BC74" i="8" s="1"/>
  <c r="BA76" i="8"/>
  <c r="AZ76" i="8"/>
  <c r="AX76" i="8"/>
  <c r="AU76" i="8"/>
  <c r="AT76" i="8"/>
  <c r="AS76" i="8"/>
  <c r="AR76" i="8"/>
  <c r="AQ76" i="8"/>
  <c r="AO76" i="8"/>
  <c r="AP76" i="8" s="1"/>
  <c r="AN76" i="8"/>
  <c r="AK76" i="8"/>
  <c r="AI76" i="8"/>
  <c r="AH76" i="8"/>
  <c r="AF76" i="8"/>
  <c r="AF75" i="8" s="1"/>
  <c r="AE76" i="8"/>
  <c r="AC76" i="8"/>
  <c r="AL76" i="8" s="1"/>
  <c r="AM76" i="8" s="1"/>
  <c r="AB76" i="8"/>
  <c r="V76" i="8"/>
  <c r="V75" i="8" s="1"/>
  <c r="T76" i="8"/>
  <c r="S76" i="8"/>
  <c r="Q76" i="8"/>
  <c r="P76" i="8"/>
  <c r="Y76" i="8" s="1"/>
  <c r="J76" i="8"/>
  <c r="K76" i="8" s="1"/>
  <c r="H76" i="8"/>
  <c r="BD75" i="8"/>
  <c r="BD74" i="8" s="1"/>
  <c r="BE74" i="8" s="1"/>
  <c r="AZ75" i="8"/>
  <c r="AU75" i="8"/>
  <c r="AT75" i="8"/>
  <c r="AT74" i="8" s="1"/>
  <c r="AR75" i="8"/>
  <c r="AN75" i="8"/>
  <c r="AI75" i="8"/>
  <c r="AJ75" i="8" s="1"/>
  <c r="AH75" i="8"/>
  <c r="AE75" i="8"/>
  <c r="AE74" i="8" s="1"/>
  <c r="AB75" i="8"/>
  <c r="S75" i="8"/>
  <c r="S74" i="8" s="1"/>
  <c r="Q75" i="8"/>
  <c r="P75" i="8"/>
  <c r="Y75" i="8" s="1"/>
  <c r="H75" i="8"/>
  <c r="H74" i="8" s="1"/>
  <c r="AI74" i="8"/>
  <c r="AH74" i="8"/>
  <c r="V74" i="8"/>
  <c r="Q74" i="8"/>
  <c r="BJ73" i="8"/>
  <c r="BI73" i="8"/>
  <c r="AX73" i="8"/>
  <c r="AW73" i="8"/>
  <c r="AL73" i="8"/>
  <c r="AK73" i="8"/>
  <c r="AG73" i="8"/>
  <c r="Z73" i="8"/>
  <c r="Y73" i="8"/>
  <c r="BL73" i="8" s="1"/>
  <c r="L73" i="8"/>
  <c r="K73" i="8"/>
  <c r="N73" i="8" s="1"/>
  <c r="O73" i="8" s="1"/>
  <c r="BJ72" i="8"/>
  <c r="BI72" i="8"/>
  <c r="AX72" i="8"/>
  <c r="AW72" i="8"/>
  <c r="BL72" i="8" s="1"/>
  <c r="AL72" i="8"/>
  <c r="AK72" i="8"/>
  <c r="AD72" i="8"/>
  <c r="Z72" i="8"/>
  <c r="Y72" i="8"/>
  <c r="L72" i="8"/>
  <c r="M72" i="8" s="1"/>
  <c r="K72" i="8"/>
  <c r="BJ71" i="8"/>
  <c r="BI71" i="8"/>
  <c r="AX71" i="8"/>
  <c r="AY71" i="8" s="1"/>
  <c r="AW71" i="8"/>
  <c r="AP71" i="8"/>
  <c r="AL71" i="8"/>
  <c r="AK71" i="8"/>
  <c r="Z71" i="8"/>
  <c r="Y71" i="8"/>
  <c r="BL71" i="8" s="1"/>
  <c r="L71" i="8"/>
  <c r="K71" i="8"/>
  <c r="N71" i="8" s="1"/>
  <c r="O71" i="8" s="1"/>
  <c r="BJ70" i="8"/>
  <c r="BI70" i="8"/>
  <c r="AX70" i="8"/>
  <c r="AW70" i="8"/>
  <c r="AL70" i="8"/>
  <c r="AK70" i="8"/>
  <c r="AD70" i="8"/>
  <c r="Z70" i="8"/>
  <c r="Y70" i="8"/>
  <c r="BL70" i="8" s="1"/>
  <c r="K70" i="8"/>
  <c r="BJ69" i="8"/>
  <c r="BI69" i="8"/>
  <c r="AX69" i="8"/>
  <c r="AW69" i="8"/>
  <c r="AM69" i="8"/>
  <c r="AL69" i="8"/>
  <c r="AK69" i="8"/>
  <c r="BL69" i="8" s="1"/>
  <c r="AG69" i="8"/>
  <c r="Z69" i="8"/>
  <c r="L69" i="8" s="1"/>
  <c r="Y69" i="8"/>
  <c r="K69" i="8"/>
  <c r="BJ68" i="8"/>
  <c r="BI68" i="8"/>
  <c r="AX68" i="8"/>
  <c r="AW68" i="8"/>
  <c r="AM68" i="8"/>
  <c r="AL68" i="8"/>
  <c r="AK68" i="8"/>
  <c r="BL68" i="8" s="1"/>
  <c r="AG68" i="8"/>
  <c r="Z68" i="8"/>
  <c r="L68" i="8" s="1"/>
  <c r="Y68" i="8"/>
  <c r="K68" i="8"/>
  <c r="BJ67" i="8"/>
  <c r="BI67" i="8"/>
  <c r="AX67" i="8"/>
  <c r="AW67" i="8"/>
  <c r="AM67" i="8"/>
  <c r="AL67" i="8"/>
  <c r="AK67" i="8"/>
  <c r="BL67" i="8" s="1"/>
  <c r="AG67" i="8"/>
  <c r="Z67" i="8"/>
  <c r="L67" i="8" s="1"/>
  <c r="Y67" i="8"/>
  <c r="K67" i="8"/>
  <c r="BG66" i="8"/>
  <c r="BF66" i="8"/>
  <c r="BD66" i="8"/>
  <c r="BJ66" i="8" s="1"/>
  <c r="BC66" i="8"/>
  <c r="BA66" i="8"/>
  <c r="AZ66" i="8"/>
  <c r="BI66" i="8" s="1"/>
  <c r="AU66" i="8"/>
  <c r="AT66" i="8"/>
  <c r="AR66" i="8"/>
  <c r="AQ66" i="8"/>
  <c r="AW66" i="8" s="1"/>
  <c r="AO66" i="8"/>
  <c r="AP66" i="8" s="1"/>
  <c r="AN66" i="8"/>
  <c r="AI66" i="8"/>
  <c r="AH66" i="8"/>
  <c r="AF66" i="8"/>
  <c r="AG66" i="8" s="1"/>
  <c r="AE66" i="8"/>
  <c r="AC66" i="8"/>
  <c r="AL66" i="8" s="1"/>
  <c r="AB66" i="8"/>
  <c r="AK66" i="8" s="1"/>
  <c r="W66" i="8"/>
  <c r="V66" i="8"/>
  <c r="T66" i="8"/>
  <c r="S66" i="8"/>
  <c r="Q66" i="8"/>
  <c r="Z66" i="8" s="1"/>
  <c r="P66" i="8"/>
  <c r="Y66" i="8" s="1"/>
  <c r="J66" i="8"/>
  <c r="I66" i="8"/>
  <c r="K66" i="8" s="1"/>
  <c r="BJ65" i="8"/>
  <c r="BI65" i="8"/>
  <c r="AX65" i="8"/>
  <c r="L65" i="8" s="1"/>
  <c r="AW65" i="8"/>
  <c r="BL65" i="8" s="1"/>
  <c r="AL65" i="8"/>
  <c r="AM65" i="8" s="1"/>
  <c r="AK65" i="8"/>
  <c r="AG65" i="8"/>
  <c r="Z65" i="8"/>
  <c r="Y65" i="8"/>
  <c r="K65" i="8"/>
  <c r="BG64" i="8"/>
  <c r="BF64" i="8"/>
  <c r="BF63" i="8" s="1"/>
  <c r="BF62" i="8" s="1"/>
  <c r="BD64" i="8"/>
  <c r="BC64" i="8"/>
  <c r="BC63" i="8" s="1"/>
  <c r="BC62" i="8" s="1"/>
  <c r="BA64" i="8"/>
  <c r="BJ64" i="8" s="1"/>
  <c r="AZ64" i="8"/>
  <c r="AZ63" i="8" s="1"/>
  <c r="AU64" i="8"/>
  <c r="AT64" i="8"/>
  <c r="AR64" i="8"/>
  <c r="AQ64" i="8"/>
  <c r="AO64" i="8"/>
  <c r="AX64" i="8" s="1"/>
  <c r="AN64" i="8"/>
  <c r="AN63" i="8" s="1"/>
  <c r="AI64" i="8"/>
  <c r="AI63" i="8" s="1"/>
  <c r="AI62" i="8" s="1"/>
  <c r="AI56" i="8" s="1"/>
  <c r="AH64" i="8"/>
  <c r="AF64" i="8"/>
  <c r="AL64" i="8" s="1"/>
  <c r="AM64" i="8" s="1"/>
  <c r="AE64" i="8"/>
  <c r="AK64" i="8" s="1"/>
  <c r="AC64" i="8"/>
  <c r="AB64" i="8"/>
  <c r="W64" i="8"/>
  <c r="V64" i="8"/>
  <c r="T64" i="8"/>
  <c r="Z64" i="8" s="1"/>
  <c r="S64" i="8"/>
  <c r="Y64" i="8" s="1"/>
  <c r="Q64" i="8"/>
  <c r="P64" i="8"/>
  <c r="J64" i="8"/>
  <c r="K64" i="8" s="1"/>
  <c r="I64" i="8"/>
  <c r="H64" i="8"/>
  <c r="BG63" i="8"/>
  <c r="BD63" i="8"/>
  <c r="BJ63" i="8" s="1"/>
  <c r="BA63" i="8"/>
  <c r="AU63" i="8"/>
  <c r="AU62" i="8" s="1"/>
  <c r="AT63" i="8"/>
  <c r="AT62" i="8" s="1"/>
  <c r="AT56" i="8" s="1"/>
  <c r="AR63" i="8"/>
  <c r="AQ63" i="8"/>
  <c r="AO63" i="8"/>
  <c r="AP63" i="8" s="1"/>
  <c r="AH63" i="8"/>
  <c r="AF63" i="8"/>
  <c r="AC63" i="8"/>
  <c r="AL63" i="8" s="1"/>
  <c r="AB63" i="8"/>
  <c r="W63" i="8"/>
  <c r="W62" i="8" s="1"/>
  <c r="W56" i="8" s="1"/>
  <c r="V63" i="8"/>
  <c r="V62" i="8" s="1"/>
  <c r="Q63" i="8"/>
  <c r="P63" i="8"/>
  <c r="I63" i="8"/>
  <c r="H63" i="8"/>
  <c r="H62" i="8" s="1"/>
  <c r="BG62" i="8"/>
  <c r="BA62" i="8"/>
  <c r="AR62" i="8"/>
  <c r="AQ62" i="8"/>
  <c r="AH62" i="8"/>
  <c r="BJ61" i="8"/>
  <c r="BF61" i="8"/>
  <c r="BH61" i="8" s="1"/>
  <c r="AX61" i="8"/>
  <c r="AY61" i="8" s="1"/>
  <c r="AW61" i="8"/>
  <c r="AV61" i="8"/>
  <c r="AL61" i="8"/>
  <c r="AM61" i="8" s="1"/>
  <c r="AK61" i="8"/>
  <c r="AG61" i="8"/>
  <c r="Z61" i="8"/>
  <c r="Y61" i="8"/>
  <c r="L61" i="8"/>
  <c r="M61" i="8" s="1"/>
  <c r="I61" i="8"/>
  <c r="K61" i="8" s="1"/>
  <c r="N61" i="8" s="1"/>
  <c r="O61" i="8" s="1"/>
  <c r="BJ60" i="8"/>
  <c r="BK60" i="8" s="1"/>
  <c r="BI60" i="8"/>
  <c r="BE60" i="8"/>
  <c r="BB60" i="8"/>
  <c r="AX60" i="8"/>
  <c r="AY60" i="8" s="1"/>
  <c r="AW60" i="8"/>
  <c r="AV60" i="8"/>
  <c r="AS60" i="8"/>
  <c r="AL60" i="8"/>
  <c r="AK60" i="8"/>
  <c r="Z60" i="8"/>
  <c r="L60" i="8" s="1"/>
  <c r="Y60" i="8"/>
  <c r="BL60" i="8" s="1"/>
  <c r="X60" i="8"/>
  <c r="K60" i="8"/>
  <c r="BG59" i="8"/>
  <c r="BD59" i="8"/>
  <c r="BE59" i="8" s="1"/>
  <c r="BC59" i="8"/>
  <c r="BA59" i="8"/>
  <c r="BJ59" i="8" s="1"/>
  <c r="AZ59" i="8"/>
  <c r="AU59" i="8"/>
  <c r="AV59" i="8" s="1"/>
  <c r="AT59" i="8"/>
  <c r="AR59" i="8"/>
  <c r="AS59" i="8" s="1"/>
  <c r="AQ59" i="8"/>
  <c r="AO59" i="8"/>
  <c r="AX59" i="8" s="1"/>
  <c r="AN59" i="8"/>
  <c r="AW59" i="8" s="1"/>
  <c r="AL59" i="8"/>
  <c r="AI59" i="8"/>
  <c r="AH59" i="8"/>
  <c r="AG59" i="8"/>
  <c r="AF59" i="8"/>
  <c r="AE59" i="8"/>
  <c r="AC59" i="8"/>
  <c r="AB59" i="8"/>
  <c r="AK59" i="8" s="1"/>
  <c r="X59" i="8"/>
  <c r="W59" i="8"/>
  <c r="V59" i="8"/>
  <c r="T59" i="8"/>
  <c r="Z59" i="8" s="1"/>
  <c r="S59" i="8"/>
  <c r="Y59" i="8" s="1"/>
  <c r="Q59" i="8"/>
  <c r="P59" i="8"/>
  <c r="J59" i="8"/>
  <c r="H59" i="8"/>
  <c r="BG58" i="8"/>
  <c r="BD58" i="8"/>
  <c r="BE58" i="8" s="1"/>
  <c r="BC58" i="8"/>
  <c r="BA58" i="8"/>
  <c r="BJ58" i="8" s="1"/>
  <c r="AZ58" i="8"/>
  <c r="AU58" i="8"/>
  <c r="AV58" i="8" s="1"/>
  <c r="AT58" i="8"/>
  <c r="AR58" i="8"/>
  <c r="AS58" i="8" s="1"/>
  <c r="AQ58" i="8"/>
  <c r="AO58" i="8"/>
  <c r="AX58" i="8" s="1"/>
  <c r="AN58" i="8"/>
  <c r="AW58" i="8" s="1"/>
  <c r="AL58" i="8"/>
  <c r="AI58" i="8"/>
  <c r="AH58" i="8"/>
  <c r="AG58" i="8"/>
  <c r="AF58" i="8"/>
  <c r="AE58" i="8"/>
  <c r="AC58" i="8"/>
  <c r="AB58" i="8"/>
  <c r="AK58" i="8" s="1"/>
  <c r="X58" i="8"/>
  <c r="W58" i="8"/>
  <c r="V58" i="8"/>
  <c r="T58" i="8"/>
  <c r="Z58" i="8" s="1"/>
  <c r="S58" i="8"/>
  <c r="Y58" i="8" s="1"/>
  <c r="Q58" i="8"/>
  <c r="P58" i="8"/>
  <c r="J58" i="8"/>
  <c r="H58" i="8"/>
  <c r="BG57" i="8"/>
  <c r="BD57" i="8"/>
  <c r="BC57" i="8"/>
  <c r="BC56" i="8" s="1"/>
  <c r="BA57" i="8"/>
  <c r="AZ57" i="8"/>
  <c r="AU57" i="8"/>
  <c r="AV57" i="8" s="1"/>
  <c r="AT57" i="8"/>
  <c r="AR57" i="8"/>
  <c r="AQ57" i="8"/>
  <c r="AO57" i="8"/>
  <c r="AX57" i="8" s="1"/>
  <c r="AN57" i="8"/>
  <c r="AL57" i="8"/>
  <c r="AI57" i="8"/>
  <c r="AH57" i="8"/>
  <c r="AG57" i="8"/>
  <c r="AF57" i="8"/>
  <c r="AE57" i="8"/>
  <c r="AC57" i="8"/>
  <c r="AB57" i="8"/>
  <c r="X57" i="8"/>
  <c r="W57" i="8"/>
  <c r="V57" i="8"/>
  <c r="T57" i="8"/>
  <c r="S57" i="8"/>
  <c r="Q57" i="8"/>
  <c r="P57" i="8"/>
  <c r="J57" i="8"/>
  <c r="H57" i="8"/>
  <c r="AU56" i="8"/>
  <c r="AV56" i="8" s="1"/>
  <c r="AR56" i="8"/>
  <c r="AQ56" i="8"/>
  <c r="AH56" i="8"/>
  <c r="V56" i="8"/>
  <c r="H56" i="8"/>
  <c r="BJ55" i="8"/>
  <c r="BI55" i="8"/>
  <c r="AX55" i="8"/>
  <c r="AW55" i="8"/>
  <c r="AL55" i="8"/>
  <c r="AK55" i="8"/>
  <c r="Z55" i="8"/>
  <c r="L55" i="8" s="1"/>
  <c r="N55" i="8" s="1"/>
  <c r="O55" i="8" s="1"/>
  <c r="Y55" i="8"/>
  <c r="BL55" i="8" s="1"/>
  <c r="M55" i="8"/>
  <c r="K55" i="8"/>
  <c r="BL54" i="8"/>
  <c r="BK54" i="8"/>
  <c r="BJ54" i="8"/>
  <c r="BI54" i="8"/>
  <c r="BH54" i="8"/>
  <c r="AY54" i="8"/>
  <c r="AX54" i="8"/>
  <c r="AW54" i="8"/>
  <c r="AS54" i="8"/>
  <c r="AM54" i="8"/>
  <c r="AL54" i="8"/>
  <c r="AK54" i="8"/>
  <c r="AD54" i="8"/>
  <c r="Z54" i="8"/>
  <c r="L54" i="8" s="1"/>
  <c r="Y54" i="8"/>
  <c r="I54" i="8"/>
  <c r="I52" i="8" s="1"/>
  <c r="I51" i="8" s="1"/>
  <c r="BJ53" i="8"/>
  <c r="BI53" i="8"/>
  <c r="AX53" i="8"/>
  <c r="AW53" i="8"/>
  <c r="BL53" i="8" s="1"/>
  <c r="BL52" i="8" s="1"/>
  <c r="BL51" i="8" s="1"/>
  <c r="AS53" i="8"/>
  <c r="AL53" i="8"/>
  <c r="AM53" i="8" s="1"/>
  <c r="AK53" i="8"/>
  <c r="AJ53" i="8"/>
  <c r="Z53" i="8"/>
  <c r="Y53" i="8"/>
  <c r="L53" i="8"/>
  <c r="M53" i="8" s="1"/>
  <c r="K53" i="8"/>
  <c r="N53" i="8" s="1"/>
  <c r="O53" i="8" s="1"/>
  <c r="I53" i="8"/>
  <c r="BG52" i="8"/>
  <c r="BF52" i="8"/>
  <c r="BD52" i="8"/>
  <c r="BJ52" i="8" s="1"/>
  <c r="BC52" i="8"/>
  <c r="BC51" i="8" s="1"/>
  <c r="BA52" i="8"/>
  <c r="AZ52" i="8"/>
  <c r="AX52" i="8"/>
  <c r="AU52" i="8"/>
  <c r="AT52" i="8"/>
  <c r="AS52" i="8"/>
  <c r="AR52" i="8"/>
  <c r="AQ52" i="8"/>
  <c r="AO52" i="8"/>
  <c r="AN52" i="8"/>
  <c r="AJ52" i="8"/>
  <c r="AI52" i="8"/>
  <c r="AH52" i="8"/>
  <c r="AF52" i="8"/>
  <c r="AL52" i="8" s="1"/>
  <c r="AE52" i="8"/>
  <c r="AC52" i="8"/>
  <c r="AB52" i="8"/>
  <c r="W52" i="8"/>
  <c r="V52" i="8"/>
  <c r="T52" i="8"/>
  <c r="Z52" i="8" s="1"/>
  <c r="S52" i="8"/>
  <c r="S51" i="8" s="1"/>
  <c r="Q52" i="8"/>
  <c r="P52" i="8"/>
  <c r="J52" i="8"/>
  <c r="J51" i="8" s="1"/>
  <c r="K51" i="8" s="1"/>
  <c r="H52" i="8"/>
  <c r="BG51" i="8"/>
  <c r="BF51" i="8"/>
  <c r="BD51" i="8"/>
  <c r="BJ51" i="8" s="1"/>
  <c r="BA51" i="8"/>
  <c r="AZ51" i="8"/>
  <c r="BI51" i="8" s="1"/>
  <c r="AU51" i="8"/>
  <c r="AT51" i="8"/>
  <c r="AR51" i="8"/>
  <c r="AS51" i="8" s="1"/>
  <c r="AQ51" i="8"/>
  <c r="AO51" i="8"/>
  <c r="AX51" i="8" s="1"/>
  <c r="AI51" i="8"/>
  <c r="AH51" i="8"/>
  <c r="AF51" i="8"/>
  <c r="AL51" i="8" s="1"/>
  <c r="AC51" i="8"/>
  <c r="AB51" i="8"/>
  <c r="Z51" i="8"/>
  <c r="W51" i="8"/>
  <c r="V51" i="8"/>
  <c r="T51" i="8"/>
  <c r="Q51" i="8"/>
  <c r="P51" i="8"/>
  <c r="H51" i="8"/>
  <c r="BJ50" i="8"/>
  <c r="BI50" i="8"/>
  <c r="AX50" i="8"/>
  <c r="L50" i="8" s="1"/>
  <c r="AW50" i="8"/>
  <c r="BL50" i="8" s="1"/>
  <c r="AL50" i="8"/>
  <c r="AK50" i="8"/>
  <c r="AJ50" i="8"/>
  <c r="Z50" i="8"/>
  <c r="Y50" i="8"/>
  <c r="K50" i="8"/>
  <c r="N50" i="8" s="1"/>
  <c r="O50" i="8" s="1"/>
  <c r="BJ49" i="8"/>
  <c r="BK49" i="8" s="1"/>
  <c r="BI49" i="8"/>
  <c r="BH49" i="8"/>
  <c r="BE49" i="8"/>
  <c r="BB49" i="8"/>
  <c r="AX49" i="8"/>
  <c r="AY49" i="8" s="1"/>
  <c r="AW49" i="8"/>
  <c r="AV49" i="8"/>
  <c r="AS49" i="8"/>
  <c r="AM49" i="8"/>
  <c r="AL49" i="8"/>
  <c r="AK49" i="8"/>
  <c r="AJ49" i="8"/>
  <c r="AD49" i="8"/>
  <c r="Z49" i="8"/>
  <c r="Y49" i="8"/>
  <c r="BL49" i="8" s="1"/>
  <c r="X49" i="8"/>
  <c r="U49" i="8"/>
  <c r="K49" i="8"/>
  <c r="BH48" i="8"/>
  <c r="BG48" i="8"/>
  <c r="BF48" i="8"/>
  <c r="BD48" i="8"/>
  <c r="BE48" i="8" s="1"/>
  <c r="BC48" i="8"/>
  <c r="BA48" i="8"/>
  <c r="AZ48" i="8"/>
  <c r="BI48" i="8" s="1"/>
  <c r="AU48" i="8"/>
  <c r="AV48" i="8" s="1"/>
  <c r="AT48" i="8"/>
  <c r="AR48" i="8"/>
  <c r="AS48" i="8" s="1"/>
  <c r="AQ48" i="8"/>
  <c r="AO48" i="8"/>
  <c r="AX48" i="8" s="1"/>
  <c r="AY48" i="8" s="1"/>
  <c r="AN48" i="8"/>
  <c r="AW48" i="8" s="1"/>
  <c r="AJ48" i="8"/>
  <c r="AI48" i="8"/>
  <c r="AH48" i="8"/>
  <c r="AF48" i="8"/>
  <c r="AE48" i="8"/>
  <c r="AC48" i="8"/>
  <c r="AL48" i="8" s="1"/>
  <c r="AB48" i="8"/>
  <c r="W48" i="8"/>
  <c r="V48" i="8"/>
  <c r="T48" i="8"/>
  <c r="S48" i="8"/>
  <c r="U48" i="8" s="1"/>
  <c r="Q48" i="8"/>
  <c r="Z48" i="8" s="1"/>
  <c r="P48" i="8"/>
  <c r="J48" i="8"/>
  <c r="I48" i="8"/>
  <c r="K48" i="8" s="1"/>
  <c r="H48" i="8"/>
  <c r="BK47" i="8"/>
  <c r="BJ47" i="8"/>
  <c r="BI47" i="8"/>
  <c r="BH47" i="8"/>
  <c r="BE47" i="8"/>
  <c r="BB47" i="8"/>
  <c r="AX47" i="8"/>
  <c r="AW47" i="8"/>
  <c r="AY47" i="8" s="1"/>
  <c r="AV47" i="8"/>
  <c r="AS47" i="8"/>
  <c r="AP47" i="8"/>
  <c r="AM47" i="8"/>
  <c r="AL47" i="8"/>
  <c r="AK47" i="8"/>
  <c r="AJ47" i="8"/>
  <c r="AG47" i="8"/>
  <c r="AD47" i="8"/>
  <c r="Z47" i="8"/>
  <c r="Y47" i="8"/>
  <c r="BL47" i="8" s="1"/>
  <c r="U47" i="8"/>
  <c r="R47" i="8"/>
  <c r="N47" i="8"/>
  <c r="O47" i="8" s="1"/>
  <c r="M47" i="8"/>
  <c r="L47" i="8"/>
  <c r="K47" i="8"/>
  <c r="BK46" i="8"/>
  <c r="BJ46" i="8"/>
  <c r="BI46" i="8"/>
  <c r="BB46" i="8"/>
  <c r="AY46" i="8"/>
  <c r="AX46" i="8"/>
  <c r="AW46" i="8"/>
  <c r="AP46" i="8"/>
  <c r="AL46" i="8"/>
  <c r="L46" i="8" s="1"/>
  <c r="M46" i="8" s="1"/>
  <c r="AK46" i="8"/>
  <c r="Z46" i="8"/>
  <c r="Y46" i="8"/>
  <c r="BL46" i="8" s="1"/>
  <c r="K46" i="8"/>
  <c r="N46" i="8" s="1"/>
  <c r="O46" i="8" s="1"/>
  <c r="BJ45" i="8"/>
  <c r="BI45" i="8"/>
  <c r="AX45" i="8"/>
  <c r="AW45" i="8"/>
  <c r="BL45" i="8" s="1"/>
  <c r="AL45" i="8"/>
  <c r="AK45" i="8"/>
  <c r="AJ45" i="8"/>
  <c r="Z45" i="8"/>
  <c r="Y45" i="8"/>
  <c r="L45" i="8"/>
  <c r="M45" i="8" s="1"/>
  <c r="K45" i="8"/>
  <c r="BJ44" i="8"/>
  <c r="BI44" i="8"/>
  <c r="BH44" i="8"/>
  <c r="AX44" i="8"/>
  <c r="AW44" i="8"/>
  <c r="BL44" i="8" s="1"/>
  <c r="AM44" i="8"/>
  <c r="AL44" i="8"/>
  <c r="AK44" i="8"/>
  <c r="AG44" i="8"/>
  <c r="Z44" i="8"/>
  <c r="Y44" i="8"/>
  <c r="L44" i="8"/>
  <c r="M44" i="8" s="1"/>
  <c r="K44" i="8"/>
  <c r="BJ43" i="8"/>
  <c r="BI43" i="8"/>
  <c r="AX43" i="8"/>
  <c r="AW43" i="8"/>
  <c r="AS43" i="8"/>
  <c r="AL43" i="8"/>
  <c r="AM43" i="8" s="1"/>
  <c r="AK43" i="8"/>
  <c r="AD43" i="8"/>
  <c r="Z43" i="8"/>
  <c r="Y43" i="8"/>
  <c r="BL43" i="8" s="1"/>
  <c r="R43" i="8"/>
  <c r="L43" i="8"/>
  <c r="M43" i="8" s="1"/>
  <c r="I43" i="8"/>
  <c r="K43" i="8" s="1"/>
  <c r="BK42" i="8"/>
  <c r="BJ42" i="8"/>
  <c r="BI42" i="8"/>
  <c r="BH42" i="8"/>
  <c r="BE42" i="8"/>
  <c r="BC42" i="8"/>
  <c r="BB42" i="8"/>
  <c r="AX42" i="8"/>
  <c r="AY42" i="8" s="1"/>
  <c r="AV42" i="8"/>
  <c r="AT42" i="8"/>
  <c r="AS42" i="8"/>
  <c r="AQ42" i="8"/>
  <c r="AW42" i="8" s="1"/>
  <c r="AM42" i="8"/>
  <c r="AL42" i="8"/>
  <c r="AK42" i="8"/>
  <c r="AG42" i="8"/>
  <c r="AA42" i="8"/>
  <c r="Z42" i="8"/>
  <c r="Y42" i="8"/>
  <c r="BL42" i="8" s="1"/>
  <c r="X42" i="8"/>
  <c r="I42" i="8"/>
  <c r="K42" i="8" s="1"/>
  <c r="BJ41" i="8"/>
  <c r="BH41" i="8"/>
  <c r="BF41" i="8"/>
  <c r="BC41" i="8"/>
  <c r="BI41" i="8" s="1"/>
  <c r="BB41" i="8"/>
  <c r="AZ41" i="8"/>
  <c r="AX41" i="8"/>
  <c r="AT41" i="8"/>
  <c r="AV41" i="8" s="1"/>
  <c r="AQ41" i="8"/>
  <c r="AS41" i="8" s="1"/>
  <c r="AN41" i="8"/>
  <c r="AP41" i="8" s="1"/>
  <c r="AI41" i="8"/>
  <c r="AJ41" i="8" s="1"/>
  <c r="AH41" i="8"/>
  <c r="AF41" i="8"/>
  <c r="AE41" i="8"/>
  <c r="AD41" i="8"/>
  <c r="AC41" i="8"/>
  <c r="AB41" i="8"/>
  <c r="W41" i="8"/>
  <c r="X41" i="8" s="1"/>
  <c r="V41" i="8"/>
  <c r="V40" i="8" s="1"/>
  <c r="T41" i="8"/>
  <c r="U41" i="8" s="1"/>
  <c r="S41" i="8"/>
  <c r="Q41" i="8"/>
  <c r="R41" i="8" s="1"/>
  <c r="P41" i="8"/>
  <c r="Y41" i="8" s="1"/>
  <c r="I41" i="8"/>
  <c r="K41" i="8" s="1"/>
  <c r="BG40" i="8"/>
  <c r="BH40" i="8" s="1"/>
  <c r="BF40" i="8"/>
  <c r="BD40" i="8"/>
  <c r="BE40" i="8" s="1"/>
  <c r="BC40" i="8"/>
  <c r="BA40" i="8"/>
  <c r="BJ40" i="8" s="1"/>
  <c r="BK40" i="8" s="1"/>
  <c r="AZ40" i="8"/>
  <c r="BI40" i="8" s="1"/>
  <c r="AU40" i="8"/>
  <c r="AV40" i="8" s="1"/>
  <c r="AT40" i="8"/>
  <c r="AR40" i="8"/>
  <c r="AS40" i="8" s="1"/>
  <c r="AQ40" i="8"/>
  <c r="AO40" i="8"/>
  <c r="AX40" i="8" s="1"/>
  <c r="AI40" i="8"/>
  <c r="AJ40" i="8" s="1"/>
  <c r="AH40" i="8"/>
  <c r="AF40" i="8"/>
  <c r="AG40" i="8" s="1"/>
  <c r="AE40" i="8"/>
  <c r="AC40" i="8"/>
  <c r="AL40" i="8" s="1"/>
  <c r="AB40" i="8"/>
  <c r="AK40" i="8" s="1"/>
  <c r="W40" i="8"/>
  <c r="S40" i="8"/>
  <c r="Q40" i="8"/>
  <c r="J40" i="8"/>
  <c r="H40" i="8"/>
  <c r="BJ39" i="8"/>
  <c r="BI39" i="8"/>
  <c r="AX39" i="8"/>
  <c r="AY39" i="8" s="1"/>
  <c r="AW39" i="8"/>
  <c r="AS39" i="8"/>
  <c r="AL39" i="8"/>
  <c r="AK39" i="8"/>
  <c r="BL39" i="8" s="1"/>
  <c r="Z39" i="8"/>
  <c r="Y39" i="8"/>
  <c r="K39" i="8"/>
  <c r="BL38" i="8"/>
  <c r="BJ38" i="8"/>
  <c r="BK38" i="8" s="1"/>
  <c r="BI38" i="8"/>
  <c r="BH38" i="8"/>
  <c r="BE38" i="8"/>
  <c r="BB38" i="8"/>
  <c r="AX38" i="8"/>
  <c r="AY38" i="8" s="1"/>
  <c r="AW38" i="8"/>
  <c r="AV38" i="8"/>
  <c r="AS38" i="8"/>
  <c r="AP38" i="8"/>
  <c r="AL38" i="8"/>
  <c r="AM38" i="8" s="1"/>
  <c r="AK38" i="8"/>
  <c r="AJ38" i="8"/>
  <c r="AG38" i="8"/>
  <c r="AD38" i="8"/>
  <c r="Z38" i="8"/>
  <c r="AA38" i="8" s="1"/>
  <c r="Y38" i="8"/>
  <c r="X38" i="8"/>
  <c r="K38" i="8"/>
  <c r="BL37" i="8"/>
  <c r="BJ37" i="8"/>
  <c r="BK37" i="8" s="1"/>
  <c r="BI37" i="8"/>
  <c r="BH37" i="8"/>
  <c r="BE37" i="8"/>
  <c r="BB37" i="8"/>
  <c r="AX37" i="8"/>
  <c r="AY37" i="8" s="1"/>
  <c r="AW37" i="8"/>
  <c r="AV37" i="8"/>
  <c r="AS37" i="8"/>
  <c r="AP37" i="8"/>
  <c r="AL37" i="8"/>
  <c r="AM37" i="8" s="1"/>
  <c r="AK37" i="8"/>
  <c r="AJ37" i="8"/>
  <c r="AG37" i="8"/>
  <c r="AD37" i="8"/>
  <c r="Z37" i="8"/>
  <c r="AA37" i="8" s="1"/>
  <c r="Y37" i="8"/>
  <c r="X37" i="8"/>
  <c r="U37" i="8"/>
  <c r="K37" i="8"/>
  <c r="BJ36" i="8"/>
  <c r="BK36" i="8" s="1"/>
  <c r="BI36" i="8"/>
  <c r="AX36" i="8"/>
  <c r="AY36" i="8" s="1"/>
  <c r="AW36" i="8"/>
  <c r="AS36" i="8"/>
  <c r="AL36" i="8"/>
  <c r="AM36" i="8" s="1"/>
  <c r="AK36" i="8"/>
  <c r="AJ36" i="8"/>
  <c r="AD36" i="8"/>
  <c r="Z36" i="8"/>
  <c r="Y36" i="8"/>
  <c r="BL36" i="8" s="1"/>
  <c r="L36" i="8"/>
  <c r="M36" i="8" s="1"/>
  <c r="K36" i="8"/>
  <c r="N36" i="8" s="1"/>
  <c r="O36" i="8" s="1"/>
  <c r="BJ35" i="8"/>
  <c r="BK35" i="8" s="1"/>
  <c r="BI35" i="8"/>
  <c r="BH35" i="8"/>
  <c r="BE35" i="8"/>
  <c r="BB35" i="8"/>
  <c r="AY35" i="8"/>
  <c r="AX35" i="8"/>
  <c r="AW35" i="8"/>
  <c r="AV35" i="8"/>
  <c r="AS35" i="8"/>
  <c r="AP35" i="8"/>
  <c r="AL35" i="8"/>
  <c r="L35" i="8" s="1"/>
  <c r="AK35" i="8"/>
  <c r="AJ35" i="8"/>
  <c r="AG35" i="8"/>
  <c r="AD35" i="8"/>
  <c r="AA35" i="8"/>
  <c r="Z35" i="8"/>
  <c r="Y35" i="8"/>
  <c r="BL35" i="8" s="1"/>
  <c r="X35" i="8"/>
  <c r="U35" i="8"/>
  <c r="R35" i="8"/>
  <c r="K35" i="8"/>
  <c r="BK34" i="8"/>
  <c r="BJ34" i="8"/>
  <c r="BI34" i="8"/>
  <c r="BH34" i="8"/>
  <c r="AY34" i="8"/>
  <c r="AX34" i="8"/>
  <c r="AW34" i="8"/>
  <c r="AV34" i="8"/>
  <c r="AS34" i="8"/>
  <c r="AP34" i="8"/>
  <c r="AL34" i="8"/>
  <c r="AM34" i="8" s="1"/>
  <c r="AK34" i="8"/>
  <c r="AJ34" i="8"/>
  <c r="Z34" i="8"/>
  <c r="L34" i="8" s="1"/>
  <c r="Y34" i="8"/>
  <c r="BL34" i="8" s="1"/>
  <c r="U34" i="8"/>
  <c r="K34" i="8"/>
  <c r="BJ33" i="8"/>
  <c r="BF33" i="8"/>
  <c r="BH33" i="8" s="1"/>
  <c r="BE33" i="8"/>
  <c r="AX33" i="8"/>
  <c r="AY33" i="8" s="1"/>
  <c r="AW33" i="8"/>
  <c r="AP33" i="8"/>
  <c r="AL33" i="8"/>
  <c r="AM33" i="8" s="1"/>
  <c r="AK33" i="8"/>
  <c r="AG33" i="8"/>
  <c r="Z33" i="8"/>
  <c r="AA33" i="8" s="1"/>
  <c r="Y33" i="8"/>
  <c r="V33" i="8"/>
  <c r="X33" i="8" s="1"/>
  <c r="R33" i="8"/>
  <c r="L33" i="8"/>
  <c r="M33" i="8" s="1"/>
  <c r="K33" i="8"/>
  <c r="N33" i="8" s="1"/>
  <c r="O33" i="8" s="1"/>
  <c r="I33" i="8"/>
  <c r="BJ32" i="8"/>
  <c r="BF32" i="8"/>
  <c r="BH32" i="8" s="1"/>
  <c r="BE32" i="8"/>
  <c r="BC32" i="8"/>
  <c r="AZ32" i="8"/>
  <c r="BI32" i="8" s="1"/>
  <c r="AX32" i="8"/>
  <c r="AT32" i="8"/>
  <c r="AV32" i="8" s="1"/>
  <c r="AQ32" i="8"/>
  <c r="AS32" i="8" s="1"/>
  <c r="AN32" i="8"/>
  <c r="AP32" i="8" s="1"/>
  <c r="AJ32" i="8"/>
  <c r="AI32" i="8"/>
  <c r="AH32" i="8"/>
  <c r="AF32" i="8"/>
  <c r="AG32" i="8" s="1"/>
  <c r="AE32" i="8"/>
  <c r="AC32" i="8"/>
  <c r="AC28" i="8" s="1"/>
  <c r="AC20" i="8" s="1"/>
  <c r="AB32" i="8"/>
  <c r="AK32" i="8" s="1"/>
  <c r="Y32" i="8"/>
  <c r="X32" i="8"/>
  <c r="W32" i="8"/>
  <c r="V32" i="8"/>
  <c r="T32" i="8"/>
  <c r="U32" i="8" s="1"/>
  <c r="S32" i="8"/>
  <c r="I32" i="8"/>
  <c r="I28" i="8" s="1"/>
  <c r="K28" i="8" s="1"/>
  <c r="BJ31" i="8"/>
  <c r="BI31" i="8"/>
  <c r="AX31" i="8"/>
  <c r="AW31" i="8"/>
  <c r="BL31" i="8" s="1"/>
  <c r="AL31" i="8"/>
  <c r="AM31" i="8" s="1"/>
  <c r="AK31" i="8"/>
  <c r="AJ31" i="8"/>
  <c r="Z31" i="8"/>
  <c r="Y31" i="8"/>
  <c r="L31" i="8"/>
  <c r="N31" i="8" s="1"/>
  <c r="K31" i="8"/>
  <c r="BJ30" i="8"/>
  <c r="BK30" i="8" s="1"/>
  <c r="BF30" i="8"/>
  <c r="BH30" i="8" s="1"/>
  <c r="BE30" i="8"/>
  <c r="BC30" i="8"/>
  <c r="BI30" i="8" s="1"/>
  <c r="BB30" i="8"/>
  <c r="AX30" i="8"/>
  <c r="AV30" i="8"/>
  <c r="AS30" i="8"/>
  <c r="AN30" i="8"/>
  <c r="AW30" i="8" s="1"/>
  <c r="AL30" i="8"/>
  <c r="AM30" i="8" s="1"/>
  <c r="AK30" i="8"/>
  <c r="AJ30" i="8"/>
  <c r="AG30" i="8"/>
  <c r="AD30" i="8"/>
  <c r="X30" i="8"/>
  <c r="T30" i="8"/>
  <c r="U30" i="8" s="1"/>
  <c r="S30" i="8"/>
  <c r="Y30" i="8" s="1"/>
  <c r="BL30" i="8" s="1"/>
  <c r="R30" i="8"/>
  <c r="J30" i="8"/>
  <c r="K30" i="8" s="1"/>
  <c r="I30" i="8"/>
  <c r="BJ29" i="8"/>
  <c r="BF29" i="8"/>
  <c r="BH29" i="8" s="1"/>
  <c r="BE29" i="8"/>
  <c r="BC29" i="8"/>
  <c r="AZ29" i="8"/>
  <c r="BI29" i="8" s="1"/>
  <c r="AX29" i="8"/>
  <c r="AT29" i="8"/>
  <c r="AV29" i="8" s="1"/>
  <c r="AQ29" i="8"/>
  <c r="AS29" i="8" s="1"/>
  <c r="AN29" i="8"/>
  <c r="AP29" i="8" s="1"/>
  <c r="AL29" i="8"/>
  <c r="AM29" i="8" s="1"/>
  <c r="AK29" i="8"/>
  <c r="AG29" i="8"/>
  <c r="AD29" i="8"/>
  <c r="Z29" i="8"/>
  <c r="AA29" i="8" s="1"/>
  <c r="Y29" i="8"/>
  <c r="X29" i="8"/>
  <c r="U29" i="8"/>
  <c r="J29" i="8"/>
  <c r="K29" i="8" s="1"/>
  <c r="I29" i="8"/>
  <c r="BJ28" i="8"/>
  <c r="BG28" i="8"/>
  <c r="BH28" i="8" s="1"/>
  <c r="BF28" i="8"/>
  <c r="BD28" i="8"/>
  <c r="BE28" i="8" s="1"/>
  <c r="BC28" i="8"/>
  <c r="BB28" i="8"/>
  <c r="BA28" i="8"/>
  <c r="AZ28" i="8"/>
  <c r="BI28" i="8" s="1"/>
  <c r="AX28" i="8"/>
  <c r="AU28" i="8"/>
  <c r="AV28" i="8" s="1"/>
  <c r="AT28" i="8"/>
  <c r="AR28" i="8"/>
  <c r="AS28" i="8" s="1"/>
  <c r="AQ28" i="8"/>
  <c r="AO28" i="8"/>
  <c r="AI28" i="8"/>
  <c r="AJ28" i="8" s="1"/>
  <c r="AH28" i="8"/>
  <c r="AE28" i="8"/>
  <c r="W28" i="8"/>
  <c r="X28" i="8" s="1"/>
  <c r="V28" i="8"/>
  <c r="S28" i="8"/>
  <c r="R28" i="8"/>
  <c r="Q28" i="8"/>
  <c r="P28" i="8"/>
  <c r="Y28" i="8" s="1"/>
  <c r="J28" i="8"/>
  <c r="J20" i="8" s="1"/>
  <c r="J19" i="8" s="1"/>
  <c r="H28" i="8"/>
  <c r="BJ27" i="8"/>
  <c r="BI27" i="8"/>
  <c r="AX27" i="8"/>
  <c r="AW27" i="8"/>
  <c r="AL27" i="8"/>
  <c r="AK27" i="8"/>
  <c r="Z27" i="8"/>
  <c r="L27" i="8" s="1"/>
  <c r="N27" i="8" s="1"/>
  <c r="Y27" i="8"/>
  <c r="BL27" i="8" s="1"/>
  <c r="K27" i="8"/>
  <c r="BJ26" i="8"/>
  <c r="BI26" i="8"/>
  <c r="AX26" i="8"/>
  <c r="AW26" i="8"/>
  <c r="AL26" i="8"/>
  <c r="AK26" i="8"/>
  <c r="Z26" i="8"/>
  <c r="L26" i="8" s="1"/>
  <c r="N26" i="8" s="1"/>
  <c r="Y26" i="8"/>
  <c r="BL26" i="8" s="1"/>
  <c r="K26" i="8"/>
  <c r="BK25" i="8"/>
  <c r="BJ25" i="8"/>
  <c r="BI25" i="8"/>
  <c r="BH25" i="8"/>
  <c r="BE25" i="8"/>
  <c r="BB25" i="8"/>
  <c r="AX25" i="8"/>
  <c r="AY25" i="8" s="1"/>
  <c r="AW25" i="8"/>
  <c r="AV25" i="8"/>
  <c r="AS25" i="8"/>
  <c r="AP25" i="8"/>
  <c r="AM25" i="8"/>
  <c r="AL25" i="8"/>
  <c r="AK25" i="8"/>
  <c r="AJ25" i="8"/>
  <c r="AD25" i="8"/>
  <c r="Z25" i="8"/>
  <c r="AA25" i="8" s="1"/>
  <c r="Y25" i="8"/>
  <c r="BL25" i="8" s="1"/>
  <c r="X25" i="8"/>
  <c r="U25" i="8"/>
  <c r="K25" i="8"/>
  <c r="BK24" i="8"/>
  <c r="BJ24" i="8"/>
  <c r="BI24" i="8"/>
  <c r="BH24" i="8"/>
  <c r="BE24" i="8"/>
  <c r="AX24" i="8"/>
  <c r="AY24" i="8" s="1"/>
  <c r="AW24" i="8"/>
  <c r="AV24" i="8"/>
  <c r="AP24" i="8"/>
  <c r="AL24" i="8"/>
  <c r="AM24" i="8" s="1"/>
  <c r="AK24" i="8"/>
  <c r="BL24" i="8" s="1"/>
  <c r="AG24" i="8"/>
  <c r="AD24" i="8"/>
  <c r="Z24" i="8"/>
  <c r="Y24" i="8"/>
  <c r="X24" i="8"/>
  <c r="R24" i="8"/>
  <c r="K24" i="8"/>
  <c r="BJ23" i="8"/>
  <c r="BK23" i="8" s="1"/>
  <c r="BI23" i="8"/>
  <c r="BH23" i="8"/>
  <c r="BE23" i="8"/>
  <c r="BB23" i="8"/>
  <c r="AY23" i="8"/>
  <c r="AX23" i="8"/>
  <c r="AW23" i="8"/>
  <c r="AV23" i="8"/>
  <c r="AS23" i="8"/>
  <c r="AP23" i="8"/>
  <c r="AL23" i="8"/>
  <c r="L23" i="8" s="1"/>
  <c r="N23" i="8" s="1"/>
  <c r="O23" i="8" s="1"/>
  <c r="AK23" i="8"/>
  <c r="AJ23" i="8"/>
  <c r="AG23" i="8"/>
  <c r="AD23" i="8"/>
  <c r="AA23" i="8"/>
  <c r="Z23" i="8"/>
  <c r="Y23" i="8"/>
  <c r="BL23" i="8" s="1"/>
  <c r="X23" i="8"/>
  <c r="U23" i="8"/>
  <c r="R23" i="8"/>
  <c r="M23" i="8"/>
  <c r="K23" i="8"/>
  <c r="BJ22" i="8"/>
  <c r="BF22" i="8"/>
  <c r="BE22" i="8"/>
  <c r="AX22" i="8"/>
  <c r="AY22" i="8" s="1"/>
  <c r="AW22" i="8"/>
  <c r="AV22" i="8"/>
  <c r="AL22" i="8"/>
  <c r="AK22" i="8"/>
  <c r="AI22" i="8"/>
  <c r="AJ22" i="8" s="1"/>
  <c r="AH22" i="8"/>
  <c r="AH21" i="8" s="1"/>
  <c r="AH20" i="8" s="1"/>
  <c r="AD22" i="8"/>
  <c r="AC22" i="8"/>
  <c r="AB22" i="8"/>
  <c r="Z22" i="8"/>
  <c r="Y22" i="8"/>
  <c r="L22" i="8"/>
  <c r="J22" i="8"/>
  <c r="I22" i="8"/>
  <c r="K22" i="8" s="1"/>
  <c r="N22" i="8" s="1"/>
  <c r="O22" i="8" s="1"/>
  <c r="BG21" i="8"/>
  <c r="BD21" i="8"/>
  <c r="BC21" i="8"/>
  <c r="BA21" i="8"/>
  <c r="AZ21" i="8"/>
  <c r="AV21" i="8"/>
  <c r="AU21" i="8"/>
  <c r="AT21" i="8"/>
  <c r="AR21" i="8"/>
  <c r="AQ21" i="8"/>
  <c r="AO21" i="8"/>
  <c r="AN21" i="8"/>
  <c r="AF21" i="8"/>
  <c r="AE21" i="8"/>
  <c r="AC21" i="8"/>
  <c r="AB21" i="8"/>
  <c r="X21" i="8"/>
  <c r="W21" i="8"/>
  <c r="V21" i="8"/>
  <c r="T21" i="8"/>
  <c r="S21" i="8"/>
  <c r="Q21" i="8"/>
  <c r="P21" i="8"/>
  <c r="J21" i="8"/>
  <c r="I21" i="8"/>
  <c r="K21" i="8" s="1"/>
  <c r="H21" i="8"/>
  <c r="H20" i="8" s="1"/>
  <c r="H19" i="8" s="1"/>
  <c r="BG20" i="8"/>
  <c r="BC20" i="8"/>
  <c r="BA20" i="8"/>
  <c r="AU20" i="8"/>
  <c r="AV20" i="8" s="1"/>
  <c r="AT20" i="8"/>
  <c r="AQ20" i="8"/>
  <c r="AO20" i="8"/>
  <c r="AE20" i="8"/>
  <c r="W20" i="8"/>
  <c r="S20" i="8"/>
  <c r="Q20" i="8"/>
  <c r="BG19" i="8"/>
  <c r="BC19" i="8"/>
  <c r="AU19" i="8"/>
  <c r="AT19" i="8"/>
  <c r="AQ19" i="8"/>
  <c r="AH19" i="8"/>
  <c r="AE19" i="8"/>
  <c r="W19" i="8"/>
  <c r="S19" i="8"/>
  <c r="BK18" i="8"/>
  <c r="BJ18" i="8"/>
  <c r="BI18" i="8"/>
  <c r="BH18" i="8"/>
  <c r="BE18" i="8"/>
  <c r="BB18" i="8"/>
  <c r="AX18" i="8"/>
  <c r="AY18" i="8" s="1"/>
  <c r="AW18" i="8"/>
  <c r="AV18" i="8"/>
  <c r="AS18" i="8"/>
  <c r="AP18" i="8"/>
  <c r="AM18" i="8"/>
  <c r="AL18" i="8"/>
  <c r="AK18" i="8"/>
  <c r="AJ18" i="8"/>
  <c r="AG18" i="8"/>
  <c r="AD18" i="8"/>
  <c r="Z18" i="8"/>
  <c r="L18" i="8" s="1"/>
  <c r="M18" i="8" s="1"/>
  <c r="Y18" i="8"/>
  <c r="BL18" i="8" s="1"/>
  <c r="X18" i="8"/>
  <c r="U18" i="8"/>
  <c r="R18" i="8"/>
  <c r="K18" i="8"/>
  <c r="BI17" i="8"/>
  <c r="BG17" i="8"/>
  <c r="BF17" i="8"/>
  <c r="BE17" i="8"/>
  <c r="BD17" i="8"/>
  <c r="BC17" i="8"/>
  <c r="BB17" i="8"/>
  <c r="BA17" i="8"/>
  <c r="BA16" i="8" s="1"/>
  <c r="BJ16" i="8" s="1"/>
  <c r="BK16" i="8" s="1"/>
  <c r="AZ17" i="8"/>
  <c r="AU17" i="8"/>
  <c r="AT17" i="8"/>
  <c r="AT16" i="8" s="1"/>
  <c r="AT15" i="8" s="1"/>
  <c r="AT14" i="8" s="1"/>
  <c r="AS17" i="8"/>
  <c r="AR17" i="8"/>
  <c r="AQ17" i="8"/>
  <c r="AP17" i="8"/>
  <c r="AO17" i="8"/>
  <c r="AO16" i="8" s="1"/>
  <c r="AN17" i="8"/>
  <c r="AK17" i="8"/>
  <c r="AI17" i="8"/>
  <c r="AH17" i="8"/>
  <c r="AG17" i="8"/>
  <c r="AF17" i="8"/>
  <c r="AE17" i="8"/>
  <c r="AD17" i="8"/>
  <c r="AC17" i="8"/>
  <c r="AC16" i="8" s="1"/>
  <c r="AL16" i="8" s="1"/>
  <c r="AM16" i="8" s="1"/>
  <c r="AB17" i="8"/>
  <c r="W17" i="8"/>
  <c r="V17" i="8"/>
  <c r="V16" i="8" s="1"/>
  <c r="U17" i="8"/>
  <c r="T17" i="8"/>
  <c r="S17" i="8"/>
  <c r="R17" i="8"/>
  <c r="Q17" i="8"/>
  <c r="Q16" i="8" s="1"/>
  <c r="P17" i="8"/>
  <c r="J17" i="8"/>
  <c r="I17" i="8"/>
  <c r="H17" i="8"/>
  <c r="BG16" i="8"/>
  <c r="BH16" i="8" s="1"/>
  <c r="BF16" i="8"/>
  <c r="BD16" i="8"/>
  <c r="BE16" i="8" s="1"/>
  <c r="BC16" i="8"/>
  <c r="BB16" i="8"/>
  <c r="AZ16" i="8"/>
  <c r="BI16" i="8" s="1"/>
  <c r="AU16" i="8"/>
  <c r="AR16" i="8"/>
  <c r="AS16" i="8" s="1"/>
  <c r="AQ16" i="8"/>
  <c r="AP16" i="8"/>
  <c r="AN16" i="8"/>
  <c r="AI16" i="8"/>
  <c r="AH16" i="8"/>
  <c r="AF16" i="8"/>
  <c r="AG16" i="8" s="1"/>
  <c r="AE16" i="8"/>
  <c r="AD16" i="8"/>
  <c r="AB16" i="8"/>
  <c r="AK16" i="8" s="1"/>
  <c r="W16" i="8"/>
  <c r="T16" i="8"/>
  <c r="U16" i="8" s="1"/>
  <c r="S16" i="8"/>
  <c r="R16" i="8"/>
  <c r="P16" i="8"/>
  <c r="J16" i="8"/>
  <c r="H16" i="8"/>
  <c r="BG15" i="8"/>
  <c r="BC15" i="8"/>
  <c r="BC14" i="8" s="1"/>
  <c r="AU15" i="8"/>
  <c r="AV15" i="8" s="1"/>
  <c r="AQ15" i="8"/>
  <c r="S15" i="8"/>
  <c r="H15" i="8"/>
  <c r="H14" i="8" s="1"/>
  <c r="H13" i="8" s="1"/>
  <c r="H12" i="8" s="1"/>
  <c r="BC13" i="8"/>
  <c r="BC12" i="8" s="1"/>
  <c r="AC19" i="8" l="1"/>
  <c r="AV16" i="8"/>
  <c r="Y17" i="8"/>
  <c r="N18" i="8"/>
  <c r="O18" i="8" s="1"/>
  <c r="Q19" i="8"/>
  <c r="Y21" i="8"/>
  <c r="AW21" i="8"/>
  <c r="BJ21" i="8"/>
  <c r="M22" i="8"/>
  <c r="BK32" i="8"/>
  <c r="N34" i="8"/>
  <c r="O34" i="8" s="1"/>
  <c r="M34" i="8"/>
  <c r="X16" i="8"/>
  <c r="AJ16" i="8"/>
  <c r="I16" i="8"/>
  <c r="K17" i="8"/>
  <c r="AW17" i="8"/>
  <c r="W15" i="8"/>
  <c r="Z16" i="8"/>
  <c r="AX16" i="8"/>
  <c r="Z17" i="8"/>
  <c r="AJ17" i="8"/>
  <c r="AX17" i="8"/>
  <c r="BH17" i="8"/>
  <c r="AO19" i="8"/>
  <c r="Z21" i="8"/>
  <c r="AX21" i="8"/>
  <c r="AM22" i="8"/>
  <c r="N24" i="8"/>
  <c r="O24" i="8" s="1"/>
  <c r="V20" i="8"/>
  <c r="V19" i="8" s="1"/>
  <c r="V15" i="8" s="1"/>
  <c r="V14" i="8" s="1"/>
  <c r="V13" i="8" s="1"/>
  <c r="V12" i="8" s="1"/>
  <c r="N29" i="8"/>
  <c r="O29" i="8" s="1"/>
  <c r="AY30" i="8"/>
  <c r="N35" i="8"/>
  <c r="O35" i="8" s="1"/>
  <c r="M35" i="8"/>
  <c r="X40" i="8"/>
  <c r="AM48" i="8"/>
  <c r="X19" i="8"/>
  <c r="AG21" i="8"/>
  <c r="BE21" i="8"/>
  <c r="BD20" i="8"/>
  <c r="BH22" i="8"/>
  <c r="BI22" i="8"/>
  <c r="BK22" i="8" s="1"/>
  <c r="BF21" i="8"/>
  <c r="BI21" i="8" s="1"/>
  <c r="AA24" i="8"/>
  <c r="L24" i="8"/>
  <c r="M24" i="8" s="1"/>
  <c r="BK29" i="8"/>
  <c r="AL28" i="8"/>
  <c r="AM28" i="8" s="1"/>
  <c r="J15" i="8"/>
  <c r="Y16" i="8"/>
  <c r="BL16" i="8" s="1"/>
  <c r="AH15" i="8"/>
  <c r="AH14" i="8" s="1"/>
  <c r="AW16" i="8"/>
  <c r="X17" i="8"/>
  <c r="AL17" i="8"/>
  <c r="AM17" i="8" s="1"/>
  <c r="AV17" i="8"/>
  <c r="BJ17" i="8"/>
  <c r="BK17" i="8" s="1"/>
  <c r="AA18" i="8"/>
  <c r="AV19" i="8"/>
  <c r="X20" i="8"/>
  <c r="BJ20" i="8"/>
  <c r="BA19" i="8"/>
  <c r="U21" i="8"/>
  <c r="AK21" i="8"/>
  <c r="AS21" i="8"/>
  <c r="AR20" i="8"/>
  <c r="AZ20" i="8"/>
  <c r="BK28" i="8"/>
  <c r="AM40" i="8"/>
  <c r="N42" i="8"/>
  <c r="O42" i="8" s="1"/>
  <c r="L48" i="8"/>
  <c r="M48" i="8" s="1"/>
  <c r="AY57" i="8"/>
  <c r="R21" i="8"/>
  <c r="AD21" i="8"/>
  <c r="AP21" i="8"/>
  <c r="BB21" i="8"/>
  <c r="AM23" i="8"/>
  <c r="T28" i="8"/>
  <c r="AB28" i="8"/>
  <c r="AK28" i="8" s="1"/>
  <c r="AF28" i="8"/>
  <c r="AG28" i="8" s="1"/>
  <c r="AN28" i="8"/>
  <c r="L29" i="8"/>
  <c r="M29" i="8" s="1"/>
  <c r="AW29" i="8"/>
  <c r="AY29" i="8" s="1"/>
  <c r="BB29" i="8"/>
  <c r="K32" i="8"/>
  <c r="Z32" i="8"/>
  <c r="AD32" i="8"/>
  <c r="AL32" i="8"/>
  <c r="AM32" i="8" s="1"/>
  <c r="AW32" i="8"/>
  <c r="AY32" i="8" s="1"/>
  <c r="BB32" i="8"/>
  <c r="BI33" i="8"/>
  <c r="BK33" i="8" s="1"/>
  <c r="AA34" i="8"/>
  <c r="AM35" i="8"/>
  <c r="L38" i="8"/>
  <c r="L39" i="8"/>
  <c r="I40" i="8"/>
  <c r="AK41" i="8"/>
  <c r="BL41" i="8" s="1"/>
  <c r="AG41" i="8"/>
  <c r="AL41" i="8"/>
  <c r="BE41" i="8"/>
  <c r="BK41" i="8"/>
  <c r="N43" i="8"/>
  <c r="O43" i="8" s="1"/>
  <c r="N44" i="8"/>
  <c r="O44" i="8" s="1"/>
  <c r="AA47" i="8"/>
  <c r="Y48" i="8"/>
  <c r="BL48" i="8" s="1"/>
  <c r="BJ48" i="8"/>
  <c r="BK48" i="8" s="1"/>
  <c r="BB48" i="8"/>
  <c r="Y57" i="8"/>
  <c r="AS57" i="8"/>
  <c r="N60" i="8"/>
  <c r="O60" i="8" s="1"/>
  <c r="M60" i="8"/>
  <c r="N64" i="8"/>
  <c r="O64" i="8" s="1"/>
  <c r="L64" i="8"/>
  <c r="M64" i="8" s="1"/>
  <c r="N65" i="8"/>
  <c r="O65" i="8" s="1"/>
  <c r="M65" i="8"/>
  <c r="AM66" i="8"/>
  <c r="AY78" i="8"/>
  <c r="AI21" i="8"/>
  <c r="L25" i="8"/>
  <c r="AD40" i="8"/>
  <c r="BB40" i="8"/>
  <c r="L42" i="8"/>
  <c r="M42" i="8" s="1"/>
  <c r="AY43" i="8"/>
  <c r="AM45" i="8"/>
  <c r="AD48" i="8"/>
  <c r="AA49" i="8"/>
  <c r="L49" i="8"/>
  <c r="M49" i="8" s="1"/>
  <c r="AM50" i="8"/>
  <c r="AJ51" i="8"/>
  <c r="BI52" i="8"/>
  <c r="AS56" i="8"/>
  <c r="BG56" i="8"/>
  <c r="AK57" i="8"/>
  <c r="AM57" i="8" s="1"/>
  <c r="AW57" i="8"/>
  <c r="BJ57" i="8"/>
  <c r="AM58" i="8"/>
  <c r="AM59" i="8"/>
  <c r="X56" i="8"/>
  <c r="AN62" i="8"/>
  <c r="AW63" i="8"/>
  <c r="BL66" i="8"/>
  <c r="N69" i="8"/>
  <c r="O69" i="8" s="1"/>
  <c r="M69" i="8"/>
  <c r="BL78" i="8"/>
  <c r="Z30" i="8"/>
  <c r="Z41" i="8"/>
  <c r="AW41" i="8"/>
  <c r="AY41" i="8" s="1"/>
  <c r="AK52" i="8"/>
  <c r="AM52" i="8" s="1"/>
  <c r="AE51" i="8"/>
  <c r="AA58" i="8"/>
  <c r="L58" i="8"/>
  <c r="AA59" i="8"/>
  <c r="L59" i="8"/>
  <c r="BJ62" i="8"/>
  <c r="N68" i="8"/>
  <c r="O68" i="8" s="1"/>
  <c r="M68" i="8"/>
  <c r="L37" i="8"/>
  <c r="M37" i="8" s="1"/>
  <c r="P40" i="8"/>
  <c r="Y40" i="8" s="1"/>
  <c r="T40" i="8"/>
  <c r="U40" i="8" s="1"/>
  <c r="AN40" i="8"/>
  <c r="AW40" i="8" s="1"/>
  <c r="AY40" i="8" s="1"/>
  <c r="AA43" i="8"/>
  <c r="BK44" i="8"/>
  <c r="N45" i="8"/>
  <c r="O45" i="8" s="1"/>
  <c r="X48" i="8"/>
  <c r="AK48" i="8"/>
  <c r="M50" i="8"/>
  <c r="Y51" i="8"/>
  <c r="K52" i="8"/>
  <c r="N52" i="8" s="1"/>
  <c r="O52" i="8" s="1"/>
  <c r="Y52" i="8"/>
  <c r="AW52" i="8"/>
  <c r="AY52" i="8" s="1"/>
  <c r="AN51" i="8"/>
  <c r="AW51" i="8" s="1"/>
  <c r="AY51" i="8" s="1"/>
  <c r="BE57" i="8"/>
  <c r="AY58" i="8"/>
  <c r="AY59" i="8"/>
  <c r="Z63" i="8"/>
  <c r="L63" i="8" s="1"/>
  <c r="BI63" i="8"/>
  <c r="AZ62" i="8"/>
  <c r="N67" i="8"/>
  <c r="O67" i="8" s="1"/>
  <c r="M67" i="8"/>
  <c r="L52" i="8"/>
  <c r="K54" i="8"/>
  <c r="BA56" i="8"/>
  <c r="Z57" i="8"/>
  <c r="AA60" i="8"/>
  <c r="BI61" i="8"/>
  <c r="BK61" i="8" s="1"/>
  <c r="P62" i="8"/>
  <c r="AB62" i="8"/>
  <c r="AF62" i="8"/>
  <c r="AO62" i="8"/>
  <c r="BD62" i="8"/>
  <c r="BD56" i="8" s="1"/>
  <c r="BE56" i="8" s="1"/>
  <c r="J63" i="8"/>
  <c r="J62" i="8" s="1"/>
  <c r="J56" i="8" s="1"/>
  <c r="S63" i="8"/>
  <c r="S62" i="8" s="1"/>
  <c r="S56" i="8" s="1"/>
  <c r="S14" i="8" s="1"/>
  <c r="S13" i="8" s="1"/>
  <c r="S12" i="8" s="1"/>
  <c r="AD63" i="8"/>
  <c r="AG64" i="8"/>
  <c r="AW64" i="8"/>
  <c r="BL64" i="8" s="1"/>
  <c r="BI64" i="8"/>
  <c r="AD66" i="8"/>
  <c r="AM70" i="8"/>
  <c r="M73" i="8"/>
  <c r="AJ74" i="8"/>
  <c r="AK75" i="8"/>
  <c r="AB74" i="8"/>
  <c r="AK74" i="8" s="1"/>
  <c r="BE75" i="8"/>
  <c r="AG75" i="8"/>
  <c r="AF74" i="8"/>
  <c r="AG74" i="8" s="1"/>
  <c r="AL77" i="8"/>
  <c r="AM77" i="8" s="1"/>
  <c r="AL78" i="8"/>
  <c r="AM78" i="8" s="1"/>
  <c r="AA79" i="8"/>
  <c r="BK81" i="8"/>
  <c r="M82" i="8"/>
  <c r="N82" i="8"/>
  <c r="O82" i="8" s="1"/>
  <c r="BB57" i="8"/>
  <c r="BB58" i="8"/>
  <c r="I59" i="8"/>
  <c r="BB59" i="8"/>
  <c r="BF59" i="8"/>
  <c r="BF58" i="8" s="1"/>
  <c r="BF57" i="8" s="1"/>
  <c r="BF56" i="8" s="1"/>
  <c r="I62" i="8"/>
  <c r="K62" i="8" s="1"/>
  <c r="Q62" i="8"/>
  <c r="AC62" i="8"/>
  <c r="T63" i="8"/>
  <c r="T62" i="8" s="1"/>
  <c r="T56" i="8" s="1"/>
  <c r="AE63" i="8"/>
  <c r="AE62" i="8" s="1"/>
  <c r="AE56" i="8" s="1"/>
  <c r="AX63" i="8"/>
  <c r="AX66" i="8"/>
  <c r="AY66" i="8" s="1"/>
  <c r="L70" i="8"/>
  <c r="AM72" i="8"/>
  <c r="AR74" i="8"/>
  <c r="AS74" i="8" s="1"/>
  <c r="T75" i="8"/>
  <c r="T74" i="8" s="1"/>
  <c r="AW76" i="8"/>
  <c r="AY76" i="8" s="1"/>
  <c r="AQ75" i="8"/>
  <c r="AQ74" i="8" s="1"/>
  <c r="AQ14" i="8" s="1"/>
  <c r="AQ13" i="8" s="1"/>
  <c r="AQ12" i="8" s="1"/>
  <c r="AV76" i="8"/>
  <c r="AW77" i="8"/>
  <c r="BL77" i="8" s="1"/>
  <c r="AV77" i="8"/>
  <c r="AW78" i="8"/>
  <c r="AV78" i="8"/>
  <c r="BL79" i="8"/>
  <c r="AD80" i="8"/>
  <c r="AL80" i="8"/>
  <c r="BJ80" i="8"/>
  <c r="AC75" i="8"/>
  <c r="AD76" i="8"/>
  <c r="BI76" i="8"/>
  <c r="L80" i="8"/>
  <c r="Y81" i="8"/>
  <c r="M71" i="8"/>
  <c r="N72" i="8"/>
  <c r="O72" i="8" s="1"/>
  <c r="AM73" i="8"/>
  <c r="P74" i="8"/>
  <c r="Y74" i="8" s="1"/>
  <c r="J75" i="8"/>
  <c r="J74" i="8" s="1"/>
  <c r="AN74" i="8"/>
  <c r="AW74" i="8" s="1"/>
  <c r="AU74" i="8"/>
  <c r="AV74" i="8" s="1"/>
  <c r="AV75" i="8"/>
  <c r="BE76" i="8"/>
  <c r="BE77" i="8"/>
  <c r="BE78" i="8"/>
  <c r="M79" i="8"/>
  <c r="AY79" i="8"/>
  <c r="I75" i="8"/>
  <c r="K80" i="8"/>
  <c r="N80" i="8" s="1"/>
  <c r="O80" i="8" s="1"/>
  <c r="Z83" i="8"/>
  <c r="X79" i="8"/>
  <c r="W78" i="8"/>
  <c r="AG81" i="8"/>
  <c r="AL81" i="8"/>
  <c r="AO83" i="8"/>
  <c r="AX83" i="8" s="1"/>
  <c r="K85" i="8"/>
  <c r="Z84" i="8"/>
  <c r="BG84" i="8"/>
  <c r="BI86" i="8"/>
  <c r="BF85" i="8"/>
  <c r="R90" i="8"/>
  <c r="Q89" i="8"/>
  <c r="K92" i="8"/>
  <c r="AJ76" i="8"/>
  <c r="BJ76" i="8"/>
  <c r="BK76" i="8" s="1"/>
  <c r="BA75" i="8"/>
  <c r="AJ77" i="8"/>
  <c r="BJ77" i="8"/>
  <c r="BK77" i="8" s="1"/>
  <c r="AJ78" i="8"/>
  <c r="BJ78" i="8"/>
  <c r="BK78" i="8" s="1"/>
  <c r="BF80" i="8"/>
  <c r="BF75" i="8" s="1"/>
  <c r="AS81" i="8"/>
  <c r="Z85" i="8"/>
  <c r="L85" i="8" s="1"/>
  <c r="M85" i="8" s="1"/>
  <c r="BJ85" i="8"/>
  <c r="BA84" i="8"/>
  <c r="BL87" i="8"/>
  <c r="AL91" i="8"/>
  <c r="BL86" i="8"/>
  <c r="AK80" i="8"/>
  <c r="AK81" i="8"/>
  <c r="AX81" i="8"/>
  <c r="AY81" i="8" s="1"/>
  <c r="AO80" i="8"/>
  <c r="AX80" i="8" s="1"/>
  <c r="AY80" i="8" s="1"/>
  <c r="AZ83" i="8"/>
  <c r="AZ74" i="8" s="1"/>
  <c r="AX85" i="8"/>
  <c r="M87" i="8"/>
  <c r="AF88" i="8"/>
  <c r="AG88" i="8" s="1"/>
  <c r="AB89" i="8"/>
  <c r="BG88" i="8"/>
  <c r="BH88" i="8" s="1"/>
  <c r="W90" i="8"/>
  <c r="AG90" i="8"/>
  <c r="AR90" i="8"/>
  <c r="AX90" i="8" s="1"/>
  <c r="AD91" i="8"/>
  <c r="AI91" i="8"/>
  <c r="AT91" i="8"/>
  <c r="AT90" i="8" s="1"/>
  <c r="AT89" i="8" s="1"/>
  <c r="AT88" i="8" s="1"/>
  <c r="AT13" i="8" s="1"/>
  <c r="AT12" i="8" s="1"/>
  <c r="BE91" i="8"/>
  <c r="X92" i="8"/>
  <c r="AX92" i="8"/>
  <c r="AY92" i="8" s="1"/>
  <c r="BH92" i="8"/>
  <c r="L93" i="8"/>
  <c r="M93" i="8" s="1"/>
  <c r="AD93" i="8"/>
  <c r="N94" i="8"/>
  <c r="O94" i="8" s="1"/>
  <c r="AH96" i="8"/>
  <c r="AN96" i="8"/>
  <c r="BI96" i="8"/>
  <c r="M99" i="8"/>
  <c r="N99" i="8"/>
  <c r="O99" i="8" s="1"/>
  <c r="AD90" i="8"/>
  <c r="Z91" i="8"/>
  <c r="BL92" i="8"/>
  <c r="AL92" i="8"/>
  <c r="AM92" i="8" s="1"/>
  <c r="P89" i="8"/>
  <c r="BD89" i="8"/>
  <c r="BJ89" i="8" s="1"/>
  <c r="T90" i="8"/>
  <c r="AU90" i="8"/>
  <c r="AZ90" i="8"/>
  <c r="Y91" i="8"/>
  <c r="AG91" i="8"/>
  <c r="BB91" i="8"/>
  <c r="Z92" i="8"/>
  <c r="AD92" i="8"/>
  <c r="AV92" i="8"/>
  <c r="K93" i="8"/>
  <c r="M95" i="8"/>
  <c r="Y96" i="8"/>
  <c r="Z96" i="8"/>
  <c r="L98" i="8"/>
  <c r="M98" i="8" s="1"/>
  <c r="AC89" i="8"/>
  <c r="BJ90" i="8"/>
  <c r="AX91" i="8"/>
  <c r="BH91" i="8"/>
  <c r="BL93" i="8"/>
  <c r="AK96" i="8"/>
  <c r="AL96" i="8"/>
  <c r="BK96" i="8"/>
  <c r="AW98" i="8"/>
  <c r="AY98" i="8" s="1"/>
  <c r="I96" i="8"/>
  <c r="K96" i="8" s="1"/>
  <c r="BK99" i="8"/>
  <c r="Y100" i="8"/>
  <c r="BL100" i="8" s="1"/>
  <c r="AK100" i="8"/>
  <c r="AJ102" i="8"/>
  <c r="L101" i="8"/>
  <c r="M101" i="8" s="1"/>
  <c r="AA101" i="8"/>
  <c r="N102" i="8"/>
  <c r="O102" i="8" s="1"/>
  <c r="N103" i="8"/>
  <c r="O103" i="8" s="1"/>
  <c r="AM103" i="8"/>
  <c r="BK103" i="8"/>
  <c r="BI106" i="8"/>
  <c r="BL106" i="8" s="1"/>
  <c r="L109" i="8"/>
  <c r="M109" i="8" s="1"/>
  <c r="BL110" i="8"/>
  <c r="AY112" i="8"/>
  <c r="AM113" i="8"/>
  <c r="L114" i="8"/>
  <c r="M114" i="8" s="1"/>
  <c r="AY115" i="8"/>
  <c r="BD113" i="8"/>
  <c r="BE114" i="8"/>
  <c r="BL116" i="8"/>
  <c r="AY116" i="8"/>
  <c r="BK116" i="8"/>
  <c r="AM100" i="8"/>
  <c r="AJ98" i="8"/>
  <c r="L100" i="8"/>
  <c r="M100" i="8" s="1"/>
  <c r="BK100" i="8"/>
  <c r="L103" i="8"/>
  <c r="M103" i="8" s="1"/>
  <c r="BI107" i="8"/>
  <c r="BL107" i="8" s="1"/>
  <c r="N108" i="8"/>
  <c r="O108" i="8" s="1"/>
  <c r="L108" i="8"/>
  <c r="M108" i="8" s="1"/>
  <c r="BI110" i="8"/>
  <c r="M111" i="8"/>
  <c r="BL112" i="8"/>
  <c r="AM114" i="8"/>
  <c r="BL115" i="8"/>
  <c r="BK115" i="8"/>
  <c r="BK98" i="8"/>
  <c r="L106" i="8"/>
  <c r="M106" i="8" s="1"/>
  <c r="N107" i="8"/>
  <c r="O107" i="8" s="1"/>
  <c r="BL108" i="8"/>
  <c r="BI109" i="8"/>
  <c r="BL109" i="8" s="1"/>
  <c r="L110" i="8"/>
  <c r="M110" i="8" s="1"/>
  <c r="AY114" i="8"/>
  <c r="L115" i="8"/>
  <c r="M115" i="8" s="1"/>
  <c r="R100" i="8"/>
  <c r="AD100" i="8"/>
  <c r="U101" i="8"/>
  <c r="AD103" i="8"/>
  <c r="AP103" i="8"/>
  <c r="BJ104" i="8"/>
  <c r="BK104" i="8" s="1"/>
  <c r="BI111" i="8"/>
  <c r="BL111" i="8" s="1"/>
  <c r="AP112" i="8"/>
  <c r="AX113" i="8"/>
  <c r="AY113" i="8" s="1"/>
  <c r="AP115" i="8"/>
  <c r="BE115" i="8"/>
  <c r="AD102" i="8"/>
  <c r="AP116" i="8"/>
  <c r="BB100" i="8"/>
  <c r="AD104" i="8"/>
  <c r="AP104" i="8"/>
  <c r="BH75" i="8" l="1"/>
  <c r="BI75" i="8"/>
  <c r="BL28" i="8"/>
  <c r="BE113" i="8"/>
  <c r="BD112" i="8"/>
  <c r="BJ112" i="8" s="1"/>
  <c r="L112" i="8" s="1"/>
  <c r="BJ113" i="8"/>
  <c r="N109" i="8"/>
  <c r="O109" i="8" s="1"/>
  <c r="N101" i="8"/>
  <c r="O101" i="8" s="1"/>
  <c r="N96" i="8"/>
  <c r="O96" i="8" s="1"/>
  <c r="BK90" i="8"/>
  <c r="AA96" i="8"/>
  <c r="L96" i="8"/>
  <c r="M96" i="8" s="1"/>
  <c r="Y89" i="8"/>
  <c r="P88" i="8"/>
  <c r="Y88" i="8" s="1"/>
  <c r="L91" i="8"/>
  <c r="AA91" i="8"/>
  <c r="AI90" i="8"/>
  <c r="X90" i="8"/>
  <c r="W89" i="8"/>
  <c r="Q88" i="8"/>
  <c r="R89" i="8"/>
  <c r="BI85" i="8"/>
  <c r="BL85" i="8" s="1"/>
  <c r="BF84" i="8"/>
  <c r="BI80" i="8"/>
  <c r="BL80" i="8" s="1"/>
  <c r="BL81" i="8"/>
  <c r="AD62" i="8"/>
  <c r="AL62" i="8"/>
  <c r="AX62" i="8"/>
  <c r="AP62" i="8"/>
  <c r="AO56" i="8"/>
  <c r="N54" i="8"/>
  <c r="O54" i="8" s="1"/>
  <c r="M54" i="8"/>
  <c r="BL40" i="8"/>
  <c r="AK63" i="8"/>
  <c r="AM63" i="8" s="1"/>
  <c r="AA41" i="8"/>
  <c r="L41" i="8"/>
  <c r="BL76" i="8"/>
  <c r="BK57" i="8"/>
  <c r="N25" i="8"/>
  <c r="O25" i="8" s="1"/>
  <c r="M25" i="8"/>
  <c r="AY77" i="8"/>
  <c r="BI58" i="8"/>
  <c r="AM41" i="8"/>
  <c r="N39" i="8"/>
  <c r="O39" i="8" s="1"/>
  <c r="M39" i="8"/>
  <c r="AZ19" i="8"/>
  <c r="AB20" i="8"/>
  <c r="BB19" i="8"/>
  <c r="BL33" i="8"/>
  <c r="AF20" i="8"/>
  <c r="BL22" i="8"/>
  <c r="AO15" i="8"/>
  <c r="AY17" i="8"/>
  <c r="L16" i="8"/>
  <c r="AA16" i="8"/>
  <c r="K16" i="8"/>
  <c r="BL29" i="8"/>
  <c r="Q15" i="8"/>
  <c r="AC15" i="8"/>
  <c r="L104" i="8"/>
  <c r="N114" i="8"/>
  <c r="O114" i="8" s="1"/>
  <c r="AA100" i="8"/>
  <c r="AM96" i="8"/>
  <c r="AC88" i="8"/>
  <c r="AD89" i="8"/>
  <c r="N98" i="8"/>
  <c r="O98" i="8" s="1"/>
  <c r="N85" i="8"/>
  <c r="O85" i="8" s="1"/>
  <c r="W77" i="8"/>
  <c r="X78" i="8"/>
  <c r="Z78" i="8"/>
  <c r="BH80" i="8"/>
  <c r="AO75" i="8"/>
  <c r="AL75" i="8"/>
  <c r="AM75" i="8" s="1"/>
  <c r="AC74" i="8"/>
  <c r="AD75" i="8"/>
  <c r="AM80" i="8"/>
  <c r="AS75" i="8"/>
  <c r="AY63" i="8"/>
  <c r="Z62" i="8"/>
  <c r="Q56" i="8"/>
  <c r="Z56" i="8" s="1"/>
  <c r="K59" i="8"/>
  <c r="N59" i="8" s="1"/>
  <c r="O59" i="8" s="1"/>
  <c r="I58" i="8"/>
  <c r="AG62" i="8"/>
  <c r="AF56" i="8"/>
  <c r="AG56" i="8" s="1"/>
  <c r="M52" i="8"/>
  <c r="L51" i="8"/>
  <c r="Y63" i="8"/>
  <c r="AK51" i="8"/>
  <c r="AM51" i="8" s="1"/>
  <c r="AE15" i="8"/>
  <c r="AE14" i="8" s="1"/>
  <c r="AE13" i="8" s="1"/>
  <c r="AE12" i="8" s="1"/>
  <c r="AA30" i="8"/>
  <c r="L30" i="8"/>
  <c r="K63" i="8"/>
  <c r="N63" i="8" s="1"/>
  <c r="O63" i="8" s="1"/>
  <c r="BH56" i="8"/>
  <c r="AP40" i="8"/>
  <c r="AI20" i="8"/>
  <c r="AJ21" i="8"/>
  <c r="AG63" i="8"/>
  <c r="BH59" i="8"/>
  <c r="BH57" i="8"/>
  <c r="N38" i="8"/>
  <c r="O38" i="8" s="1"/>
  <c r="M38" i="8"/>
  <c r="AA32" i="8"/>
  <c r="L32" i="8"/>
  <c r="M32" i="8" s="1"/>
  <c r="Z28" i="8"/>
  <c r="U28" i="8"/>
  <c r="AA48" i="8"/>
  <c r="Z40" i="8"/>
  <c r="BB20" i="8"/>
  <c r="AU14" i="8"/>
  <c r="AD28" i="8"/>
  <c r="AY21" i="8"/>
  <c r="X15" i="8"/>
  <c r="AL21" i="8"/>
  <c r="AM21" i="8" s="1"/>
  <c r="BL17" i="8"/>
  <c r="N115" i="8"/>
  <c r="O115" i="8" s="1"/>
  <c r="BL98" i="8"/>
  <c r="L92" i="8"/>
  <c r="M92" i="8" s="1"/>
  <c r="AA92" i="8"/>
  <c r="AZ89" i="8"/>
  <c r="BI90" i="8"/>
  <c r="U90" i="8"/>
  <c r="T89" i="8"/>
  <c r="AW96" i="8"/>
  <c r="AY96" i="8" s="1"/>
  <c r="AP96" i="8"/>
  <c r="AN91" i="8"/>
  <c r="AR89" i="8"/>
  <c r="AS90" i="8"/>
  <c r="AB88" i="8"/>
  <c r="BJ84" i="8"/>
  <c r="BA83" i="8"/>
  <c r="N92" i="8"/>
  <c r="O92" i="8" s="1"/>
  <c r="Z90" i="8"/>
  <c r="BG83" i="8"/>
  <c r="BH84" i="8"/>
  <c r="M80" i="8"/>
  <c r="AK62" i="8"/>
  <c r="AA57" i="8"/>
  <c r="L57" i="8"/>
  <c r="BI62" i="8"/>
  <c r="AZ56" i="8"/>
  <c r="BI56" i="8" s="1"/>
  <c r="AB56" i="8"/>
  <c r="AK56" i="8" s="1"/>
  <c r="BL61" i="8"/>
  <c r="BI59" i="8"/>
  <c r="BI57" i="8"/>
  <c r="BL57" i="8"/>
  <c r="N32" i="8"/>
  <c r="O32" i="8" s="1"/>
  <c r="AP28" i="8"/>
  <c r="AW28" i="8"/>
  <c r="AY28" i="8" s="1"/>
  <c r="AR19" i="8"/>
  <c r="AS20" i="8"/>
  <c r="T20" i="8"/>
  <c r="BD19" i="8"/>
  <c r="BJ19" i="8" s="1"/>
  <c r="BE20" i="8"/>
  <c r="AA21" i="8"/>
  <c r="L21" i="8"/>
  <c r="AX20" i="8"/>
  <c r="L17" i="8"/>
  <c r="M17" i="8" s="1"/>
  <c r="AA17" i="8"/>
  <c r="N49" i="8"/>
  <c r="O49" i="8" s="1"/>
  <c r="BL32" i="8"/>
  <c r="BK21" i="8"/>
  <c r="P20" i="8"/>
  <c r="N110" i="8"/>
  <c r="O110" i="8" s="1"/>
  <c r="N100" i="8"/>
  <c r="O100" i="8" s="1"/>
  <c r="N106" i="8"/>
  <c r="O106" i="8" s="1"/>
  <c r="BB90" i="8"/>
  <c r="N93" i="8"/>
  <c r="O93" i="8" s="1"/>
  <c r="AV90" i="8"/>
  <c r="AU89" i="8"/>
  <c r="BE89" i="8"/>
  <c r="BD88" i="8"/>
  <c r="AH91" i="8"/>
  <c r="AJ96" i="8"/>
  <c r="BK85" i="8"/>
  <c r="BJ75" i="8"/>
  <c r="BK75" i="8" s="1"/>
  <c r="BA74" i="8"/>
  <c r="I91" i="8"/>
  <c r="AV91" i="8"/>
  <c r="BH85" i="8"/>
  <c r="AM81" i="8"/>
  <c r="L81" i="8"/>
  <c r="K75" i="8"/>
  <c r="I74" i="8"/>
  <c r="K74" i="8" s="1"/>
  <c r="M70" i="8"/>
  <c r="N70" i="8"/>
  <c r="O70" i="8" s="1"/>
  <c r="Y62" i="8"/>
  <c r="P56" i="8"/>
  <c r="Y56" i="8" s="1"/>
  <c r="BJ56" i="8"/>
  <c r="BB56" i="8"/>
  <c r="L66" i="8"/>
  <c r="AC56" i="8"/>
  <c r="AN56" i="8"/>
  <c r="AW56" i="8" s="1"/>
  <c r="AW62" i="8"/>
  <c r="R40" i="8"/>
  <c r="BH58" i="8"/>
  <c r="K40" i="8"/>
  <c r="I20" i="8"/>
  <c r="BA15" i="8"/>
  <c r="J14" i="8"/>
  <c r="J13" i="8" s="1"/>
  <c r="J12" i="8" s="1"/>
  <c r="N37" i="8"/>
  <c r="O37" i="8" s="1"/>
  <c r="BF20" i="8"/>
  <c r="BH21" i="8"/>
  <c r="AY16" i="8"/>
  <c r="N17" i="8"/>
  <c r="O17" i="8" s="1"/>
  <c r="N48" i="8"/>
  <c r="O48" i="8" s="1"/>
  <c r="AN20" i="8"/>
  <c r="BL21" i="8"/>
  <c r="BF19" i="8" l="1"/>
  <c r="BH20" i="8"/>
  <c r="AH90" i="8"/>
  <c r="AK91" i="8"/>
  <c r="AL56" i="8"/>
  <c r="AM56" i="8" s="1"/>
  <c r="AD56" i="8"/>
  <c r="M21" i="8"/>
  <c r="N21" i="8"/>
  <c r="O21" i="8" s="1"/>
  <c r="AS19" i="8"/>
  <c r="AR15" i="8"/>
  <c r="AW91" i="8"/>
  <c r="AY91" i="8" s="1"/>
  <c r="AP91" i="8"/>
  <c r="AN90" i="8"/>
  <c r="L40" i="8"/>
  <c r="M40" i="8" s="1"/>
  <c r="AA40" i="8"/>
  <c r="AI19" i="8"/>
  <c r="AJ20" i="8"/>
  <c r="M30" i="8"/>
  <c r="N30" i="8"/>
  <c r="O30" i="8" s="1"/>
  <c r="AA56" i="8"/>
  <c r="L56" i="8"/>
  <c r="AX75" i="8"/>
  <c r="AY75" i="8" s="1"/>
  <c r="AP75" i="8"/>
  <c r="AW75" i="8" s="1"/>
  <c r="BL75" i="8" s="1"/>
  <c r="AO74" i="8"/>
  <c r="W76" i="8"/>
  <c r="X77" i="8"/>
  <c r="Z77" i="8"/>
  <c r="BL96" i="8"/>
  <c r="M104" i="8"/>
  <c r="N104" i="8"/>
  <c r="O104" i="8" s="1"/>
  <c r="Q14" i="8"/>
  <c r="N16" i="8"/>
  <c r="O16" i="8" s="1"/>
  <c r="BK80" i="8"/>
  <c r="BF83" i="8"/>
  <c r="BI84" i="8"/>
  <c r="BL84" i="8" s="1"/>
  <c r="R88" i="8"/>
  <c r="AJ91" i="8"/>
  <c r="M112" i="8"/>
  <c r="N112" i="8"/>
  <c r="O112" i="8" s="1"/>
  <c r="I19" i="8"/>
  <c r="K20" i="8"/>
  <c r="BK56" i="8"/>
  <c r="BE88" i="8"/>
  <c r="BJ88" i="8"/>
  <c r="AN19" i="8"/>
  <c r="AW20" i="8"/>
  <c r="AP20" i="8"/>
  <c r="BA14" i="8"/>
  <c r="M59" i="8"/>
  <c r="BL56" i="8"/>
  <c r="M81" i="8"/>
  <c r="N81" i="8"/>
  <c r="O81" i="8" s="1"/>
  <c r="K91" i="8"/>
  <c r="N91" i="8" s="1"/>
  <c r="O91" i="8" s="1"/>
  <c r="I90" i="8"/>
  <c r="P19" i="8"/>
  <c r="Y20" i="8"/>
  <c r="R20" i="8"/>
  <c r="M63" i="8"/>
  <c r="BJ83" i="8"/>
  <c r="AV14" i="8"/>
  <c r="BL63" i="8"/>
  <c r="L62" i="8"/>
  <c r="AC14" i="8"/>
  <c r="AX19" i="8"/>
  <c r="AF19" i="8"/>
  <c r="AG20" i="8"/>
  <c r="AL20" i="8"/>
  <c r="AM20" i="8" s="1"/>
  <c r="AB19" i="8"/>
  <c r="AK20" i="8"/>
  <c r="AD20" i="8"/>
  <c r="M41" i="8"/>
  <c r="N41" i="8"/>
  <c r="O41" i="8" s="1"/>
  <c r="AY62" i="8"/>
  <c r="X89" i="8"/>
  <c r="W88" i="8"/>
  <c r="X88" i="8" s="1"/>
  <c r="M66" i="8"/>
  <c r="N66" i="8"/>
  <c r="O66" i="8" s="1"/>
  <c r="BL62" i="8"/>
  <c r="BJ74" i="8"/>
  <c r="AV89" i="8"/>
  <c r="AU88" i="8"/>
  <c r="AV88" i="8" s="1"/>
  <c r="T19" i="8"/>
  <c r="U20" i="8"/>
  <c r="Z20" i="8"/>
  <c r="BK59" i="8"/>
  <c r="BL59" i="8"/>
  <c r="BH83" i="8"/>
  <c r="BG74" i="8"/>
  <c r="BI89" i="8"/>
  <c r="BK89" i="8" s="1"/>
  <c r="AZ88" i="8"/>
  <c r="BB89" i="8"/>
  <c r="M51" i="8"/>
  <c r="N51" i="8"/>
  <c r="O51" i="8" s="1"/>
  <c r="K58" i="8"/>
  <c r="I57" i="8"/>
  <c r="AL74" i="8"/>
  <c r="AM74" i="8" s="1"/>
  <c r="AD74" i="8"/>
  <c r="AA78" i="8"/>
  <c r="L78" i="8"/>
  <c r="BI20" i="8"/>
  <c r="BK20" i="8" s="1"/>
  <c r="AM62" i="8"/>
  <c r="M91" i="8"/>
  <c r="N40" i="8"/>
  <c r="O40" i="8" s="1"/>
  <c r="AY20" i="8"/>
  <c r="BE19" i="8"/>
  <c r="BD15" i="8"/>
  <c r="BJ15" i="8" s="1"/>
  <c r="AA90" i="8"/>
  <c r="AS89" i="8"/>
  <c r="AR88" i="8"/>
  <c r="AX89" i="8"/>
  <c r="U89" i="8"/>
  <c r="T88" i="8"/>
  <c r="U88" i="8" s="1"/>
  <c r="AA28" i="8"/>
  <c r="L28" i="8"/>
  <c r="AD88" i="8"/>
  <c r="M16" i="8"/>
  <c r="AX15" i="8"/>
  <c r="AO14" i="8"/>
  <c r="BI19" i="8"/>
  <c r="BK19" i="8" s="1"/>
  <c r="AZ15" i="8"/>
  <c r="BL58" i="8"/>
  <c r="BK58" i="8"/>
  <c r="AX56" i="8"/>
  <c r="AY56" i="8" s="1"/>
  <c r="AP56" i="8"/>
  <c r="L84" i="8"/>
  <c r="Z89" i="8"/>
  <c r="AJ90" i="8"/>
  <c r="AI89" i="8"/>
  <c r="AL90" i="8"/>
  <c r="BK113" i="8"/>
  <c r="L113" i="8"/>
  <c r="AM90" i="8" l="1"/>
  <c r="M113" i="8"/>
  <c r="N113" i="8"/>
  <c r="O113" i="8" s="1"/>
  <c r="L90" i="8"/>
  <c r="K19" i="8"/>
  <c r="I15" i="8"/>
  <c r="BF74" i="8"/>
  <c r="BI74" i="8" s="1"/>
  <c r="BL74" i="8" s="1"/>
  <c r="BI83" i="8"/>
  <c r="BL83" i="8" s="1"/>
  <c r="Q13" i="8"/>
  <c r="X76" i="8"/>
  <c r="W75" i="8"/>
  <c r="Z76" i="8"/>
  <c r="AN89" i="8"/>
  <c r="AW90" i="8"/>
  <c r="AY90" i="8" s="1"/>
  <c r="AP90" i="8"/>
  <c r="AH89" i="8"/>
  <c r="AK90" i="8"/>
  <c r="N58" i="8"/>
  <c r="O58" i="8" s="1"/>
  <c r="M58" i="8"/>
  <c r="AJ89" i="8"/>
  <c r="AI88" i="8"/>
  <c r="AL89" i="8"/>
  <c r="AZ14" i="8"/>
  <c r="U19" i="8"/>
  <c r="T15" i="8"/>
  <c r="Z19" i="8"/>
  <c r="AC13" i="8"/>
  <c r="I89" i="8"/>
  <c r="K90" i="8"/>
  <c r="N90" i="8" s="1"/>
  <c r="O90" i="8" s="1"/>
  <c r="M28" i="8"/>
  <c r="N28" i="8"/>
  <c r="O28" i="8" s="1"/>
  <c r="BK84" i="8"/>
  <c r="AU13" i="8"/>
  <c r="AX74" i="8"/>
  <c r="AY74" i="8" s="1"/>
  <c r="AP74" i="8"/>
  <c r="AJ19" i="8"/>
  <c r="AI15" i="8"/>
  <c r="AR14" i="8"/>
  <c r="AS15" i="8"/>
  <c r="L89" i="8"/>
  <c r="AA89" i="8"/>
  <c r="AO13" i="8"/>
  <c r="AS88" i="8"/>
  <c r="AX88" i="8"/>
  <c r="BE15" i="8"/>
  <c r="BD14" i="8"/>
  <c r="M78" i="8"/>
  <c r="N78" i="8"/>
  <c r="O78" i="8" s="1"/>
  <c r="K57" i="8"/>
  <c r="I56" i="8"/>
  <c r="K56" i="8" s="1"/>
  <c r="N56" i="8" s="1"/>
  <c r="O56" i="8" s="1"/>
  <c r="BG14" i="8"/>
  <c r="L20" i="8"/>
  <c r="M20" i="8" s="1"/>
  <c r="AA20" i="8"/>
  <c r="AG19" i="8"/>
  <c r="AF15" i="8"/>
  <c r="AL19" i="8"/>
  <c r="AM19" i="8" s="1"/>
  <c r="BL20" i="8"/>
  <c r="BA13" i="8"/>
  <c r="BB14" i="8"/>
  <c r="Z88" i="8"/>
  <c r="AA77" i="8"/>
  <c r="L77" i="8"/>
  <c r="BH19" i="8"/>
  <c r="BF15" i="8"/>
  <c r="M84" i="8"/>
  <c r="N84" i="8"/>
  <c r="O84" i="8" s="1"/>
  <c r="BI88" i="8"/>
  <c r="BK88" i="8" s="1"/>
  <c r="BB88" i="8"/>
  <c r="AK19" i="8"/>
  <c r="AB15" i="8"/>
  <c r="AD19" i="8"/>
  <c r="M62" i="8"/>
  <c r="N62" i="8"/>
  <c r="O62" i="8" s="1"/>
  <c r="BK83" i="8"/>
  <c r="L83" i="8"/>
  <c r="Y19" i="8"/>
  <c r="BL19" i="8" s="1"/>
  <c r="BL15" i="8" s="1"/>
  <c r="BL14" i="8" s="1"/>
  <c r="P15" i="8"/>
  <c r="R19" i="8"/>
  <c r="BB15" i="8"/>
  <c r="AW19" i="8"/>
  <c r="AY19" i="8" s="1"/>
  <c r="AN15" i="8"/>
  <c r="AP19" i="8"/>
  <c r="BL91" i="8"/>
  <c r="AM91" i="8"/>
  <c r="M77" i="8" l="1"/>
  <c r="N77" i="8"/>
  <c r="O77" i="8" s="1"/>
  <c r="AG15" i="8"/>
  <c r="AF14" i="8"/>
  <c r="AL15" i="8"/>
  <c r="AR13" i="8"/>
  <c r="AS14" i="8"/>
  <c r="U15" i="8"/>
  <c r="T14" i="8"/>
  <c r="Z15" i="8"/>
  <c r="Q12" i="8"/>
  <c r="AN14" i="8"/>
  <c r="AW15" i="8"/>
  <c r="AY15" i="8" s="1"/>
  <c r="AP15" i="8"/>
  <c r="Y15" i="8"/>
  <c r="P14" i="8"/>
  <c r="R15" i="8"/>
  <c r="BG13" i="8"/>
  <c r="BG12" i="8" s="1"/>
  <c r="AX14" i="8"/>
  <c r="AM89" i="8"/>
  <c r="W74" i="8"/>
  <c r="X75" i="8"/>
  <c r="Z75" i="8"/>
  <c r="N19" i="8"/>
  <c r="O19" i="8" s="1"/>
  <c r="K15" i="8"/>
  <c r="N20" i="8"/>
  <c r="O20" i="8" s="1"/>
  <c r="M83" i="8"/>
  <c r="N83" i="8"/>
  <c r="O83" i="8" s="1"/>
  <c r="BK74" i="8"/>
  <c r="BA12" i="8"/>
  <c r="BH74" i="8"/>
  <c r="AI14" i="8"/>
  <c r="AJ15" i="8"/>
  <c r="AV13" i="8"/>
  <c r="AU12" i="8"/>
  <c r="AV12" i="8" s="1"/>
  <c r="AC12" i="8"/>
  <c r="AL88" i="8"/>
  <c r="BL90" i="8"/>
  <c r="AW89" i="8"/>
  <c r="AY89" i="8" s="1"/>
  <c r="AN88" i="8"/>
  <c r="AP89" i="8"/>
  <c r="BF14" i="8"/>
  <c r="BF13" i="8" s="1"/>
  <c r="BF12" i="8" s="1"/>
  <c r="BH15" i="8"/>
  <c r="AA88" i="8"/>
  <c r="L88" i="8"/>
  <c r="BD13" i="8"/>
  <c r="BE14" i="8"/>
  <c r="AO12" i="8"/>
  <c r="AZ13" i="8"/>
  <c r="AZ12" i="8" s="1"/>
  <c r="BI14" i="8"/>
  <c r="BI13" i="8" s="1"/>
  <c r="BI12" i="8" s="1"/>
  <c r="AH88" i="8"/>
  <c r="AK89" i="8"/>
  <c r="M56" i="8"/>
  <c r="M90" i="8"/>
  <c r="AK15" i="8"/>
  <c r="AB14" i="8"/>
  <c r="AD15" i="8"/>
  <c r="BJ14" i="8"/>
  <c r="N57" i="8"/>
  <c r="O57" i="8" s="1"/>
  <c r="M57" i="8"/>
  <c r="I88" i="8"/>
  <c r="K88" i="8" s="1"/>
  <c r="N88" i="8" s="1"/>
  <c r="O88" i="8" s="1"/>
  <c r="K89" i="8"/>
  <c r="N89" i="8" s="1"/>
  <c r="O89" i="8" s="1"/>
  <c r="AA19" i="8"/>
  <c r="L19" i="8"/>
  <c r="BI15" i="8"/>
  <c r="BK15" i="8" s="1"/>
  <c r="AA76" i="8"/>
  <c r="L76" i="8"/>
  <c r="I14" i="8"/>
  <c r="AH13" i="8" l="1"/>
  <c r="AH12" i="8" s="1"/>
  <c r="AK88" i="8"/>
  <c r="AM88" i="8" s="1"/>
  <c r="M76" i="8"/>
  <c r="N76" i="8"/>
  <c r="O76" i="8" s="1"/>
  <c r="M88" i="8"/>
  <c r="BK14" i="8"/>
  <c r="BK13" i="8" s="1"/>
  <c r="BK12" i="8" s="1"/>
  <c r="BJ13" i="8"/>
  <c r="BJ12" i="8" s="1"/>
  <c r="AW88" i="8"/>
  <c r="AY88" i="8" s="1"/>
  <c r="AP88" i="8"/>
  <c r="AJ88" i="8"/>
  <c r="BB13" i="8"/>
  <c r="AA75" i="8"/>
  <c r="L75" i="8"/>
  <c r="AX13" i="8"/>
  <c r="AA15" i="8"/>
  <c r="AR12" i="8"/>
  <c r="AS12" i="8" s="1"/>
  <c r="AS13" i="8"/>
  <c r="AM15" i="8"/>
  <c r="BB12" i="8"/>
  <c r="P13" i="8"/>
  <c r="Y14" i="8"/>
  <c r="Y13" i="8" s="1"/>
  <c r="Y12" i="8" s="1"/>
  <c r="R14" i="8"/>
  <c r="AN13" i="8"/>
  <c r="AW14" i="8"/>
  <c r="AP14" i="8"/>
  <c r="T13" i="8"/>
  <c r="U14" i="8"/>
  <c r="K14" i="8"/>
  <c r="I13" i="8"/>
  <c r="I12" i="8" s="1"/>
  <c r="M19" i="8"/>
  <c r="L15" i="8"/>
  <c r="AB13" i="8"/>
  <c r="AK14" i="8"/>
  <c r="AK13" i="8" s="1"/>
  <c r="AK12" i="8" s="1"/>
  <c r="AD14" i="8"/>
  <c r="BL89" i="8"/>
  <c r="M89" i="8"/>
  <c r="BE13" i="8"/>
  <c r="BD12" i="8"/>
  <c r="BE12" i="8" s="1"/>
  <c r="AI13" i="8"/>
  <c r="AJ14" i="8"/>
  <c r="N15" i="8"/>
  <c r="O15" i="8" s="1"/>
  <c r="X74" i="8"/>
  <c r="Z74" i="8"/>
  <c r="W14" i="8"/>
  <c r="Z14" i="8" s="1"/>
  <c r="BH14" i="8"/>
  <c r="BH13" i="8" s="1"/>
  <c r="BH12" i="8" s="1"/>
  <c r="AF13" i="8"/>
  <c r="AG14" i="8"/>
  <c r="AL14" i="8"/>
  <c r="AA14" i="8" l="1"/>
  <c r="Z13" i="8"/>
  <c r="AG13" i="8"/>
  <c r="AF12" i="8"/>
  <c r="AG12" i="8" s="1"/>
  <c r="AA74" i="8"/>
  <c r="L74" i="8"/>
  <c r="AJ13" i="8"/>
  <c r="AI12" i="8"/>
  <c r="AJ12" i="8" s="1"/>
  <c r="M15" i="8"/>
  <c r="L14" i="8"/>
  <c r="N14" i="8" s="1"/>
  <c r="AW13" i="8"/>
  <c r="AW12" i="8" s="1"/>
  <c r="P12" i="8"/>
  <c r="R12" i="8" s="1"/>
  <c r="R13" i="8"/>
  <c r="AY14" i="8"/>
  <c r="AN12" i="8"/>
  <c r="AP12" i="8" s="1"/>
  <c r="AP13" i="8"/>
  <c r="M75" i="8"/>
  <c r="N75" i="8"/>
  <c r="O75" i="8" s="1"/>
  <c r="T12" i="8"/>
  <c r="U12" i="8" s="1"/>
  <c r="U13" i="8"/>
  <c r="AM14" i="8"/>
  <c r="AL13" i="8"/>
  <c r="BL88" i="8"/>
  <c r="BL13" i="8" s="1"/>
  <c r="BL12" i="8" s="1"/>
  <c r="W13" i="8"/>
  <c r="X14" i="8"/>
  <c r="AB12" i="8"/>
  <c r="AD12" i="8" s="1"/>
  <c r="AD13" i="8"/>
  <c r="K13" i="8"/>
  <c r="K12" i="8" s="1"/>
  <c r="AY13" i="8"/>
  <c r="AX12" i="8"/>
  <c r="AY12" i="8" s="1"/>
  <c r="O14" i="8" l="1"/>
  <c r="N13" i="8"/>
  <c r="X13" i="8"/>
  <c r="W12" i="8"/>
  <c r="X12" i="8" s="1"/>
  <c r="AM13" i="8"/>
  <c r="AL12" i="8"/>
  <c r="AM12" i="8" s="1"/>
  <c r="L13" i="8"/>
  <c r="M14" i="8"/>
  <c r="M74" i="8"/>
  <c r="N74" i="8"/>
  <c r="O74" i="8" s="1"/>
  <c r="Z12" i="8"/>
  <c r="AA12" i="8" s="1"/>
  <c r="AA13" i="8"/>
  <c r="N12" i="8" l="1"/>
  <c r="O12" i="8" s="1"/>
  <c r="O13" i="8"/>
  <c r="L12" i="8"/>
  <c r="M12" i="8" s="1"/>
  <c r="M13" i="8"/>
  <c r="BJ26" i="7"/>
  <c r="BI26" i="7"/>
  <c r="BH26" i="7"/>
  <c r="BE26" i="7"/>
  <c r="BB26" i="7"/>
  <c r="AX26" i="7"/>
  <c r="AW26" i="7"/>
  <c r="AY26" i="7" s="1"/>
  <c r="AV26" i="7"/>
  <c r="AL26" i="7"/>
  <c r="AK26" i="7"/>
  <c r="Z26" i="7"/>
  <c r="L26" i="7" s="1"/>
  <c r="M26" i="7" s="1"/>
  <c r="Y26" i="7"/>
  <c r="BL26" i="7" s="1"/>
  <c r="K26" i="7"/>
  <c r="N26" i="7" s="1"/>
  <c r="O26" i="7" s="1"/>
  <c r="BJ25" i="7"/>
  <c r="BG25" i="7"/>
  <c r="BH25" i="7" s="1"/>
  <c r="BF25" i="7"/>
  <c r="BI25" i="7" s="1"/>
  <c r="BE25" i="7"/>
  <c r="BD25" i="7"/>
  <c r="BC25" i="7"/>
  <c r="BB25" i="7"/>
  <c r="BA25" i="7"/>
  <c r="AZ25" i="7"/>
  <c r="AX25" i="7"/>
  <c r="AU25" i="7"/>
  <c r="AT25" i="7"/>
  <c r="AV25" i="7" s="1"/>
  <c r="AR25" i="7"/>
  <c r="AQ25" i="7"/>
  <c r="AO25" i="7"/>
  <c r="AN25" i="7"/>
  <c r="AW25" i="7" s="1"/>
  <c r="AI25" i="7"/>
  <c r="AH25" i="7"/>
  <c r="AH24" i="7" s="1"/>
  <c r="AH23" i="7" s="1"/>
  <c r="AF25" i="7"/>
  <c r="AL25" i="7" s="1"/>
  <c r="L25" i="7" s="1"/>
  <c r="M25" i="7" s="1"/>
  <c r="AE25" i="7"/>
  <c r="AC25" i="7"/>
  <c r="AB25" i="7"/>
  <c r="AK25" i="7" s="1"/>
  <c r="Z25" i="7"/>
  <c r="Y25" i="7"/>
  <c r="BL25" i="7" s="1"/>
  <c r="W25" i="7"/>
  <c r="V25" i="7"/>
  <c r="V24" i="7" s="1"/>
  <c r="V23" i="7" s="1"/>
  <c r="T25" i="7"/>
  <c r="S25" i="7"/>
  <c r="Q25" i="7"/>
  <c r="P25" i="7"/>
  <c r="P24" i="7" s="1"/>
  <c r="P23" i="7" s="1"/>
  <c r="K25" i="7"/>
  <c r="N25" i="7" s="1"/>
  <c r="O25" i="7" s="1"/>
  <c r="J25" i="7"/>
  <c r="I25" i="7"/>
  <c r="H25" i="7"/>
  <c r="H24" i="7" s="1"/>
  <c r="H23" i="7" s="1"/>
  <c r="H21" i="7" s="1"/>
  <c r="H20" i="7" s="1"/>
  <c r="H19" i="7" s="1"/>
  <c r="BG24" i="7"/>
  <c r="BG23" i="7" s="1"/>
  <c r="BD24" i="7"/>
  <c r="BD23" i="7" s="1"/>
  <c r="BC24" i="7"/>
  <c r="BC23" i="7" s="1"/>
  <c r="BA24" i="7"/>
  <c r="BJ24" i="7" s="1"/>
  <c r="AZ24" i="7"/>
  <c r="BB24" i="7" s="1"/>
  <c r="AU24" i="7"/>
  <c r="AU23" i="7" s="1"/>
  <c r="AR24" i="7"/>
  <c r="AQ24" i="7"/>
  <c r="AQ23" i="7" s="1"/>
  <c r="AO24" i="7"/>
  <c r="AX24" i="7" s="1"/>
  <c r="AI24" i="7"/>
  <c r="AI23" i="7" s="1"/>
  <c r="AF24" i="7"/>
  <c r="AE24" i="7"/>
  <c r="AE23" i="7" s="1"/>
  <c r="AC24" i="7"/>
  <c r="AL24" i="7" s="1"/>
  <c r="L24" i="7" s="1"/>
  <c r="Z24" i="7"/>
  <c r="Y24" i="7"/>
  <c r="W24" i="7"/>
  <c r="W23" i="7" s="1"/>
  <c r="T24" i="7"/>
  <c r="S24" i="7"/>
  <c r="S23" i="7" s="1"/>
  <c r="Q24" i="7"/>
  <c r="Q23" i="7" s="1"/>
  <c r="J24" i="7"/>
  <c r="J23" i="7" s="1"/>
  <c r="I24" i="7"/>
  <c r="K24" i="7" s="1"/>
  <c r="N24" i="7" s="1"/>
  <c r="O24" i="7" s="1"/>
  <c r="BA23" i="7"/>
  <c r="AR23" i="7"/>
  <c r="AF23" i="7"/>
  <c r="Z23" i="7"/>
  <c r="T23" i="7"/>
  <c r="BJ22" i="7"/>
  <c r="BI22" i="7"/>
  <c r="BE22" i="7"/>
  <c r="BB22" i="7"/>
  <c r="AX22" i="7"/>
  <c r="AW22" i="7"/>
  <c r="AY22" i="7" s="1"/>
  <c r="AV22" i="7"/>
  <c r="AL22" i="7"/>
  <c r="AK22" i="7"/>
  <c r="Z22" i="7"/>
  <c r="L22" i="7" s="1"/>
  <c r="M22" i="7" s="1"/>
  <c r="Y22" i="7"/>
  <c r="BL22" i="7" s="1"/>
  <c r="K22" i="7"/>
  <c r="N22" i="7" s="1"/>
  <c r="O22" i="7" s="1"/>
  <c r="BG21" i="7"/>
  <c r="BF21" i="7"/>
  <c r="BE21" i="7"/>
  <c r="BD21" i="7"/>
  <c r="BD20" i="7" s="1"/>
  <c r="BC21" i="7"/>
  <c r="BA21" i="7"/>
  <c r="BJ21" i="7" s="1"/>
  <c r="AZ21" i="7"/>
  <c r="BI21" i="7" s="1"/>
  <c r="AW21" i="7"/>
  <c r="AV21" i="7"/>
  <c r="AU21" i="7"/>
  <c r="AT21" i="7"/>
  <c r="AR21" i="7"/>
  <c r="AQ21" i="7"/>
  <c r="AQ20" i="7" s="1"/>
  <c r="AQ19" i="7" s="1"/>
  <c r="AO21" i="7"/>
  <c r="AX21" i="7" s="1"/>
  <c r="AY21" i="7" s="1"/>
  <c r="AN21" i="7"/>
  <c r="AI21" i="7"/>
  <c r="AH21" i="7"/>
  <c r="AF21" i="7"/>
  <c r="AL21" i="7" s="1"/>
  <c r="AE21" i="7"/>
  <c r="AK21" i="7" s="1"/>
  <c r="AC21" i="7"/>
  <c r="AB21" i="7"/>
  <c r="Z21" i="7"/>
  <c r="L21" i="7" s="1"/>
  <c r="M21" i="7" s="1"/>
  <c r="Y21" i="7"/>
  <c r="Y20" i="7" s="1"/>
  <c r="W21" i="7"/>
  <c r="V21" i="7"/>
  <c r="T21" i="7"/>
  <c r="S21" i="7"/>
  <c r="S20" i="7" s="1"/>
  <c r="S19" i="7" s="1"/>
  <c r="Q21" i="7"/>
  <c r="P21" i="7"/>
  <c r="K21" i="7"/>
  <c r="N21" i="7" s="1"/>
  <c r="O21" i="7" s="1"/>
  <c r="J21" i="7"/>
  <c r="J20" i="7" s="1"/>
  <c r="I21" i="7"/>
  <c r="BG20" i="7"/>
  <c r="BF20" i="7"/>
  <c r="BC20" i="7"/>
  <c r="BA20" i="7"/>
  <c r="BJ20" i="7" s="1"/>
  <c r="AX20" i="7"/>
  <c r="AU20" i="7"/>
  <c r="AT20" i="7"/>
  <c r="AV20" i="7" s="1"/>
  <c r="AR20" i="7"/>
  <c r="AR19" i="7" s="1"/>
  <c r="AO20" i="7"/>
  <c r="AN20" i="7"/>
  <c r="AI20" i="7"/>
  <c r="AH20" i="7"/>
  <c r="AF20" i="7"/>
  <c r="AL20" i="7" s="1"/>
  <c r="AC20" i="7"/>
  <c r="AB20" i="7"/>
  <c r="Z20" i="7"/>
  <c r="Z19" i="7" s="1"/>
  <c r="W20" i="7"/>
  <c r="V20" i="7"/>
  <c r="T20" i="7"/>
  <c r="T19" i="7" s="1"/>
  <c r="Q20" i="7"/>
  <c r="P20" i="7"/>
  <c r="I20" i="7"/>
  <c r="BG19" i="7"/>
  <c r="BF19" i="7"/>
  <c r="BC19" i="7"/>
  <c r="AU19" i="7"/>
  <c r="AV19" i="7" s="1"/>
  <c r="AT19" i="7"/>
  <c r="AO19" i="7"/>
  <c r="AX19" i="7" s="1"/>
  <c r="AY19" i="7" s="1"/>
  <c r="AN19" i="7"/>
  <c r="AW19" i="7" s="1"/>
  <c r="AI19" i="7"/>
  <c r="AH19" i="7"/>
  <c r="AC19" i="7"/>
  <c r="AB19" i="7"/>
  <c r="W19" i="7"/>
  <c r="V19" i="7"/>
  <c r="Q19" i="7"/>
  <c r="P19" i="7"/>
  <c r="I19" i="7"/>
  <c r="BJ18" i="7"/>
  <c r="BK18" i="7" s="1"/>
  <c r="BI18" i="7"/>
  <c r="BH18" i="7"/>
  <c r="BE18" i="7"/>
  <c r="BB18" i="7"/>
  <c r="AY18" i="7"/>
  <c r="AX18" i="7"/>
  <c r="AW18" i="7"/>
  <c r="AV18" i="7"/>
  <c r="AS18" i="7"/>
  <c r="AP18" i="7"/>
  <c r="AL18" i="7"/>
  <c r="L18" i="7" s="1"/>
  <c r="AK18" i="7"/>
  <c r="BL18" i="7" s="1"/>
  <c r="AJ18" i="7"/>
  <c r="AG18" i="7"/>
  <c r="AD18" i="7"/>
  <c r="AA18" i="7"/>
  <c r="Z18" i="7"/>
  <c r="Y18" i="7"/>
  <c r="X18" i="7"/>
  <c r="U18" i="7"/>
  <c r="R18" i="7"/>
  <c r="K18" i="7"/>
  <c r="BK17" i="7"/>
  <c r="BJ17" i="7"/>
  <c r="BI17" i="7"/>
  <c r="BE17" i="7"/>
  <c r="BB17" i="7"/>
  <c r="AX17" i="7"/>
  <c r="AW17" i="7"/>
  <c r="AY17" i="7" s="1"/>
  <c r="AV17" i="7"/>
  <c r="AS17" i="7"/>
  <c r="AP17" i="7"/>
  <c r="AM17" i="7"/>
  <c r="AL17" i="7"/>
  <c r="L17" i="7" s="1"/>
  <c r="M17" i="7" s="1"/>
  <c r="AK17" i="7"/>
  <c r="AJ17" i="7"/>
  <c r="AG17" i="7"/>
  <c r="AD17" i="7"/>
  <c r="Z17" i="7"/>
  <c r="Y17" i="7"/>
  <c r="BL17" i="7" s="1"/>
  <c r="X17" i="7"/>
  <c r="U17" i="7"/>
  <c r="R17" i="7"/>
  <c r="K17" i="7"/>
  <c r="N17" i="7" s="1"/>
  <c r="O17" i="7" s="1"/>
  <c r="BI16" i="7"/>
  <c r="BH16" i="7"/>
  <c r="BG16" i="7"/>
  <c r="BF16" i="7"/>
  <c r="BE16" i="7"/>
  <c r="BD16" i="7"/>
  <c r="BD15" i="7" s="1"/>
  <c r="BD14" i="7" s="1"/>
  <c r="BE14" i="7" s="1"/>
  <c r="BC16" i="7"/>
  <c r="BA16" i="7"/>
  <c r="BJ16" i="7" s="1"/>
  <c r="BK16" i="7" s="1"/>
  <c r="AZ16" i="7"/>
  <c r="AZ15" i="7" s="1"/>
  <c r="AZ14" i="7" s="1"/>
  <c r="AW16" i="7"/>
  <c r="AV16" i="7"/>
  <c r="AU16" i="7"/>
  <c r="AT16" i="7"/>
  <c r="AS16" i="7"/>
  <c r="AR16" i="7"/>
  <c r="AR15" i="7" s="1"/>
  <c r="AR14" i="7" s="1"/>
  <c r="AQ16" i="7"/>
  <c r="AO16" i="7"/>
  <c r="AX16" i="7" s="1"/>
  <c r="AY16" i="7" s="1"/>
  <c r="AN16" i="7"/>
  <c r="AN15" i="7" s="1"/>
  <c r="AN14" i="7" s="1"/>
  <c r="AK16" i="7"/>
  <c r="AJ16" i="7"/>
  <c r="AI16" i="7"/>
  <c r="AI15" i="7" s="1"/>
  <c r="AH16" i="7"/>
  <c r="AG16" i="7"/>
  <c r="AF16" i="7"/>
  <c r="AF15" i="7" s="1"/>
  <c r="AF14" i="7" s="1"/>
  <c r="AE16" i="7"/>
  <c r="AE15" i="7" s="1"/>
  <c r="AE14" i="7" s="1"/>
  <c r="AC16" i="7"/>
  <c r="AB16" i="7"/>
  <c r="AB15" i="7" s="1"/>
  <c r="AB14" i="7" s="1"/>
  <c r="Z16" i="7"/>
  <c r="Y16" i="7"/>
  <c r="X16" i="7"/>
  <c r="W16" i="7"/>
  <c r="W15" i="7" s="1"/>
  <c r="V16" i="7"/>
  <c r="U16" i="7"/>
  <c r="T16" i="7"/>
  <c r="T15" i="7" s="1"/>
  <c r="T14" i="7" s="1"/>
  <c r="U14" i="7" s="1"/>
  <c r="S16" i="7"/>
  <c r="S15" i="7" s="1"/>
  <c r="Q16" i="7"/>
  <c r="R16" i="7" s="1"/>
  <c r="P16" i="7"/>
  <c r="P15" i="7" s="1"/>
  <c r="P14" i="7" s="1"/>
  <c r="J16" i="7"/>
  <c r="I16" i="7"/>
  <c r="K16" i="7" s="1"/>
  <c r="H16" i="7"/>
  <c r="H15" i="7" s="1"/>
  <c r="H14" i="7" s="1"/>
  <c r="BI15" i="7"/>
  <c r="BG15" i="7"/>
  <c r="BF15" i="7"/>
  <c r="BH15" i="7" s="1"/>
  <c r="BC15" i="7"/>
  <c r="BB15" i="7"/>
  <c r="BA15" i="7"/>
  <c r="BA14" i="7" s="1"/>
  <c r="AW15" i="7"/>
  <c r="AU15" i="7"/>
  <c r="AT15" i="7"/>
  <c r="AV15" i="7" s="1"/>
  <c r="AS15" i="7"/>
  <c r="AQ15" i="7"/>
  <c r="AP15" i="7"/>
  <c r="AO15" i="7"/>
  <c r="AX15" i="7" s="1"/>
  <c r="AY15" i="7" s="1"/>
  <c r="AK15" i="7"/>
  <c r="AH15" i="7"/>
  <c r="AC15" i="7"/>
  <c r="AL15" i="7" s="1"/>
  <c r="AM15" i="7" s="1"/>
  <c r="Z15" i="7"/>
  <c r="Z14" i="7" s="1"/>
  <c r="Y15" i="7"/>
  <c r="V15" i="7"/>
  <c r="U15" i="7"/>
  <c r="J15" i="7"/>
  <c r="J14" i="7" s="1"/>
  <c r="I15" i="7"/>
  <c r="BJ14" i="7"/>
  <c r="BG14" i="7"/>
  <c r="BH14" i="7" s="1"/>
  <c r="BF14" i="7"/>
  <c r="BC14" i="7"/>
  <c r="BB14" i="7"/>
  <c r="AU14" i="7"/>
  <c r="AT14" i="7"/>
  <c r="AS14" i="7"/>
  <c r="AQ14" i="7"/>
  <c r="AO14" i="7"/>
  <c r="AI14" i="7"/>
  <c r="AJ14" i="7" s="1"/>
  <c r="AH14" i="7"/>
  <c r="AD14" i="7"/>
  <c r="AC14" i="7"/>
  <c r="AL14" i="7" s="1"/>
  <c r="Y14" i="7"/>
  <c r="W14" i="7"/>
  <c r="X14" i="7" s="1"/>
  <c r="V14" i="7"/>
  <c r="S14" i="7"/>
  <c r="S13" i="7" s="1"/>
  <c r="U13" i="7" s="1"/>
  <c r="I14" i="7"/>
  <c r="K14" i="7" s="1"/>
  <c r="BG13" i="7"/>
  <c r="BC13" i="7"/>
  <c r="AU13" i="7"/>
  <c r="AR13" i="7"/>
  <c r="AS13" i="7" s="1"/>
  <c r="AQ13" i="7"/>
  <c r="AH13" i="7"/>
  <c r="Y13" i="7"/>
  <c r="V13" i="7"/>
  <c r="T13" i="7"/>
  <c r="P13" i="7"/>
  <c r="H13" i="7"/>
  <c r="AG14" i="7" l="1"/>
  <c r="AK14" i="7"/>
  <c r="AM14" i="7"/>
  <c r="AA14" i="7"/>
  <c r="Z13" i="7"/>
  <c r="K20" i="7"/>
  <c r="N20" i="7" s="1"/>
  <c r="O20" i="7" s="1"/>
  <c r="J19" i="7"/>
  <c r="J13" i="7" s="1"/>
  <c r="Y19" i="7"/>
  <c r="M24" i="7"/>
  <c r="W13" i="7"/>
  <c r="X13" i="7" s="1"/>
  <c r="AI13" i="7"/>
  <c r="AJ13" i="7" s="1"/>
  <c r="AP14" i="7"/>
  <c r="AV14" i="7"/>
  <c r="AD15" i="7"/>
  <c r="BE15" i="7"/>
  <c r="BJ15" i="7"/>
  <c r="BK15" i="7" s="1"/>
  <c r="X15" i="7"/>
  <c r="N18" i="7"/>
  <c r="O18" i="7" s="1"/>
  <c r="M18" i="7"/>
  <c r="K19" i="7"/>
  <c r="AW20" i="7"/>
  <c r="AY25" i="7"/>
  <c r="AX14" i="7"/>
  <c r="L14" i="7" s="1"/>
  <c r="K15" i="7"/>
  <c r="Q15" i="7"/>
  <c r="BL15" i="7"/>
  <c r="AG15" i="7"/>
  <c r="AL16" i="7"/>
  <c r="AD16" i="7"/>
  <c r="AW14" i="7"/>
  <c r="BL14" i="7" s="1"/>
  <c r="L20" i="7"/>
  <c r="AY20" i="7"/>
  <c r="L15" i="7"/>
  <c r="M15" i="7" s="1"/>
  <c r="AA15" i="7"/>
  <c r="BL16" i="7"/>
  <c r="AA16" i="7"/>
  <c r="AJ15" i="7"/>
  <c r="BI14" i="7"/>
  <c r="BK14" i="7" s="1"/>
  <c r="AL19" i="7"/>
  <c r="BE20" i="7"/>
  <c r="BD19" i="7"/>
  <c r="BJ23" i="7"/>
  <c r="BE23" i="7"/>
  <c r="AP16" i="7"/>
  <c r="BB16" i="7"/>
  <c r="AM18" i="7"/>
  <c r="BB21" i="7"/>
  <c r="BL21" i="7"/>
  <c r="I23" i="7"/>
  <c r="AC23" i="7"/>
  <c r="AO23" i="7"/>
  <c r="AX23" i="7" s="1"/>
  <c r="BE24" i="7"/>
  <c r="BI24" i="7"/>
  <c r="AA17" i="7"/>
  <c r="AF19" i="7"/>
  <c r="AF13" i="7" s="1"/>
  <c r="BA19" i="7"/>
  <c r="AE20" i="7"/>
  <c r="AE19" i="7" s="1"/>
  <c r="AK19" i="7" s="1"/>
  <c r="AZ20" i="7"/>
  <c r="Y23" i="7"/>
  <c r="AZ23" i="7"/>
  <c r="AB24" i="7"/>
  <c r="AN24" i="7"/>
  <c r="AT24" i="7"/>
  <c r="BF24" i="7"/>
  <c r="M14" i="7" l="1"/>
  <c r="N14" i="7"/>
  <c r="O14" i="7" s="1"/>
  <c r="BH24" i="7"/>
  <c r="BF23" i="7"/>
  <c r="BE19" i="7"/>
  <c r="BD13" i="7"/>
  <c r="BE13" i="7" s="1"/>
  <c r="BB23" i="7"/>
  <c r="BI23" i="7"/>
  <c r="BJ19" i="7"/>
  <c r="L19" i="7" s="1"/>
  <c r="M19" i="7" s="1"/>
  <c r="AV24" i="7"/>
  <c r="AT23" i="7"/>
  <c r="AG13" i="7"/>
  <c r="M20" i="7"/>
  <c r="AM16" i="7"/>
  <c r="L16" i="7"/>
  <c r="R15" i="7"/>
  <c r="Q14" i="7"/>
  <c r="AO13" i="7"/>
  <c r="AK20" i="7"/>
  <c r="AE13" i="7"/>
  <c r="AN23" i="7"/>
  <c r="AW24" i="7"/>
  <c r="AY24" i="7" s="1"/>
  <c r="BB20" i="7"/>
  <c r="BI20" i="7"/>
  <c r="AZ19" i="7"/>
  <c r="AL23" i="7"/>
  <c r="L23" i="7" s="1"/>
  <c r="M23" i="7" s="1"/>
  <c r="AC13" i="7"/>
  <c r="BA13" i="7"/>
  <c r="N15" i="7"/>
  <c r="O15" i="7" s="1"/>
  <c r="N19" i="7"/>
  <c r="O19" i="7" s="1"/>
  <c r="AK24" i="7"/>
  <c r="AB23" i="7"/>
  <c r="K23" i="7"/>
  <c r="I13" i="7"/>
  <c r="K13" i="7" s="1"/>
  <c r="AY14" i="7"/>
  <c r="AA13" i="7"/>
  <c r="M16" i="7" l="1"/>
  <c r="N16" i="7"/>
  <c r="O16" i="7" s="1"/>
  <c r="N23" i="7"/>
  <c r="O23" i="7" s="1"/>
  <c r="BI19" i="7"/>
  <c r="BL19" i="7" s="1"/>
  <c r="AZ13" i="7"/>
  <c r="BI13" i="7" s="1"/>
  <c r="AW23" i="7"/>
  <c r="AY23" i="7" s="1"/>
  <c r="AN13" i="7"/>
  <c r="AP13" i="7"/>
  <c r="AX13" i="7"/>
  <c r="BB19" i="7"/>
  <c r="AK23" i="7"/>
  <c r="AB13" i="7"/>
  <c r="AK13" i="7" s="1"/>
  <c r="BB13" i="7"/>
  <c r="BJ13" i="7"/>
  <c r="BK13" i="7" s="1"/>
  <c r="R14" i="7"/>
  <c r="Q13" i="7"/>
  <c r="R13" i="7" s="1"/>
  <c r="AV23" i="7"/>
  <c r="AT13" i="7"/>
  <c r="AV13" i="7" s="1"/>
  <c r="BF13" i="7"/>
  <c r="BH13" i="7" s="1"/>
  <c r="BH23" i="7"/>
  <c r="BL24" i="7"/>
  <c r="AL13" i="7"/>
  <c r="BL20" i="7"/>
  <c r="AM13" i="7" l="1"/>
  <c r="L13" i="7"/>
  <c r="AD13" i="7"/>
  <c r="BL23" i="7"/>
  <c r="AW13" i="7"/>
  <c r="BL13" i="7" s="1"/>
  <c r="M13" i="7" l="1"/>
  <c r="N13" i="7"/>
  <c r="O13" i="7" s="1"/>
  <c r="AY13" i="7"/>
  <c r="BK397" i="6" l="1"/>
  <c r="BJ397" i="6"/>
  <c r="BM397" i="6" s="1"/>
  <c r="P397" i="6"/>
  <c r="I397" i="6" s="1"/>
  <c r="BK396" i="6"/>
  <c r="BJ396" i="6"/>
  <c r="BM396" i="6" s="1"/>
  <c r="P396" i="6"/>
  <c r="I396" i="6"/>
  <c r="BK395" i="6"/>
  <c r="BJ395" i="6"/>
  <c r="BM395" i="6" s="1"/>
  <c r="P395" i="6"/>
  <c r="I395" i="6"/>
  <c r="BK394" i="6"/>
  <c r="BJ394" i="6"/>
  <c r="BM394" i="6" s="1"/>
  <c r="P394" i="6"/>
  <c r="I394" i="6"/>
  <c r="BK393" i="6"/>
  <c r="BJ393" i="6"/>
  <c r="BM393" i="6" s="1"/>
  <c r="P393" i="6"/>
  <c r="I393" i="6"/>
  <c r="BK392" i="6"/>
  <c r="BJ392" i="6"/>
  <c r="BM392" i="6" s="1"/>
  <c r="P392" i="6"/>
  <c r="I392" i="6"/>
  <c r="BK391" i="6"/>
  <c r="BJ391" i="6"/>
  <c r="BM391" i="6" s="1"/>
  <c r="P391" i="6"/>
  <c r="I391" i="6"/>
  <c r="BK390" i="6"/>
  <c r="BJ390" i="6"/>
  <c r="BM390" i="6" s="1"/>
  <c r="P390" i="6"/>
  <c r="I390" i="6"/>
  <c r="BK389" i="6"/>
  <c r="BJ389" i="6"/>
  <c r="BM389" i="6" s="1"/>
  <c r="P389" i="6"/>
  <c r="I389" i="6"/>
  <c r="BK388" i="6"/>
  <c r="BJ388" i="6"/>
  <c r="BM388" i="6" s="1"/>
  <c r="P388" i="6"/>
  <c r="I388" i="6"/>
  <c r="BK387" i="6"/>
  <c r="BJ387" i="6"/>
  <c r="BM387" i="6" s="1"/>
  <c r="P387" i="6"/>
  <c r="I387" i="6"/>
  <c r="BK386" i="6"/>
  <c r="BJ386" i="6"/>
  <c r="BM386" i="6" s="1"/>
  <c r="P386" i="6"/>
  <c r="I386" i="6"/>
  <c r="BK385" i="6"/>
  <c r="BJ385" i="6"/>
  <c r="BM385" i="6" s="1"/>
  <c r="P385" i="6"/>
  <c r="I385" i="6"/>
  <c r="BK384" i="6"/>
  <c r="BJ384" i="6"/>
  <c r="BM384" i="6" s="1"/>
  <c r="P384" i="6"/>
  <c r="I384" i="6"/>
  <c r="BK383" i="6"/>
  <c r="BJ383" i="6"/>
  <c r="BM383" i="6" s="1"/>
  <c r="P383" i="6"/>
  <c r="I383" i="6"/>
  <c r="BK382" i="6"/>
  <c r="BJ382" i="6"/>
  <c r="BM382" i="6" s="1"/>
  <c r="P382" i="6"/>
  <c r="I382" i="6"/>
  <c r="BK381" i="6"/>
  <c r="BJ381" i="6"/>
  <c r="BM381" i="6" s="1"/>
  <c r="P381" i="6"/>
  <c r="I381" i="6" s="1"/>
  <c r="BK380" i="6"/>
  <c r="BJ380" i="6"/>
  <c r="BM380" i="6" s="1"/>
  <c r="P380" i="6"/>
  <c r="I380" i="6"/>
  <c r="BK379" i="6"/>
  <c r="BJ379" i="6"/>
  <c r="BM379" i="6" s="1"/>
  <c r="P379" i="6"/>
  <c r="I379" i="6" s="1"/>
  <c r="BK378" i="6"/>
  <c r="BJ378" i="6"/>
  <c r="BM378" i="6" s="1"/>
  <c r="P378" i="6"/>
  <c r="I378" i="6"/>
  <c r="BK377" i="6"/>
  <c r="BJ377" i="6"/>
  <c r="BM377" i="6" s="1"/>
  <c r="P377" i="6"/>
  <c r="I377" i="6" s="1"/>
  <c r="BK376" i="6"/>
  <c r="BJ376" i="6"/>
  <c r="BM376" i="6" s="1"/>
  <c r="P376" i="6"/>
  <c r="I376" i="6"/>
  <c r="BK375" i="6"/>
  <c r="BJ375" i="6"/>
  <c r="BM375" i="6" s="1"/>
  <c r="P375" i="6"/>
  <c r="I375" i="6" s="1"/>
  <c r="BK374" i="6"/>
  <c r="BJ374" i="6"/>
  <c r="BM374" i="6" s="1"/>
  <c r="P374" i="6"/>
  <c r="I374" i="6"/>
  <c r="BK373" i="6"/>
  <c r="BJ373" i="6"/>
  <c r="BM373" i="6" s="1"/>
  <c r="P373" i="6"/>
  <c r="I373" i="6" s="1"/>
  <c r="BK372" i="6"/>
  <c r="BJ372" i="6"/>
  <c r="BM372" i="6" s="1"/>
  <c r="P372" i="6"/>
  <c r="I372" i="6"/>
  <c r="BK371" i="6"/>
  <c r="BJ371" i="6"/>
  <c r="BM371" i="6" s="1"/>
  <c r="P371" i="6"/>
  <c r="I371" i="6" s="1"/>
  <c r="BK370" i="6"/>
  <c r="BJ370" i="6"/>
  <c r="BM370" i="6" s="1"/>
  <c r="P370" i="6"/>
  <c r="I370" i="6"/>
  <c r="BK369" i="6"/>
  <c r="BJ369" i="6"/>
  <c r="BM369" i="6" s="1"/>
  <c r="P369" i="6"/>
  <c r="I369" i="6" s="1"/>
  <c r="BK368" i="6"/>
  <c r="BJ368" i="6"/>
  <c r="BM368" i="6" s="1"/>
  <c r="P368" i="6"/>
  <c r="I368" i="6"/>
  <c r="BK367" i="6"/>
  <c r="BJ367" i="6"/>
  <c r="BM367" i="6" s="1"/>
  <c r="P367" i="6"/>
  <c r="I367" i="6" s="1"/>
  <c r="BK366" i="6"/>
  <c r="BJ366" i="6"/>
  <c r="BM366" i="6" s="1"/>
  <c r="P366" i="6"/>
  <c r="I366" i="6"/>
  <c r="BK365" i="6"/>
  <c r="BJ365" i="6"/>
  <c r="BM365" i="6" s="1"/>
  <c r="P365" i="6"/>
  <c r="I365" i="6" s="1"/>
  <c r="BK364" i="6"/>
  <c r="BJ364" i="6"/>
  <c r="BM364" i="6" s="1"/>
  <c r="P364" i="6"/>
  <c r="I364" i="6"/>
  <c r="BK363" i="6"/>
  <c r="BJ363" i="6"/>
  <c r="BM363" i="6" s="1"/>
  <c r="P363" i="6"/>
  <c r="I363" i="6" s="1"/>
  <c r="BK362" i="6"/>
  <c r="BJ362" i="6"/>
  <c r="BM362" i="6" s="1"/>
  <c r="P362" i="6"/>
  <c r="I362" i="6"/>
  <c r="BK361" i="6"/>
  <c r="BJ361" i="6"/>
  <c r="BM361" i="6" s="1"/>
  <c r="P361" i="6"/>
  <c r="I361" i="6" s="1"/>
  <c r="BK360" i="6"/>
  <c r="BJ360" i="6"/>
  <c r="BM360" i="6" s="1"/>
  <c r="P360" i="6"/>
  <c r="I360" i="6"/>
  <c r="BK359" i="6"/>
  <c r="BJ359" i="6"/>
  <c r="BM359" i="6" s="1"/>
  <c r="P359" i="6"/>
  <c r="I359" i="6" s="1"/>
  <c r="BK358" i="6"/>
  <c r="BJ358" i="6"/>
  <c r="BM358" i="6" s="1"/>
  <c r="P358" i="6"/>
  <c r="I358" i="6"/>
  <c r="BK357" i="6"/>
  <c r="BJ357" i="6"/>
  <c r="BM357" i="6" s="1"/>
  <c r="P357" i="6"/>
  <c r="I357" i="6" s="1"/>
  <c r="BK356" i="6"/>
  <c r="BJ356" i="6"/>
  <c r="BM356" i="6" s="1"/>
  <c r="P356" i="6"/>
  <c r="I356" i="6"/>
  <c r="BK355" i="6"/>
  <c r="BJ355" i="6"/>
  <c r="BM355" i="6" s="1"/>
  <c r="P355" i="6"/>
  <c r="I355" i="6" s="1"/>
  <c r="BK354" i="6"/>
  <c r="BJ354" i="6"/>
  <c r="BM354" i="6" s="1"/>
  <c r="P354" i="6"/>
  <c r="I354" i="6"/>
  <c r="BK353" i="6"/>
  <c r="BJ353" i="6"/>
  <c r="BM353" i="6" s="1"/>
  <c r="P353" i="6"/>
  <c r="I353" i="6" s="1"/>
  <c r="BK352" i="6"/>
  <c r="BJ352" i="6"/>
  <c r="BM352" i="6" s="1"/>
  <c r="P352" i="6"/>
  <c r="I352" i="6"/>
  <c r="BK351" i="6"/>
  <c r="BJ351" i="6"/>
  <c r="BM351" i="6" s="1"/>
  <c r="P351" i="6"/>
  <c r="I351" i="6" s="1"/>
  <c r="BK350" i="6"/>
  <c r="BJ350" i="6"/>
  <c r="BM350" i="6" s="1"/>
  <c r="P350" i="6"/>
  <c r="BK349" i="6"/>
  <c r="BJ349" i="6"/>
  <c r="BM349" i="6" s="1"/>
  <c r="P349" i="6"/>
  <c r="BK348" i="6"/>
  <c r="BJ348" i="6"/>
  <c r="BM348" i="6" s="1"/>
  <c r="P348" i="6"/>
  <c r="BK347" i="6"/>
  <c r="BJ347" i="6"/>
  <c r="BM347" i="6" s="1"/>
  <c r="P347" i="6"/>
  <c r="BK346" i="6"/>
  <c r="BJ346" i="6"/>
  <c r="BM346" i="6" s="1"/>
  <c r="P346" i="6"/>
  <c r="BK345" i="6"/>
  <c r="BJ345" i="6"/>
  <c r="BM345" i="6" s="1"/>
  <c r="P345" i="6"/>
  <c r="BK344" i="6"/>
  <c r="BJ344" i="6"/>
  <c r="BM344" i="6" s="1"/>
  <c r="P344" i="6"/>
  <c r="BK343" i="6"/>
  <c r="BJ343" i="6"/>
  <c r="BM343" i="6" s="1"/>
  <c r="P343" i="6"/>
  <c r="BK342" i="6"/>
  <c r="BJ342" i="6"/>
  <c r="BM342" i="6" s="1"/>
  <c r="P342" i="6"/>
  <c r="BK341" i="6"/>
  <c r="BJ341" i="6"/>
  <c r="BM341" i="6" s="1"/>
  <c r="P341" i="6"/>
  <c r="BK340" i="6"/>
  <c r="BJ340" i="6"/>
  <c r="BM340" i="6" s="1"/>
  <c r="P340" i="6"/>
  <c r="BK339" i="6"/>
  <c r="BJ339" i="6"/>
  <c r="BM339" i="6" s="1"/>
  <c r="P339" i="6"/>
  <c r="BK338" i="6"/>
  <c r="BJ338" i="6"/>
  <c r="BM338" i="6" s="1"/>
  <c r="P338" i="6"/>
  <c r="BK337" i="6"/>
  <c r="BJ337" i="6"/>
  <c r="BM337" i="6" s="1"/>
  <c r="P337" i="6"/>
  <c r="BK336" i="6"/>
  <c r="BJ336" i="6"/>
  <c r="BM336" i="6" s="1"/>
  <c r="P336" i="6"/>
  <c r="BK335" i="6"/>
  <c r="BJ335" i="6"/>
  <c r="BM335" i="6" s="1"/>
  <c r="P335" i="6"/>
  <c r="BK334" i="6"/>
  <c r="BJ334" i="6"/>
  <c r="BM334" i="6" s="1"/>
  <c r="P334" i="6"/>
  <c r="BK333" i="6"/>
  <c r="BJ333" i="6"/>
  <c r="BM333" i="6" s="1"/>
  <c r="P333" i="6"/>
  <c r="BK332" i="6"/>
  <c r="BJ332" i="6"/>
  <c r="BM332" i="6" s="1"/>
  <c r="P332" i="6"/>
  <c r="BK331" i="6"/>
  <c r="BJ331" i="6"/>
  <c r="BM331" i="6" s="1"/>
  <c r="P331" i="6"/>
  <c r="BK330" i="6"/>
  <c r="BJ330" i="6"/>
  <c r="BM330" i="6" s="1"/>
  <c r="P330" i="6"/>
  <c r="BK329" i="6"/>
  <c r="BJ329" i="6"/>
  <c r="BM329" i="6" s="1"/>
  <c r="P329" i="6"/>
  <c r="BK328" i="6"/>
  <c r="BJ328" i="6"/>
  <c r="BM328" i="6" s="1"/>
  <c r="P328" i="6"/>
  <c r="BK327" i="6"/>
  <c r="BJ327" i="6"/>
  <c r="BM327" i="6" s="1"/>
  <c r="P327" i="6"/>
  <c r="BK326" i="6"/>
  <c r="BJ326" i="6"/>
  <c r="BM326" i="6" s="1"/>
  <c r="P326" i="6"/>
  <c r="BK325" i="6"/>
  <c r="BJ325" i="6"/>
  <c r="BM325" i="6" s="1"/>
  <c r="P325" i="6"/>
  <c r="BK324" i="6"/>
  <c r="BJ324" i="6"/>
  <c r="BM324" i="6" s="1"/>
  <c r="P324" i="6"/>
  <c r="BK323" i="6"/>
  <c r="BJ323" i="6"/>
  <c r="BM323" i="6" s="1"/>
  <c r="P323" i="6"/>
  <c r="BK322" i="6"/>
  <c r="BJ322" i="6"/>
  <c r="BM322" i="6" s="1"/>
  <c r="P322" i="6"/>
  <c r="BK321" i="6"/>
  <c r="BJ321" i="6"/>
  <c r="BM321" i="6" s="1"/>
  <c r="P321" i="6"/>
  <c r="BK320" i="6"/>
  <c r="BJ320" i="6"/>
  <c r="BM320" i="6" s="1"/>
  <c r="P320" i="6"/>
  <c r="BK319" i="6"/>
  <c r="BJ319" i="6"/>
  <c r="BM319" i="6" s="1"/>
  <c r="P319" i="6"/>
  <c r="BK318" i="6"/>
  <c r="BJ318" i="6"/>
  <c r="BM318" i="6" s="1"/>
  <c r="P318" i="6"/>
  <c r="BK317" i="6"/>
  <c r="BJ317" i="6"/>
  <c r="BM317" i="6" s="1"/>
  <c r="P317" i="6"/>
  <c r="BK316" i="6"/>
  <c r="BJ316" i="6"/>
  <c r="BM316" i="6" s="1"/>
  <c r="P316" i="6"/>
  <c r="BK315" i="6"/>
  <c r="BJ315" i="6"/>
  <c r="BM315" i="6" s="1"/>
  <c r="P315" i="6"/>
  <c r="BK314" i="6"/>
  <c r="BJ314" i="6"/>
  <c r="BM314" i="6" s="1"/>
  <c r="P314" i="6"/>
  <c r="BK313" i="6"/>
  <c r="BJ313" i="6"/>
  <c r="BM313" i="6" s="1"/>
  <c r="P313" i="6"/>
  <c r="BK312" i="6"/>
  <c r="BJ312" i="6"/>
  <c r="BM312" i="6" s="1"/>
  <c r="P312" i="6"/>
  <c r="BK311" i="6"/>
  <c r="BJ311" i="6"/>
  <c r="BM311" i="6" s="1"/>
  <c r="P311" i="6"/>
  <c r="BK310" i="6"/>
  <c r="BJ310" i="6"/>
  <c r="BM310" i="6" s="1"/>
  <c r="P310" i="6"/>
  <c r="BK309" i="6"/>
  <c r="BJ309" i="6"/>
  <c r="BM309" i="6" s="1"/>
  <c r="P309" i="6"/>
  <c r="BK308" i="6"/>
  <c r="BJ308" i="6"/>
  <c r="BM308" i="6" s="1"/>
  <c r="P308" i="6"/>
  <c r="BK307" i="6"/>
  <c r="BJ307" i="6"/>
  <c r="BM307" i="6" s="1"/>
  <c r="P307" i="6"/>
  <c r="BK306" i="6"/>
  <c r="BJ306" i="6"/>
  <c r="BM306" i="6" s="1"/>
  <c r="P306" i="6"/>
  <c r="BK305" i="6"/>
  <c r="BJ305" i="6"/>
  <c r="BM305" i="6" s="1"/>
  <c r="P305" i="6"/>
  <c r="BK304" i="6"/>
  <c r="BJ304" i="6"/>
  <c r="BM304" i="6" s="1"/>
  <c r="P304" i="6"/>
  <c r="BK303" i="6"/>
  <c r="BJ303" i="6"/>
  <c r="BM303" i="6" s="1"/>
  <c r="P303" i="6"/>
  <c r="BK302" i="6"/>
  <c r="BJ302" i="6"/>
  <c r="BM302" i="6" s="1"/>
  <c r="P302" i="6"/>
  <c r="BK301" i="6"/>
  <c r="BJ301" i="6"/>
  <c r="BM301" i="6" s="1"/>
  <c r="P301" i="6"/>
  <c r="BK300" i="6"/>
  <c r="BJ300" i="6"/>
  <c r="BM300" i="6" s="1"/>
  <c r="P300" i="6"/>
  <c r="BK299" i="6"/>
  <c r="BJ299" i="6"/>
  <c r="BM299" i="6" s="1"/>
  <c r="P299" i="6"/>
  <c r="BK298" i="6"/>
  <c r="BJ298" i="6"/>
  <c r="BM298" i="6" s="1"/>
  <c r="P298" i="6"/>
  <c r="BK297" i="6"/>
  <c r="BJ297" i="6"/>
  <c r="BM297" i="6" s="1"/>
  <c r="P297" i="6"/>
  <c r="BK296" i="6"/>
  <c r="BJ296" i="6"/>
  <c r="BM296" i="6" s="1"/>
  <c r="P296" i="6"/>
  <c r="BK295" i="6"/>
  <c r="BJ295" i="6"/>
  <c r="BM295" i="6" s="1"/>
  <c r="P295" i="6"/>
  <c r="BK294" i="6"/>
  <c r="BJ294" i="6"/>
  <c r="BM294" i="6" s="1"/>
  <c r="P294" i="6"/>
  <c r="BK293" i="6"/>
  <c r="BJ293" i="6"/>
  <c r="BM293" i="6" s="1"/>
  <c r="P293" i="6"/>
  <c r="BK292" i="6"/>
  <c r="BJ292" i="6"/>
  <c r="BM292" i="6" s="1"/>
  <c r="P292" i="6"/>
  <c r="BK291" i="6"/>
  <c r="BJ291" i="6"/>
  <c r="BM291" i="6" s="1"/>
  <c r="P291" i="6"/>
  <c r="BK290" i="6"/>
  <c r="BJ290" i="6"/>
  <c r="BM290" i="6" s="1"/>
  <c r="P290" i="6"/>
  <c r="BK289" i="6"/>
  <c r="BJ289" i="6"/>
  <c r="BM289" i="6" s="1"/>
  <c r="P289" i="6"/>
  <c r="BK288" i="6"/>
  <c r="BJ288" i="6"/>
  <c r="BM288" i="6" s="1"/>
  <c r="P288" i="6"/>
  <c r="BK287" i="6"/>
  <c r="BJ287" i="6"/>
  <c r="BM287" i="6" s="1"/>
  <c r="P287" i="6"/>
  <c r="BK286" i="6"/>
  <c r="BJ286" i="6"/>
  <c r="BM286" i="6" s="1"/>
  <c r="P286" i="6"/>
  <c r="BK285" i="6"/>
  <c r="BJ285" i="6"/>
  <c r="BM285" i="6" s="1"/>
  <c r="P285" i="6"/>
  <c r="BK284" i="6"/>
  <c r="BJ284" i="6"/>
  <c r="BM284" i="6" s="1"/>
  <c r="P284" i="6"/>
  <c r="BK283" i="6"/>
  <c r="BJ283" i="6"/>
  <c r="BM283" i="6" s="1"/>
  <c r="P283" i="6"/>
  <c r="BK282" i="6"/>
  <c r="BJ282" i="6"/>
  <c r="BM282" i="6" s="1"/>
  <c r="P282" i="6"/>
  <c r="BK281" i="6"/>
  <c r="BJ281" i="6"/>
  <c r="BM281" i="6" s="1"/>
  <c r="P281" i="6"/>
  <c r="BK280" i="6"/>
  <c r="BJ280" i="6"/>
  <c r="BM280" i="6" s="1"/>
  <c r="P280" i="6"/>
  <c r="BK279" i="6"/>
  <c r="BJ279" i="6"/>
  <c r="BM279" i="6" s="1"/>
  <c r="P279" i="6"/>
  <c r="BK278" i="6"/>
  <c r="BJ278" i="6"/>
  <c r="BM278" i="6" s="1"/>
  <c r="P278" i="6"/>
  <c r="BK277" i="6"/>
  <c r="BJ277" i="6"/>
  <c r="BM277" i="6" s="1"/>
  <c r="P277" i="6"/>
  <c r="BK276" i="6"/>
  <c r="BJ276" i="6"/>
  <c r="BM276" i="6" s="1"/>
  <c r="P276" i="6"/>
  <c r="BK275" i="6"/>
  <c r="BJ275" i="6"/>
  <c r="BM275" i="6" s="1"/>
  <c r="P275" i="6"/>
  <c r="BK274" i="6"/>
  <c r="BJ274" i="6"/>
  <c r="BM274" i="6" s="1"/>
  <c r="P274" i="6"/>
  <c r="BK273" i="6"/>
  <c r="BJ273" i="6"/>
  <c r="BM273" i="6" s="1"/>
  <c r="P273" i="6"/>
  <c r="BK272" i="6"/>
  <c r="BJ272" i="6"/>
  <c r="BM272" i="6" s="1"/>
  <c r="P272" i="6"/>
  <c r="BK271" i="6"/>
  <c r="BJ271" i="6"/>
  <c r="BM271" i="6" s="1"/>
  <c r="P271" i="6"/>
  <c r="BK270" i="6"/>
  <c r="BJ270" i="6"/>
  <c r="BM270" i="6" s="1"/>
  <c r="P270" i="6"/>
  <c r="BK269" i="6"/>
  <c r="BJ269" i="6"/>
  <c r="BM269" i="6" s="1"/>
  <c r="P269" i="6"/>
  <c r="BK268" i="6"/>
  <c r="BJ268" i="6"/>
  <c r="BM268" i="6" s="1"/>
  <c r="P268" i="6"/>
  <c r="BK267" i="6"/>
  <c r="BJ267" i="6"/>
  <c r="BM267" i="6" s="1"/>
  <c r="P267" i="6"/>
  <c r="BK266" i="6"/>
  <c r="BJ266" i="6"/>
  <c r="BM266" i="6" s="1"/>
  <c r="P266" i="6"/>
  <c r="BK265" i="6"/>
  <c r="BJ265" i="6"/>
  <c r="BM265" i="6" s="1"/>
  <c r="P265" i="6"/>
  <c r="BK264" i="6"/>
  <c r="BJ264" i="6"/>
  <c r="BM264" i="6" s="1"/>
  <c r="P264" i="6"/>
  <c r="BK263" i="6"/>
  <c r="BJ263" i="6"/>
  <c r="BM263" i="6" s="1"/>
  <c r="P263" i="6"/>
  <c r="BK262" i="6"/>
  <c r="BJ262" i="6"/>
  <c r="BM262" i="6" s="1"/>
  <c r="P262" i="6"/>
  <c r="BK261" i="6"/>
  <c r="BJ261" i="6"/>
  <c r="BM261" i="6" s="1"/>
  <c r="P261" i="6"/>
  <c r="BK260" i="6"/>
  <c r="BJ260" i="6"/>
  <c r="BM260" i="6" s="1"/>
  <c r="P260" i="6"/>
  <c r="BK259" i="6"/>
  <c r="BJ259" i="6"/>
  <c r="BM259" i="6" s="1"/>
  <c r="P259" i="6"/>
  <c r="BK258" i="6"/>
  <c r="BJ258" i="6"/>
  <c r="BM258" i="6" s="1"/>
  <c r="P258" i="6"/>
  <c r="BK257" i="6"/>
  <c r="BJ257" i="6"/>
  <c r="BM257" i="6" s="1"/>
  <c r="P257" i="6"/>
  <c r="BK256" i="6"/>
  <c r="BJ256" i="6"/>
  <c r="BM256" i="6" s="1"/>
  <c r="P256" i="6"/>
  <c r="BK255" i="6"/>
  <c r="BJ255" i="6"/>
  <c r="BM255" i="6" s="1"/>
  <c r="P255" i="6"/>
  <c r="BK254" i="6"/>
  <c r="BJ254" i="6"/>
  <c r="BM254" i="6" s="1"/>
  <c r="P254" i="6"/>
  <c r="BK253" i="6"/>
  <c r="BJ253" i="6"/>
  <c r="BM253" i="6" s="1"/>
  <c r="P253" i="6"/>
  <c r="BK252" i="6"/>
  <c r="BJ252" i="6"/>
  <c r="BM252" i="6" s="1"/>
  <c r="P252" i="6"/>
  <c r="BK251" i="6"/>
  <c r="BJ251" i="6"/>
  <c r="BM251" i="6" s="1"/>
  <c r="P251" i="6"/>
  <c r="BK250" i="6"/>
  <c r="BJ250" i="6"/>
  <c r="BM250" i="6" s="1"/>
  <c r="P250" i="6"/>
  <c r="BK249" i="6"/>
  <c r="BJ249" i="6"/>
  <c r="BM249" i="6" s="1"/>
  <c r="P249" i="6"/>
  <c r="BK248" i="6"/>
  <c r="BJ248" i="6"/>
  <c r="BM248" i="6" s="1"/>
  <c r="P248" i="6"/>
  <c r="BK247" i="6"/>
  <c r="BJ247" i="6"/>
  <c r="BM247" i="6" s="1"/>
  <c r="P247" i="6"/>
  <c r="BK246" i="6"/>
  <c r="BJ246" i="6"/>
  <c r="BM246" i="6" s="1"/>
  <c r="P246" i="6"/>
  <c r="BK245" i="6"/>
  <c r="BJ245" i="6"/>
  <c r="BM245" i="6" s="1"/>
  <c r="P245" i="6"/>
  <c r="BK244" i="6"/>
  <c r="BJ244" i="6"/>
  <c r="BM244" i="6" s="1"/>
  <c r="P244" i="6"/>
  <c r="BK243" i="6"/>
  <c r="BJ243" i="6"/>
  <c r="BM243" i="6" s="1"/>
  <c r="P243" i="6"/>
  <c r="BK242" i="6"/>
  <c r="BJ242" i="6"/>
  <c r="BM242" i="6" s="1"/>
  <c r="P242" i="6"/>
  <c r="BK241" i="6"/>
  <c r="BJ241" i="6"/>
  <c r="BM241" i="6" s="1"/>
  <c r="P241" i="6"/>
  <c r="BK240" i="6"/>
  <c r="BJ240" i="6"/>
  <c r="BM240" i="6" s="1"/>
  <c r="P240" i="6"/>
  <c r="BK239" i="6"/>
  <c r="BJ239" i="6"/>
  <c r="BM239" i="6" s="1"/>
  <c r="P239" i="6"/>
  <c r="BK238" i="6"/>
  <c r="BJ238" i="6"/>
  <c r="BM238" i="6" s="1"/>
  <c r="P238" i="6"/>
  <c r="BK237" i="6"/>
  <c r="BJ237" i="6"/>
  <c r="BM237" i="6" s="1"/>
  <c r="P237" i="6"/>
  <c r="BK236" i="6"/>
  <c r="BJ236" i="6"/>
  <c r="BM236" i="6" s="1"/>
  <c r="P236" i="6"/>
  <c r="BK235" i="6"/>
  <c r="BJ235" i="6"/>
  <c r="BM235" i="6" s="1"/>
  <c r="P235" i="6"/>
  <c r="BK234" i="6"/>
  <c r="BJ234" i="6"/>
  <c r="BM234" i="6" s="1"/>
  <c r="P234" i="6"/>
  <c r="BK233" i="6"/>
  <c r="BJ233" i="6"/>
  <c r="BM233" i="6" s="1"/>
  <c r="P233" i="6"/>
  <c r="BK232" i="6"/>
  <c r="BJ232" i="6"/>
  <c r="BM232" i="6" s="1"/>
  <c r="P232" i="6"/>
  <c r="BK231" i="6"/>
  <c r="BJ231" i="6"/>
  <c r="BM231" i="6" s="1"/>
  <c r="P231" i="6"/>
  <c r="BK230" i="6"/>
  <c r="BJ230" i="6"/>
  <c r="BM230" i="6" s="1"/>
  <c r="P230" i="6"/>
  <c r="BK229" i="6"/>
  <c r="BJ229" i="6"/>
  <c r="BM229" i="6" s="1"/>
  <c r="P229" i="6"/>
  <c r="BK228" i="6"/>
  <c r="BJ228" i="6"/>
  <c r="BM228" i="6" s="1"/>
  <c r="P228" i="6"/>
  <c r="BK227" i="6"/>
  <c r="BJ227" i="6"/>
  <c r="BM227" i="6" s="1"/>
  <c r="P227" i="6"/>
  <c r="BK226" i="6"/>
  <c r="BJ226" i="6"/>
  <c r="BM226" i="6" s="1"/>
  <c r="P226" i="6"/>
  <c r="BK225" i="6"/>
  <c r="BJ225" i="6"/>
  <c r="BM225" i="6" s="1"/>
  <c r="P225" i="6"/>
  <c r="BK224" i="6"/>
  <c r="BJ224" i="6"/>
  <c r="BM224" i="6" s="1"/>
  <c r="P224" i="6"/>
  <c r="BK223" i="6"/>
  <c r="BJ223" i="6"/>
  <c r="BM223" i="6" s="1"/>
  <c r="P223" i="6"/>
  <c r="BK222" i="6"/>
  <c r="BJ222" i="6"/>
  <c r="BM222" i="6" s="1"/>
  <c r="P222" i="6"/>
  <c r="BK221" i="6"/>
  <c r="BJ221" i="6"/>
  <c r="BM221" i="6" s="1"/>
  <c r="P221" i="6"/>
  <c r="BK220" i="6"/>
  <c r="BJ220" i="6"/>
  <c r="BM220" i="6" s="1"/>
  <c r="P220" i="6"/>
  <c r="BK219" i="6"/>
  <c r="BJ219" i="6"/>
  <c r="BM219" i="6" s="1"/>
  <c r="P219" i="6"/>
  <c r="BK218" i="6"/>
  <c r="BJ218" i="6"/>
  <c r="BM218" i="6" s="1"/>
  <c r="P218" i="6"/>
  <c r="BK217" i="6"/>
  <c r="BJ217" i="6"/>
  <c r="BM217" i="6" s="1"/>
  <c r="P217" i="6"/>
  <c r="BK216" i="6"/>
  <c r="BJ216" i="6"/>
  <c r="BM216" i="6" s="1"/>
  <c r="P216" i="6"/>
  <c r="BK215" i="6"/>
  <c r="BJ215" i="6"/>
  <c r="BM215" i="6" s="1"/>
  <c r="P215" i="6"/>
  <c r="BK214" i="6"/>
  <c r="BJ214" i="6"/>
  <c r="BM214" i="6" s="1"/>
  <c r="P214" i="6"/>
  <c r="BK213" i="6"/>
  <c r="BJ213" i="6"/>
  <c r="BM213" i="6" s="1"/>
  <c r="P213" i="6"/>
  <c r="BK212" i="6"/>
  <c r="BJ212" i="6"/>
  <c r="BM212" i="6" s="1"/>
  <c r="P212" i="6"/>
  <c r="BK211" i="6"/>
  <c r="BJ211" i="6"/>
  <c r="BM211" i="6" s="1"/>
  <c r="P211" i="6"/>
  <c r="BK210" i="6"/>
  <c r="BJ210" i="6"/>
  <c r="BM210" i="6" s="1"/>
  <c r="P210" i="6"/>
  <c r="BK209" i="6"/>
  <c r="BJ209" i="6"/>
  <c r="BM209" i="6" s="1"/>
  <c r="P209" i="6"/>
  <c r="BK208" i="6"/>
  <c r="BJ208" i="6"/>
  <c r="BM208" i="6" s="1"/>
  <c r="P208" i="6"/>
  <c r="BK207" i="6"/>
  <c r="BJ207" i="6"/>
  <c r="BM207" i="6" s="1"/>
  <c r="P207" i="6"/>
  <c r="BK206" i="6"/>
  <c r="BJ206" i="6"/>
  <c r="BM206" i="6" s="1"/>
  <c r="P206" i="6"/>
  <c r="BK205" i="6"/>
  <c r="BJ205" i="6"/>
  <c r="BM205" i="6" s="1"/>
  <c r="P205" i="6"/>
  <c r="BK204" i="6"/>
  <c r="BJ204" i="6"/>
  <c r="BM204" i="6" s="1"/>
  <c r="P204" i="6"/>
  <c r="BK203" i="6"/>
  <c r="BJ203" i="6"/>
  <c r="BM203" i="6" s="1"/>
  <c r="P203" i="6"/>
  <c r="BK202" i="6"/>
  <c r="BJ202" i="6"/>
  <c r="BM202" i="6" s="1"/>
  <c r="P202" i="6"/>
  <c r="BK201" i="6"/>
  <c r="BJ201" i="6"/>
  <c r="BM201" i="6" s="1"/>
  <c r="P201" i="6"/>
  <c r="BK200" i="6"/>
  <c r="BJ200" i="6"/>
  <c r="BM200" i="6" s="1"/>
  <c r="P200" i="6"/>
  <c r="BK199" i="6"/>
  <c r="BJ199" i="6"/>
  <c r="BM199" i="6" s="1"/>
  <c r="P199" i="6"/>
  <c r="BK198" i="6"/>
  <c r="BJ198" i="6"/>
  <c r="BM198" i="6" s="1"/>
  <c r="P198" i="6"/>
  <c r="BK197" i="6"/>
  <c r="BJ197" i="6"/>
  <c r="BM197" i="6" s="1"/>
  <c r="P197" i="6"/>
  <c r="BK196" i="6"/>
  <c r="BJ196" i="6"/>
  <c r="BM196" i="6" s="1"/>
  <c r="P196" i="6"/>
  <c r="BK195" i="6"/>
  <c r="BJ195" i="6"/>
  <c r="BM195" i="6" s="1"/>
  <c r="P195" i="6"/>
  <c r="BK194" i="6"/>
  <c r="BJ194" i="6"/>
  <c r="BM194" i="6" s="1"/>
  <c r="P194" i="6"/>
  <c r="BK193" i="6"/>
  <c r="BJ193" i="6"/>
  <c r="BM193" i="6" s="1"/>
  <c r="P193" i="6"/>
  <c r="BK192" i="6"/>
  <c r="BJ192" i="6"/>
  <c r="BM192" i="6" s="1"/>
  <c r="P192" i="6"/>
  <c r="BK191" i="6"/>
  <c r="BJ191" i="6"/>
  <c r="BM191" i="6" s="1"/>
  <c r="P191" i="6"/>
  <c r="BK190" i="6"/>
  <c r="BJ190" i="6"/>
  <c r="BM190" i="6" s="1"/>
  <c r="P190" i="6"/>
  <c r="BK189" i="6"/>
  <c r="BJ189" i="6"/>
  <c r="BM189" i="6" s="1"/>
  <c r="P189" i="6"/>
  <c r="BK188" i="6"/>
  <c r="BJ188" i="6"/>
  <c r="BM188" i="6" s="1"/>
  <c r="P188" i="6"/>
  <c r="BK187" i="6"/>
  <c r="BJ187" i="6"/>
  <c r="BM187" i="6" s="1"/>
  <c r="P187" i="6"/>
  <c r="BK186" i="6"/>
  <c r="BJ186" i="6"/>
  <c r="BM186" i="6" s="1"/>
  <c r="P186" i="6"/>
  <c r="BK185" i="6"/>
  <c r="BJ185" i="6"/>
  <c r="BM185" i="6" s="1"/>
  <c r="P185" i="6"/>
  <c r="BK184" i="6"/>
  <c r="BJ184" i="6"/>
  <c r="BM184" i="6" s="1"/>
  <c r="P184" i="6"/>
  <c r="BK183" i="6"/>
  <c r="BJ183" i="6"/>
  <c r="BM183" i="6" s="1"/>
  <c r="P183" i="6"/>
  <c r="BK182" i="6"/>
  <c r="BJ182" i="6"/>
  <c r="BM182" i="6" s="1"/>
  <c r="P182" i="6"/>
  <c r="BK181" i="6"/>
  <c r="BJ181" i="6"/>
  <c r="BM181" i="6" s="1"/>
  <c r="P181" i="6"/>
  <c r="BK180" i="6"/>
  <c r="BJ180" i="6"/>
  <c r="BM180" i="6" s="1"/>
  <c r="P180" i="6"/>
  <c r="BK179" i="6"/>
  <c r="BJ179" i="6"/>
  <c r="BM179" i="6" s="1"/>
  <c r="P179" i="6"/>
  <c r="BK178" i="6"/>
  <c r="BJ178" i="6"/>
  <c r="BM178" i="6" s="1"/>
  <c r="P178" i="6"/>
  <c r="BK177" i="6"/>
  <c r="BJ177" i="6"/>
  <c r="BM177" i="6" s="1"/>
  <c r="P177" i="6"/>
  <c r="BK176" i="6"/>
  <c r="BJ176" i="6"/>
  <c r="BM176" i="6" s="1"/>
  <c r="P176" i="6"/>
  <c r="BK175" i="6"/>
  <c r="BJ175" i="6"/>
  <c r="BM175" i="6" s="1"/>
  <c r="P175" i="6"/>
  <c r="BK174" i="6"/>
  <c r="BJ174" i="6"/>
  <c r="BM174" i="6" s="1"/>
  <c r="P174" i="6"/>
  <c r="BK173" i="6"/>
  <c r="BJ173" i="6"/>
  <c r="BM173" i="6" s="1"/>
  <c r="P173" i="6"/>
  <c r="BK172" i="6"/>
  <c r="BJ172" i="6"/>
  <c r="BM172" i="6" s="1"/>
  <c r="P172" i="6"/>
  <c r="BK171" i="6"/>
  <c r="BJ171" i="6"/>
  <c r="BM171" i="6" s="1"/>
  <c r="P171" i="6"/>
  <c r="BK170" i="6"/>
  <c r="BJ170" i="6"/>
  <c r="BM170" i="6" s="1"/>
  <c r="P170" i="6"/>
  <c r="BK169" i="6"/>
  <c r="BJ169" i="6"/>
  <c r="BM169" i="6" s="1"/>
  <c r="P169" i="6"/>
  <c r="BK168" i="6"/>
  <c r="BJ168" i="6"/>
  <c r="BM168" i="6" s="1"/>
  <c r="P168" i="6"/>
  <c r="BK167" i="6"/>
  <c r="BJ167" i="6"/>
  <c r="BM167" i="6" s="1"/>
  <c r="P167" i="6"/>
  <c r="BK166" i="6"/>
  <c r="BJ166" i="6"/>
  <c r="BM166" i="6" s="1"/>
  <c r="P166" i="6"/>
  <c r="BK165" i="6"/>
  <c r="BJ165" i="6"/>
  <c r="BM165" i="6" s="1"/>
  <c r="P165" i="6"/>
  <c r="BK164" i="6"/>
  <c r="BJ164" i="6"/>
  <c r="BM164" i="6" s="1"/>
  <c r="P164" i="6"/>
  <c r="BK163" i="6"/>
  <c r="BJ163" i="6"/>
  <c r="BM163" i="6" s="1"/>
  <c r="P163" i="6"/>
  <c r="BK162" i="6"/>
  <c r="BJ162" i="6"/>
  <c r="BM162" i="6" s="1"/>
  <c r="P162" i="6"/>
  <c r="BK161" i="6"/>
  <c r="BJ161" i="6"/>
  <c r="BM161" i="6" s="1"/>
  <c r="P161" i="6"/>
  <c r="BK160" i="6"/>
  <c r="BJ160" i="6"/>
  <c r="BM160" i="6" s="1"/>
  <c r="P160" i="6"/>
  <c r="BK159" i="6"/>
  <c r="BJ159" i="6"/>
  <c r="BM159" i="6" s="1"/>
  <c r="P159" i="6"/>
  <c r="BK158" i="6"/>
  <c r="BJ158" i="6"/>
  <c r="BM158" i="6" s="1"/>
  <c r="P158" i="6"/>
  <c r="BK157" i="6"/>
  <c r="BJ157" i="6"/>
  <c r="BM157" i="6" s="1"/>
  <c r="P157" i="6"/>
  <c r="BK156" i="6"/>
  <c r="BJ156" i="6"/>
  <c r="BM156" i="6" s="1"/>
  <c r="P156" i="6"/>
  <c r="BK155" i="6"/>
  <c r="BJ155" i="6"/>
  <c r="BM155" i="6" s="1"/>
  <c r="P155" i="6"/>
  <c r="BK154" i="6"/>
  <c r="BJ154" i="6"/>
  <c r="BM154" i="6" s="1"/>
  <c r="P154" i="6"/>
  <c r="BK153" i="6"/>
  <c r="BJ153" i="6"/>
  <c r="BM153" i="6" s="1"/>
  <c r="P153" i="6"/>
  <c r="BK152" i="6"/>
  <c r="BJ152" i="6"/>
  <c r="BM152" i="6" s="1"/>
  <c r="P152" i="6"/>
  <c r="BK151" i="6"/>
  <c r="BJ151" i="6"/>
  <c r="BM151" i="6" s="1"/>
  <c r="P151" i="6"/>
  <c r="BK150" i="6"/>
  <c r="BJ150" i="6"/>
  <c r="BM150" i="6" s="1"/>
  <c r="P150" i="6"/>
  <c r="BK149" i="6"/>
  <c r="BJ149" i="6"/>
  <c r="BM149" i="6" s="1"/>
  <c r="P149" i="6"/>
  <c r="BK148" i="6"/>
  <c r="BJ148" i="6"/>
  <c r="BM148" i="6" s="1"/>
  <c r="P148" i="6"/>
  <c r="BK147" i="6"/>
  <c r="BJ147" i="6"/>
  <c r="BM147" i="6" s="1"/>
  <c r="P147" i="6"/>
  <c r="BK146" i="6"/>
  <c r="BJ146" i="6"/>
  <c r="BM146" i="6" s="1"/>
  <c r="P146" i="6"/>
  <c r="BK145" i="6"/>
  <c r="BJ145" i="6"/>
  <c r="BM145" i="6" s="1"/>
  <c r="P145" i="6"/>
  <c r="BK144" i="6"/>
  <c r="BJ144" i="6"/>
  <c r="BM144" i="6" s="1"/>
  <c r="P144" i="6"/>
  <c r="BK143" i="6"/>
  <c r="BJ143" i="6"/>
  <c r="BM143" i="6" s="1"/>
  <c r="P143" i="6"/>
  <c r="BK142" i="6"/>
  <c r="BJ142" i="6"/>
  <c r="BM142" i="6" s="1"/>
  <c r="P142" i="6"/>
  <c r="BK141" i="6"/>
  <c r="BJ141" i="6"/>
  <c r="BM141" i="6" s="1"/>
  <c r="P141" i="6"/>
  <c r="BK140" i="6"/>
  <c r="BJ140" i="6"/>
  <c r="BM140" i="6" s="1"/>
  <c r="P140" i="6"/>
  <c r="BK139" i="6"/>
  <c r="BJ139" i="6"/>
  <c r="BM139" i="6" s="1"/>
  <c r="P139" i="6"/>
  <c r="BK138" i="6"/>
  <c r="BJ138" i="6"/>
  <c r="BM138" i="6" s="1"/>
  <c r="P138" i="6"/>
  <c r="BK137" i="6"/>
  <c r="BJ137" i="6"/>
  <c r="BM137" i="6" s="1"/>
  <c r="P137" i="6"/>
  <c r="BK136" i="6"/>
  <c r="BJ136" i="6"/>
  <c r="BM136" i="6" s="1"/>
  <c r="P136" i="6"/>
  <c r="BK135" i="6"/>
  <c r="BJ135" i="6"/>
  <c r="BM135" i="6" s="1"/>
  <c r="P135" i="6"/>
  <c r="BK134" i="6"/>
  <c r="BJ134" i="6"/>
  <c r="BM134" i="6" s="1"/>
  <c r="P134" i="6"/>
  <c r="BK133" i="6"/>
  <c r="BJ133" i="6"/>
  <c r="BM133" i="6" s="1"/>
  <c r="P133" i="6"/>
  <c r="BK132" i="6"/>
  <c r="BJ132" i="6"/>
  <c r="BM132" i="6" s="1"/>
  <c r="P132" i="6"/>
  <c r="BK131" i="6"/>
  <c r="BJ131" i="6"/>
  <c r="BM131" i="6" s="1"/>
  <c r="P131" i="6"/>
  <c r="BK130" i="6"/>
  <c r="BJ130" i="6"/>
  <c r="BM130" i="6" s="1"/>
  <c r="P130" i="6"/>
  <c r="BK129" i="6"/>
  <c r="BJ129" i="6"/>
  <c r="BM129" i="6" s="1"/>
  <c r="P129" i="6"/>
  <c r="BK128" i="6"/>
  <c r="BJ128" i="6"/>
  <c r="BM128" i="6" s="1"/>
  <c r="P128" i="6"/>
  <c r="BK127" i="6"/>
  <c r="BJ127" i="6"/>
  <c r="BM127" i="6" s="1"/>
  <c r="P127" i="6"/>
  <c r="BK126" i="6"/>
  <c r="BJ126" i="6"/>
  <c r="BM126" i="6" s="1"/>
  <c r="P126" i="6"/>
  <c r="BK125" i="6"/>
  <c r="BJ125" i="6"/>
  <c r="BM125" i="6" s="1"/>
  <c r="P125" i="6"/>
  <c r="BK124" i="6"/>
  <c r="BJ124" i="6"/>
  <c r="BM124" i="6" s="1"/>
  <c r="P124" i="6"/>
  <c r="BK123" i="6"/>
  <c r="BJ123" i="6"/>
  <c r="BM123" i="6" s="1"/>
  <c r="P123" i="6"/>
  <c r="BK122" i="6"/>
  <c r="BJ122" i="6"/>
  <c r="BM122" i="6" s="1"/>
  <c r="P122" i="6"/>
  <c r="BK121" i="6"/>
  <c r="BJ121" i="6"/>
  <c r="BM121" i="6" s="1"/>
  <c r="P121" i="6"/>
  <c r="BK120" i="6"/>
  <c r="BJ120" i="6"/>
  <c r="BM120" i="6" s="1"/>
  <c r="P120" i="6"/>
  <c r="BK119" i="6"/>
  <c r="BJ119" i="6"/>
  <c r="BM119" i="6" s="1"/>
  <c r="P119" i="6"/>
  <c r="BK118" i="6"/>
  <c r="BJ118" i="6"/>
  <c r="BM118" i="6" s="1"/>
  <c r="P118" i="6"/>
  <c r="BK117" i="6"/>
  <c r="BJ117" i="6"/>
  <c r="BM117" i="6" s="1"/>
  <c r="P117" i="6"/>
  <c r="BK116" i="6"/>
  <c r="BJ116" i="6"/>
  <c r="BM116" i="6" s="1"/>
  <c r="P116" i="6"/>
  <c r="BK115" i="6"/>
  <c r="BJ115" i="6"/>
  <c r="BM115" i="6" s="1"/>
  <c r="P115" i="6"/>
  <c r="BK114" i="6"/>
  <c r="BJ114" i="6"/>
  <c r="BM114" i="6" s="1"/>
  <c r="P114" i="6"/>
  <c r="BK113" i="6"/>
  <c r="BJ113" i="6"/>
  <c r="BM113" i="6" s="1"/>
  <c r="P113" i="6"/>
  <c r="BK112" i="6"/>
  <c r="BJ112" i="6"/>
  <c r="BM112" i="6" s="1"/>
  <c r="P112" i="6"/>
  <c r="BK111" i="6"/>
  <c r="BJ111" i="6"/>
  <c r="BM111" i="6" s="1"/>
  <c r="P111" i="6"/>
  <c r="BK110" i="6"/>
  <c r="BJ110" i="6"/>
  <c r="BM110" i="6" s="1"/>
  <c r="P110" i="6"/>
  <c r="BK109" i="6"/>
  <c r="BJ109" i="6"/>
  <c r="BM109" i="6" s="1"/>
  <c r="P109" i="6"/>
  <c r="BK108" i="6"/>
  <c r="BJ108" i="6"/>
  <c r="BM108" i="6" s="1"/>
  <c r="P108" i="6"/>
  <c r="BK107" i="6"/>
  <c r="BJ107" i="6"/>
  <c r="BM107" i="6" s="1"/>
  <c r="P107" i="6"/>
  <c r="BK106" i="6"/>
  <c r="BJ106" i="6"/>
  <c r="BM106" i="6" s="1"/>
  <c r="P106" i="6"/>
  <c r="BK105" i="6"/>
  <c r="BJ105" i="6"/>
  <c r="BM105" i="6" s="1"/>
  <c r="P105" i="6"/>
  <c r="BK104" i="6"/>
  <c r="BJ104" i="6"/>
  <c r="BM104" i="6" s="1"/>
  <c r="P104" i="6"/>
  <c r="BK103" i="6"/>
  <c r="BJ103" i="6"/>
  <c r="BM103" i="6" s="1"/>
  <c r="P103" i="6"/>
  <c r="BK102" i="6"/>
  <c r="BJ102" i="6"/>
  <c r="BM102" i="6" s="1"/>
  <c r="P102" i="6"/>
  <c r="BK101" i="6"/>
  <c r="BJ101" i="6"/>
  <c r="BM101" i="6" s="1"/>
  <c r="P101" i="6"/>
  <c r="BK100" i="6"/>
  <c r="BJ100" i="6"/>
  <c r="BM100" i="6" s="1"/>
  <c r="P100" i="6"/>
  <c r="BK99" i="6"/>
  <c r="BJ99" i="6"/>
  <c r="BM99" i="6" s="1"/>
  <c r="P99" i="6"/>
  <c r="BK98" i="6"/>
  <c r="BJ98" i="6"/>
  <c r="BM98" i="6" s="1"/>
  <c r="P98" i="6"/>
  <c r="BK97" i="6"/>
  <c r="BJ97" i="6"/>
  <c r="BM97" i="6" s="1"/>
  <c r="P97" i="6"/>
  <c r="BK96" i="6"/>
  <c r="BJ96" i="6"/>
  <c r="BM96" i="6" s="1"/>
  <c r="P96" i="6"/>
  <c r="BK95" i="6"/>
  <c r="BJ95" i="6"/>
  <c r="BM95" i="6" s="1"/>
  <c r="P95" i="6"/>
  <c r="BK94" i="6"/>
  <c r="BJ94" i="6"/>
  <c r="BM94" i="6" s="1"/>
  <c r="P94" i="6"/>
  <c r="BK93" i="6"/>
  <c r="BJ93" i="6"/>
  <c r="BM93" i="6" s="1"/>
  <c r="P93" i="6"/>
  <c r="BK92" i="6"/>
  <c r="BJ92" i="6"/>
  <c r="BM92" i="6" s="1"/>
  <c r="P92" i="6"/>
  <c r="BK91" i="6"/>
  <c r="BJ91" i="6"/>
  <c r="BM91" i="6" s="1"/>
  <c r="P91" i="6"/>
  <c r="BK90" i="6"/>
  <c r="BJ90" i="6"/>
  <c r="BM90" i="6" s="1"/>
  <c r="P90" i="6"/>
  <c r="BK89" i="6"/>
  <c r="BJ89" i="6"/>
  <c r="BM89" i="6" s="1"/>
  <c r="P89" i="6"/>
  <c r="BK88" i="6"/>
  <c r="BJ88" i="6"/>
  <c r="BM88" i="6" s="1"/>
  <c r="P88" i="6"/>
  <c r="BK87" i="6"/>
  <c r="BJ87" i="6"/>
  <c r="BM87" i="6" s="1"/>
  <c r="P87" i="6"/>
  <c r="BK86" i="6"/>
  <c r="BJ86" i="6"/>
  <c r="BM86" i="6" s="1"/>
  <c r="P86" i="6"/>
  <c r="BK85" i="6"/>
  <c r="BJ85" i="6"/>
  <c r="BM85" i="6" s="1"/>
  <c r="P85" i="6"/>
  <c r="BK84" i="6"/>
  <c r="BJ84" i="6"/>
  <c r="BM84" i="6" s="1"/>
  <c r="P84" i="6"/>
  <c r="BK83" i="6"/>
  <c r="BJ83" i="6"/>
  <c r="BM83" i="6" s="1"/>
  <c r="P83" i="6"/>
  <c r="BK82" i="6"/>
  <c r="BJ82" i="6"/>
  <c r="BM82" i="6" s="1"/>
  <c r="P82" i="6"/>
  <c r="BK81" i="6"/>
  <c r="BJ81" i="6"/>
  <c r="BM81" i="6" s="1"/>
  <c r="P81" i="6"/>
  <c r="BK80" i="6"/>
  <c r="BJ80" i="6"/>
  <c r="BM80" i="6" s="1"/>
  <c r="P80" i="6"/>
  <c r="BK79" i="6"/>
  <c r="BJ79" i="6"/>
  <c r="BM79" i="6" s="1"/>
  <c r="P79" i="6"/>
  <c r="BK78" i="6"/>
  <c r="BJ78" i="6"/>
  <c r="BM78" i="6" s="1"/>
  <c r="P78" i="6"/>
  <c r="BK77" i="6"/>
  <c r="BJ77" i="6"/>
  <c r="BM77" i="6" s="1"/>
  <c r="P77" i="6"/>
  <c r="BK76" i="6"/>
  <c r="BJ76" i="6"/>
  <c r="BM76" i="6" s="1"/>
  <c r="P76" i="6"/>
  <c r="BK75" i="6"/>
  <c r="BJ75" i="6"/>
  <c r="BM75" i="6" s="1"/>
  <c r="P75" i="6"/>
  <c r="BK74" i="6"/>
  <c r="BJ74" i="6"/>
  <c r="BM74" i="6" s="1"/>
  <c r="P74" i="6"/>
  <c r="BK73" i="6"/>
  <c r="BJ73" i="6"/>
  <c r="BM73" i="6" s="1"/>
  <c r="P73" i="6"/>
  <c r="BK72" i="6"/>
  <c r="BJ72" i="6"/>
  <c r="BM72" i="6" s="1"/>
  <c r="P72" i="6"/>
  <c r="BK71" i="6"/>
  <c r="BJ71" i="6"/>
  <c r="BM71" i="6" s="1"/>
  <c r="P71" i="6"/>
  <c r="BK70" i="6"/>
  <c r="BJ70" i="6"/>
  <c r="BM70" i="6" s="1"/>
  <c r="P70" i="6"/>
  <c r="BK69" i="6"/>
  <c r="BJ69" i="6"/>
  <c r="BM69" i="6" s="1"/>
  <c r="P69" i="6"/>
  <c r="BK68" i="6"/>
  <c r="BJ68" i="6"/>
  <c r="BM68" i="6" s="1"/>
  <c r="P68" i="6"/>
  <c r="BK67" i="6"/>
  <c r="BJ67" i="6"/>
  <c r="BM67" i="6" s="1"/>
  <c r="P67" i="6"/>
  <c r="BK66" i="6"/>
  <c r="BJ66" i="6"/>
  <c r="BM66" i="6" s="1"/>
  <c r="P66" i="6"/>
  <c r="BK65" i="6"/>
  <c r="BJ65" i="6"/>
  <c r="BM65" i="6" s="1"/>
  <c r="P65" i="6"/>
  <c r="BK64" i="6"/>
  <c r="BJ64" i="6"/>
  <c r="BM64" i="6" s="1"/>
  <c r="P64" i="6"/>
  <c r="BK63" i="6"/>
  <c r="BJ63" i="6"/>
  <c r="BM63" i="6" s="1"/>
  <c r="P63" i="6"/>
  <c r="BK62" i="6"/>
  <c r="BJ62" i="6"/>
  <c r="BM62" i="6" s="1"/>
  <c r="P62" i="6"/>
  <c r="BK61" i="6"/>
  <c r="BJ61" i="6"/>
  <c r="BM61" i="6" s="1"/>
  <c r="P61" i="6"/>
  <c r="BK60" i="6"/>
  <c r="BJ60" i="6"/>
  <c r="BM60" i="6" s="1"/>
  <c r="P60" i="6"/>
  <c r="BK59" i="6"/>
  <c r="BJ59" i="6"/>
  <c r="BM59" i="6" s="1"/>
  <c r="P59" i="6"/>
  <c r="BK58" i="6"/>
  <c r="BJ58" i="6"/>
  <c r="BM58" i="6" s="1"/>
  <c r="P58" i="6"/>
  <c r="BK57" i="6"/>
  <c r="BJ57" i="6"/>
  <c r="BM57" i="6" s="1"/>
  <c r="P57" i="6"/>
  <c r="BK56" i="6"/>
  <c r="BJ56" i="6"/>
  <c r="BM56" i="6" s="1"/>
  <c r="P56" i="6"/>
  <c r="BK55" i="6"/>
  <c r="BJ55" i="6"/>
  <c r="BM55" i="6" s="1"/>
  <c r="P55" i="6"/>
  <c r="BK54" i="6"/>
  <c r="BJ54" i="6"/>
  <c r="BM54" i="6" s="1"/>
  <c r="P54" i="6"/>
  <c r="BK53" i="6"/>
  <c r="BJ53" i="6"/>
  <c r="BM53" i="6" s="1"/>
  <c r="P53" i="6"/>
  <c r="BK52" i="6"/>
  <c r="BJ52" i="6"/>
  <c r="BM52" i="6" s="1"/>
  <c r="P52" i="6"/>
  <c r="BK51" i="6"/>
  <c r="BJ51" i="6"/>
  <c r="BM51" i="6" s="1"/>
  <c r="P51" i="6"/>
  <c r="BK50" i="6"/>
  <c r="BJ50" i="6"/>
  <c r="BM50" i="6" s="1"/>
  <c r="P50" i="6"/>
  <c r="BM49" i="6"/>
  <c r="BK49" i="6"/>
  <c r="BJ49" i="6"/>
  <c r="P49" i="6"/>
  <c r="BK48" i="6"/>
  <c r="BJ48" i="6"/>
  <c r="BM48" i="6" s="1"/>
  <c r="P48" i="6"/>
  <c r="BM47" i="6"/>
  <c r="BK47" i="6"/>
  <c r="BJ47" i="6"/>
  <c r="P47" i="6"/>
  <c r="BK46" i="6"/>
  <c r="BJ46" i="6"/>
  <c r="BM46" i="6" s="1"/>
  <c r="P46" i="6"/>
  <c r="BK45" i="6"/>
  <c r="BJ45" i="6"/>
  <c r="BM45" i="6" s="1"/>
  <c r="P45" i="6"/>
  <c r="BK44" i="6"/>
  <c r="BJ44" i="6"/>
  <c r="BM44" i="6" s="1"/>
  <c r="P44" i="6"/>
  <c r="BK43" i="6"/>
  <c r="BJ43" i="6"/>
  <c r="BM43" i="6" s="1"/>
  <c r="P43" i="6"/>
  <c r="BK42" i="6"/>
  <c r="BJ42" i="6"/>
  <c r="BM42" i="6" s="1"/>
  <c r="P42" i="6"/>
  <c r="BK41" i="6"/>
  <c r="BJ41" i="6"/>
  <c r="AY41" i="6"/>
  <c r="AX41" i="6"/>
  <c r="AM41" i="6"/>
  <c r="AL41" i="6"/>
  <c r="AA41" i="6"/>
  <c r="Z41" i="6"/>
  <c r="BM41" i="6" s="1"/>
  <c r="M41" i="6"/>
  <c r="L41" i="6"/>
  <c r="BK40" i="6"/>
  <c r="BJ40" i="6"/>
  <c r="AY40" i="6"/>
  <c r="AX40" i="6"/>
  <c r="AM40" i="6"/>
  <c r="AL40" i="6"/>
  <c r="BM40" i="6" s="1"/>
  <c r="M40" i="6"/>
  <c r="L40" i="6"/>
  <c r="BK39" i="6"/>
  <c r="BH39" i="6"/>
  <c r="BG39" i="6"/>
  <c r="BG38" i="6" s="1"/>
  <c r="BG37" i="6" s="1"/>
  <c r="BG31" i="6" s="1"/>
  <c r="BE39" i="6"/>
  <c r="BD39" i="6"/>
  <c r="BD38" i="6" s="1"/>
  <c r="BD37" i="6" s="1"/>
  <c r="BB39" i="6"/>
  <c r="BA39" i="6"/>
  <c r="AV39" i="6"/>
  <c r="AU39" i="6"/>
  <c r="AU38" i="6" s="1"/>
  <c r="AS39" i="6"/>
  <c r="AR39" i="6"/>
  <c r="AR38" i="6" s="1"/>
  <c r="AP39" i="6"/>
  <c r="AY39" i="6" s="1"/>
  <c r="AO39" i="6"/>
  <c r="AO38" i="6" s="1"/>
  <c r="AX38" i="6" s="1"/>
  <c r="AJ39" i="6"/>
  <c r="AI39" i="6"/>
  <c r="AI38" i="6" s="1"/>
  <c r="AG39" i="6"/>
  <c r="AF39" i="6"/>
  <c r="AF38" i="6" s="1"/>
  <c r="AD39" i="6"/>
  <c r="AM39" i="6" s="1"/>
  <c r="AC39" i="6"/>
  <c r="AC38" i="6" s="1"/>
  <c r="AL38" i="6" s="1"/>
  <c r="X39" i="6"/>
  <c r="W39" i="6"/>
  <c r="W38" i="6" s="1"/>
  <c r="U39" i="6"/>
  <c r="T39" i="6"/>
  <c r="T38" i="6" s="1"/>
  <c r="R39" i="6"/>
  <c r="AA39" i="6" s="1"/>
  <c r="M39" i="6" s="1"/>
  <c r="Q39" i="6"/>
  <c r="Q38" i="6" s="1"/>
  <c r="Z38" i="6" s="1"/>
  <c r="K39" i="6"/>
  <c r="K38" i="6" s="1"/>
  <c r="J39" i="6"/>
  <c r="I39" i="6"/>
  <c r="I38" i="6" s="1"/>
  <c r="BH38" i="6"/>
  <c r="BE38" i="6"/>
  <c r="BE37" i="6" s="1"/>
  <c r="BB38" i="6"/>
  <c r="AV38" i="6"/>
  <c r="AV37" i="6" s="1"/>
  <c r="AS38" i="6"/>
  <c r="AS37" i="6" s="1"/>
  <c r="AP38" i="6"/>
  <c r="AP37" i="6" s="1"/>
  <c r="AJ38" i="6"/>
  <c r="AG38" i="6"/>
  <c r="AG37" i="6" s="1"/>
  <c r="AD38" i="6"/>
  <c r="X38" i="6"/>
  <c r="U38" i="6"/>
  <c r="U37" i="6" s="1"/>
  <c r="U31" i="6" s="1"/>
  <c r="R38" i="6"/>
  <c r="L38" i="6"/>
  <c r="J38" i="6"/>
  <c r="AU37" i="6"/>
  <c r="AR37" i="6"/>
  <c r="AX37" i="6" s="1"/>
  <c r="AO37" i="6"/>
  <c r="AJ37" i="6"/>
  <c r="AI37" i="6"/>
  <c r="AL37" i="6" s="1"/>
  <c r="AF37" i="6"/>
  <c r="AD37" i="6"/>
  <c r="AC37" i="6"/>
  <c r="X37" i="6"/>
  <c r="W37" i="6"/>
  <c r="Z37" i="6" s="1"/>
  <c r="T37" i="6"/>
  <c r="R37" i="6"/>
  <c r="AA37" i="6" s="1"/>
  <c r="Q37" i="6"/>
  <c r="K37" i="6"/>
  <c r="J37" i="6"/>
  <c r="I37" i="6"/>
  <c r="BK36" i="6"/>
  <c r="BJ36" i="6"/>
  <c r="AY36" i="6"/>
  <c r="AX36" i="6"/>
  <c r="AM36" i="6"/>
  <c r="AL36" i="6"/>
  <c r="AN36" i="6" s="1"/>
  <c r="AE36" i="6"/>
  <c r="AA36" i="6"/>
  <c r="M36" i="6" s="1"/>
  <c r="Z36" i="6"/>
  <c r="BM36" i="6" s="1"/>
  <c r="N36" i="6"/>
  <c r="L36" i="6"/>
  <c r="O36" i="6" s="1"/>
  <c r="P36" i="6" s="1"/>
  <c r="BK35" i="6"/>
  <c r="BH35" i="6"/>
  <c r="BG35" i="6"/>
  <c r="BE35" i="6"/>
  <c r="BD35" i="6"/>
  <c r="BB35" i="6"/>
  <c r="BA35" i="6"/>
  <c r="BJ35" i="6" s="1"/>
  <c r="AV35" i="6"/>
  <c r="AV34" i="6" s="1"/>
  <c r="AV33" i="6" s="1"/>
  <c r="AU35" i="6"/>
  <c r="AS35" i="6"/>
  <c r="AP35" i="6"/>
  <c r="AO35" i="6"/>
  <c r="AJ35" i="6"/>
  <c r="AJ34" i="6" s="1"/>
  <c r="AJ33" i="6" s="1"/>
  <c r="AJ32" i="6" s="1"/>
  <c r="AJ31" i="6" s="1"/>
  <c r="AI35" i="6"/>
  <c r="AG35" i="6"/>
  <c r="AF35" i="6"/>
  <c r="AD35" i="6"/>
  <c r="AC35" i="6"/>
  <c r="X35" i="6"/>
  <c r="W35" i="6"/>
  <c r="W34" i="6" s="1"/>
  <c r="U35" i="6"/>
  <c r="T35" i="6"/>
  <c r="T34" i="6" s="1"/>
  <c r="R35" i="6"/>
  <c r="AA35" i="6" s="1"/>
  <c r="Q35" i="6"/>
  <c r="Q34" i="6" s="1"/>
  <c r="Z34" i="6" s="1"/>
  <c r="K35" i="6"/>
  <c r="K34" i="6" s="1"/>
  <c r="K33" i="6" s="1"/>
  <c r="J35" i="6"/>
  <c r="I35" i="6"/>
  <c r="I34" i="6" s="1"/>
  <c r="BH34" i="6"/>
  <c r="BH33" i="6" s="1"/>
  <c r="BG34" i="6"/>
  <c r="BE34" i="6"/>
  <c r="BE33" i="6" s="1"/>
  <c r="BE32" i="6" s="1"/>
  <c r="BE31" i="6" s="1"/>
  <c r="BD34" i="6"/>
  <c r="BB34" i="6"/>
  <c r="BA34" i="6"/>
  <c r="BJ34" i="6" s="1"/>
  <c r="AU34" i="6"/>
  <c r="AR34" i="6"/>
  <c r="AP34" i="6"/>
  <c r="AP33" i="6" s="1"/>
  <c r="AI34" i="6"/>
  <c r="AI33" i="6" s="1"/>
  <c r="AI32" i="6" s="1"/>
  <c r="AF34" i="6"/>
  <c r="AF33" i="6" s="1"/>
  <c r="AD34" i="6"/>
  <c r="X34" i="6"/>
  <c r="X33" i="6" s="1"/>
  <c r="X32" i="6" s="1"/>
  <c r="U34" i="6"/>
  <c r="U33" i="6" s="1"/>
  <c r="R34" i="6"/>
  <c r="J34" i="6"/>
  <c r="J33" i="6" s="1"/>
  <c r="J32" i="6" s="1"/>
  <c r="BG33" i="6"/>
  <c r="BG32" i="6" s="1"/>
  <c r="BD33" i="6"/>
  <c r="BD32" i="6" s="1"/>
  <c r="BD31" i="6" s="1"/>
  <c r="BA33" i="6"/>
  <c r="BA32" i="6" s="1"/>
  <c r="AU33" i="6"/>
  <c r="AU32" i="6" s="1"/>
  <c r="AR33" i="6"/>
  <c r="AR32" i="6" s="1"/>
  <c r="W33" i="6"/>
  <c r="T33" i="6"/>
  <c r="Q33" i="6"/>
  <c r="Z33" i="6" s="1"/>
  <c r="I33" i="6"/>
  <c r="BH32" i="6"/>
  <c r="AV32" i="6"/>
  <c r="AP32" i="6"/>
  <c r="AF32" i="6"/>
  <c r="W32" i="6"/>
  <c r="W31" i="6" s="1"/>
  <c r="U32" i="6"/>
  <c r="T32" i="6"/>
  <c r="T31" i="6" s="1"/>
  <c r="Q32" i="6"/>
  <c r="Q31" i="6" s="1"/>
  <c r="K32" i="6"/>
  <c r="K31" i="6" s="1"/>
  <c r="I32" i="6"/>
  <c r="I31" i="6" s="1"/>
  <c r="AV31" i="6"/>
  <c r="AU31" i="6"/>
  <c r="AP31" i="6"/>
  <c r="AI31" i="6"/>
  <c r="AF31" i="6"/>
  <c r="X31" i="6"/>
  <c r="J31" i="6"/>
  <c r="BK30" i="6"/>
  <c r="BJ30" i="6"/>
  <c r="AY30" i="6"/>
  <c r="AZ30" i="6" s="1"/>
  <c r="AX30" i="6"/>
  <c r="AT30" i="6"/>
  <c r="AM30" i="6"/>
  <c r="AN30" i="6" s="1"/>
  <c r="AL30" i="6"/>
  <c r="AK30" i="6"/>
  <c r="AA30" i="6"/>
  <c r="Z30" i="6"/>
  <c r="BM30" i="6" s="1"/>
  <c r="M30" i="6"/>
  <c r="L30" i="6"/>
  <c r="BH29" i="6"/>
  <c r="BG29" i="6"/>
  <c r="BE29" i="6"/>
  <c r="BD29" i="6"/>
  <c r="BB29" i="6"/>
  <c r="BK29" i="6" s="1"/>
  <c r="BA29" i="6"/>
  <c r="BJ29" i="6" s="1"/>
  <c r="AV29" i="6"/>
  <c r="AU29" i="6"/>
  <c r="AT29" i="6"/>
  <c r="AS29" i="6"/>
  <c r="AY29" i="6" s="1"/>
  <c r="AP29" i="6"/>
  <c r="AO29" i="6"/>
  <c r="AX29" i="6" s="1"/>
  <c r="AL29" i="6"/>
  <c r="BM29" i="6" s="1"/>
  <c r="AJ29" i="6"/>
  <c r="AK29" i="6" s="1"/>
  <c r="AI29" i="6"/>
  <c r="AG29" i="6"/>
  <c r="AF29" i="6"/>
  <c r="AD29" i="6"/>
  <c r="AM29" i="6" s="1"/>
  <c r="AN29" i="6" s="1"/>
  <c r="AC29" i="6"/>
  <c r="X29" i="6"/>
  <c r="X28" i="6" s="1"/>
  <c r="W29" i="6"/>
  <c r="U29" i="6"/>
  <c r="U28" i="6" s="1"/>
  <c r="T29" i="6"/>
  <c r="R29" i="6"/>
  <c r="AA29" i="6" s="1"/>
  <c r="Q29" i="6"/>
  <c r="Z29" i="6" s="1"/>
  <c r="K29" i="6"/>
  <c r="J29" i="6"/>
  <c r="L29" i="6" s="1"/>
  <c r="I29" i="6"/>
  <c r="BH28" i="6"/>
  <c r="BG28" i="6"/>
  <c r="BE28" i="6"/>
  <c r="BD28" i="6"/>
  <c r="BB28" i="6"/>
  <c r="BK28" i="6" s="1"/>
  <c r="BA28" i="6"/>
  <c r="BJ28" i="6" s="1"/>
  <c r="AV28" i="6"/>
  <c r="AU28" i="6"/>
  <c r="AT28" i="6"/>
  <c r="AS28" i="6"/>
  <c r="AP28" i="6"/>
  <c r="AY28" i="6" s="1"/>
  <c r="AZ28" i="6" s="1"/>
  <c r="AO28" i="6"/>
  <c r="AX28" i="6" s="1"/>
  <c r="AL28" i="6"/>
  <c r="AJ28" i="6"/>
  <c r="AK28" i="6" s="1"/>
  <c r="AI28" i="6"/>
  <c r="AG28" i="6"/>
  <c r="AF28" i="6"/>
  <c r="AD28" i="6"/>
  <c r="AM28" i="6" s="1"/>
  <c r="AN28" i="6" s="1"/>
  <c r="AC28" i="6"/>
  <c r="W28" i="6"/>
  <c r="T28" i="6"/>
  <c r="Q28" i="6"/>
  <c r="Z28" i="6" s="1"/>
  <c r="BM28" i="6" s="1"/>
  <c r="K28" i="6"/>
  <c r="J28" i="6"/>
  <c r="L28" i="6" s="1"/>
  <c r="I28" i="6"/>
  <c r="BK27" i="6"/>
  <c r="BJ27" i="6"/>
  <c r="AY27" i="6"/>
  <c r="AX27" i="6"/>
  <c r="AM27" i="6"/>
  <c r="AL27" i="6"/>
  <c r="AA27" i="6"/>
  <c r="Z27" i="6"/>
  <c r="BM27" i="6" s="1"/>
  <c r="M27" i="6"/>
  <c r="L27" i="6"/>
  <c r="O27" i="6" s="1"/>
  <c r="BK26" i="6"/>
  <c r="BJ26" i="6"/>
  <c r="AY26" i="6"/>
  <c r="AZ26" i="6" s="1"/>
  <c r="AX26" i="6"/>
  <c r="AW26" i="6"/>
  <c r="AM26" i="6"/>
  <c r="AL26" i="6"/>
  <c r="BM26" i="6" s="1"/>
  <c r="AA26" i="6"/>
  <c r="AB26" i="6" s="1"/>
  <c r="Z26" i="6"/>
  <c r="Y26" i="6"/>
  <c r="K26" i="6"/>
  <c r="BK25" i="6"/>
  <c r="M25" i="6" s="1"/>
  <c r="N25" i="6" s="1"/>
  <c r="BJ25" i="6"/>
  <c r="BI25" i="6"/>
  <c r="BF25" i="6"/>
  <c r="BC25" i="6"/>
  <c r="AY25" i="6"/>
  <c r="AX25" i="6"/>
  <c r="AZ25" i="6" s="1"/>
  <c r="AW25" i="6"/>
  <c r="AT25" i="6"/>
  <c r="AQ25" i="6"/>
  <c r="AM25" i="6"/>
  <c r="AL25" i="6"/>
  <c r="AN25" i="6" s="1"/>
  <c r="AK25" i="6"/>
  <c r="AH25" i="6"/>
  <c r="AE25" i="6"/>
  <c r="AA25" i="6"/>
  <c r="Z25" i="6"/>
  <c r="BM25" i="6" s="1"/>
  <c r="Y25" i="6"/>
  <c r="V25" i="6"/>
  <c r="L25" i="6"/>
  <c r="BH24" i="6"/>
  <c r="BG24" i="6"/>
  <c r="BE24" i="6"/>
  <c r="BF24" i="6" s="1"/>
  <c r="BD24" i="6"/>
  <c r="BB24" i="6"/>
  <c r="BA24" i="6"/>
  <c r="BJ24" i="6" s="1"/>
  <c r="AV24" i="6"/>
  <c r="AU24" i="6"/>
  <c r="AU16" i="6" s="1"/>
  <c r="AU15" i="6" s="1"/>
  <c r="AU14" i="6" s="1"/>
  <c r="AU13" i="6" s="1"/>
  <c r="AU12" i="6" s="1"/>
  <c r="AS24" i="6"/>
  <c r="AT24" i="6" s="1"/>
  <c r="AR24" i="6"/>
  <c r="AP24" i="6"/>
  <c r="AO24" i="6"/>
  <c r="AJ24" i="6"/>
  <c r="AI24" i="6"/>
  <c r="AK24" i="6" s="1"/>
  <c r="AG24" i="6"/>
  <c r="AH24" i="6" s="1"/>
  <c r="AF24" i="6"/>
  <c r="AD24" i="6"/>
  <c r="AC24" i="6"/>
  <c r="AL24" i="6" s="1"/>
  <c r="X24" i="6"/>
  <c r="W24" i="6"/>
  <c r="W16" i="6" s="1"/>
  <c r="U24" i="6"/>
  <c r="V24" i="6" s="1"/>
  <c r="T24" i="6"/>
  <c r="R24" i="6"/>
  <c r="AA24" i="6" s="1"/>
  <c r="Q24" i="6"/>
  <c r="Z24" i="6" s="1"/>
  <c r="J24" i="6"/>
  <c r="I24" i="6"/>
  <c r="BM23" i="6"/>
  <c r="BK23" i="6"/>
  <c r="BL23" i="6" s="1"/>
  <c r="BJ23" i="6"/>
  <c r="BI23" i="6"/>
  <c r="BF23" i="6"/>
  <c r="AY23" i="6"/>
  <c r="AX23" i="6"/>
  <c r="AZ23" i="6" s="1"/>
  <c r="AW23" i="6"/>
  <c r="AT23" i="6"/>
  <c r="AQ23" i="6"/>
  <c r="AM23" i="6"/>
  <c r="AL23" i="6"/>
  <c r="AN23" i="6" s="1"/>
  <c r="AH23" i="6"/>
  <c r="AE23" i="6"/>
  <c r="AA23" i="6"/>
  <c r="Z23" i="6"/>
  <c r="Y23" i="6"/>
  <c r="V23" i="6"/>
  <c r="L23" i="6"/>
  <c r="BK22" i="6"/>
  <c r="BJ22" i="6"/>
  <c r="BL22" i="6" s="1"/>
  <c r="BI22" i="6"/>
  <c r="BF22" i="6"/>
  <c r="BC22" i="6"/>
  <c r="AY22" i="6"/>
  <c r="AX22" i="6"/>
  <c r="AZ22" i="6" s="1"/>
  <c r="AW22" i="6"/>
  <c r="AT22" i="6"/>
  <c r="AQ22" i="6"/>
  <c r="AM22" i="6"/>
  <c r="AL22" i="6"/>
  <c r="AN22" i="6" s="1"/>
  <c r="AK22" i="6"/>
  <c r="AH22" i="6"/>
  <c r="AE22" i="6"/>
  <c r="AA22" i="6"/>
  <c r="Z22" i="6"/>
  <c r="BM22" i="6" s="1"/>
  <c r="Y22" i="6"/>
  <c r="V22" i="6"/>
  <c r="S22" i="6"/>
  <c r="M22" i="6"/>
  <c r="L22" i="6"/>
  <c r="O22" i="6" s="1"/>
  <c r="P22" i="6" s="1"/>
  <c r="BJ21" i="6"/>
  <c r="BH21" i="6"/>
  <c r="BI21" i="6" s="1"/>
  <c r="BG21" i="6"/>
  <c r="BE21" i="6"/>
  <c r="BE16" i="6" s="1"/>
  <c r="BD21" i="6"/>
  <c r="BD16" i="6" s="1"/>
  <c r="BB21" i="6"/>
  <c r="BA21" i="6"/>
  <c r="AV21" i="6"/>
  <c r="AW21" i="6" s="1"/>
  <c r="AU21" i="6"/>
  <c r="AS21" i="6"/>
  <c r="AS16" i="6" s="1"/>
  <c r="AR21" i="6"/>
  <c r="AR16" i="6" s="1"/>
  <c r="AR15" i="6" s="1"/>
  <c r="AR14" i="6" s="1"/>
  <c r="AP21" i="6"/>
  <c r="AO21" i="6"/>
  <c r="AL21" i="6"/>
  <c r="AJ21" i="6"/>
  <c r="AI21" i="6"/>
  <c r="AG21" i="6"/>
  <c r="AF21" i="6"/>
  <c r="AH21" i="6" s="1"/>
  <c r="AD21" i="6"/>
  <c r="AC21" i="6"/>
  <c r="X21" i="6"/>
  <c r="Y21" i="6" s="1"/>
  <c r="W21" i="6"/>
  <c r="U21" i="6"/>
  <c r="T21" i="6"/>
  <c r="T16" i="6" s="1"/>
  <c r="T15" i="6" s="1"/>
  <c r="T14" i="6" s="1"/>
  <c r="T13" i="6" s="1"/>
  <c r="T12" i="6" s="1"/>
  <c r="R21" i="6"/>
  <c r="Q21" i="6"/>
  <c r="K21" i="6"/>
  <c r="J21" i="6"/>
  <c r="L21" i="6" s="1"/>
  <c r="I21" i="6"/>
  <c r="BK20" i="6"/>
  <c r="BJ20" i="6"/>
  <c r="AY20" i="6"/>
  <c r="AX20" i="6"/>
  <c r="AM20" i="6"/>
  <c r="AL20" i="6"/>
  <c r="AA20" i="6"/>
  <c r="Z20" i="6"/>
  <c r="BM20" i="6" s="1"/>
  <c r="M20" i="6"/>
  <c r="L20" i="6"/>
  <c r="BK19" i="6"/>
  <c r="BJ19" i="6"/>
  <c r="AY19" i="6"/>
  <c r="AX19" i="6"/>
  <c r="AM19" i="6"/>
  <c r="AL19" i="6"/>
  <c r="AA19" i="6"/>
  <c r="Z19" i="6"/>
  <c r="BM19" i="6" s="1"/>
  <c r="M19" i="6"/>
  <c r="L19" i="6"/>
  <c r="O19" i="6" s="1"/>
  <c r="BK18" i="6"/>
  <c r="BJ18" i="6"/>
  <c r="AY18" i="6"/>
  <c r="AX18" i="6"/>
  <c r="BM18" i="6" s="1"/>
  <c r="AM18" i="6"/>
  <c r="AN18" i="6" s="1"/>
  <c r="AL18" i="6"/>
  <c r="AK18" i="6"/>
  <c r="AE18" i="6"/>
  <c r="AA18" i="6"/>
  <c r="M18" i="6" s="1"/>
  <c r="N18" i="6" s="1"/>
  <c r="Z18" i="6"/>
  <c r="L18" i="6"/>
  <c r="O18" i="6" s="1"/>
  <c r="P18" i="6" s="1"/>
  <c r="BH17" i="6"/>
  <c r="BG17" i="6"/>
  <c r="BE17" i="6"/>
  <c r="BD17" i="6"/>
  <c r="BB17" i="6"/>
  <c r="BB16" i="6" s="1"/>
  <c r="BA17" i="6"/>
  <c r="BJ17" i="6" s="1"/>
  <c r="AY17" i="6"/>
  <c r="AV17" i="6"/>
  <c r="AU17" i="6"/>
  <c r="AS17" i="6"/>
  <c r="AR17" i="6"/>
  <c r="AP17" i="6"/>
  <c r="AP16" i="6" s="1"/>
  <c r="AO17" i="6"/>
  <c r="AX17" i="6" s="1"/>
  <c r="AJ17" i="6"/>
  <c r="AI17" i="6"/>
  <c r="AI16" i="6" s="1"/>
  <c r="AI15" i="6" s="1"/>
  <c r="AI14" i="6" s="1"/>
  <c r="AI13" i="6" s="1"/>
  <c r="AI12" i="6" s="1"/>
  <c r="AG17" i="6"/>
  <c r="AF17" i="6"/>
  <c r="AF16" i="6" s="1"/>
  <c r="AF15" i="6" s="1"/>
  <c r="AF14" i="6" s="1"/>
  <c r="AF13" i="6" s="1"/>
  <c r="AD17" i="6"/>
  <c r="AC17" i="6"/>
  <c r="X17" i="6"/>
  <c r="X16" i="6" s="1"/>
  <c r="X15" i="6" s="1"/>
  <c r="W17" i="6"/>
  <c r="U17" i="6"/>
  <c r="T17" i="6"/>
  <c r="R17" i="6"/>
  <c r="R16" i="6" s="1"/>
  <c r="AA16" i="6" s="1"/>
  <c r="Q17" i="6"/>
  <c r="Z17" i="6" s="1"/>
  <c r="K17" i="6"/>
  <c r="J17" i="6"/>
  <c r="L17" i="6" s="1"/>
  <c r="I17" i="6"/>
  <c r="BG16" i="6"/>
  <c r="BA16" i="6"/>
  <c r="BJ16" i="6" s="1"/>
  <c r="AO16" i="6"/>
  <c r="AG16" i="6"/>
  <c r="AH16" i="6" s="1"/>
  <c r="AC16" i="6"/>
  <c r="U16" i="6"/>
  <c r="V16" i="6" s="1"/>
  <c r="Q16" i="6"/>
  <c r="J16" i="6"/>
  <c r="I16" i="6"/>
  <c r="BG15" i="6"/>
  <c r="BG14" i="6" s="1"/>
  <c r="BG13" i="6" s="1"/>
  <c r="BG12" i="6" s="1"/>
  <c r="BD15" i="6"/>
  <c r="BA15" i="6"/>
  <c r="BJ15" i="6" s="1"/>
  <c r="AP15" i="6"/>
  <c r="AO15" i="6"/>
  <c r="AX15" i="6" s="1"/>
  <c r="AG15" i="6"/>
  <c r="AH15" i="6" s="1"/>
  <c r="AC15" i="6"/>
  <c r="AL15" i="6" s="1"/>
  <c r="U15" i="6"/>
  <c r="V15" i="6" s="1"/>
  <c r="Q15" i="6"/>
  <c r="I15" i="6"/>
  <c r="I14" i="6" s="1"/>
  <c r="BD14" i="6"/>
  <c r="BD13" i="6" s="1"/>
  <c r="AP14" i="6"/>
  <c r="I13" i="6"/>
  <c r="I12" i="6" s="1"/>
  <c r="BD12" i="6"/>
  <c r="AF12" i="6"/>
  <c r="BK442" i="5"/>
  <c r="BJ442" i="5"/>
  <c r="AA442" i="5"/>
  <c r="Z442" i="5"/>
  <c r="P442" i="5"/>
  <c r="I442" i="5"/>
  <c r="BK441" i="5"/>
  <c r="BJ441" i="5"/>
  <c r="AA441" i="5"/>
  <c r="Z441" i="5"/>
  <c r="P441" i="5"/>
  <c r="I441" i="5"/>
  <c r="BK440" i="5"/>
  <c r="BJ440" i="5"/>
  <c r="AA440" i="5"/>
  <c r="Z440" i="5"/>
  <c r="P440" i="5"/>
  <c r="I440" i="5"/>
  <c r="BK439" i="5"/>
  <c r="BJ439" i="5"/>
  <c r="AA439" i="5"/>
  <c r="Z439" i="5"/>
  <c r="P439" i="5"/>
  <c r="I439" i="5"/>
  <c r="BK438" i="5"/>
  <c r="BJ438" i="5"/>
  <c r="AA438" i="5"/>
  <c r="Z438" i="5"/>
  <c r="P438" i="5"/>
  <c r="I438" i="5"/>
  <c r="BK437" i="5"/>
  <c r="BJ437" i="5"/>
  <c r="AA437" i="5"/>
  <c r="Z437" i="5"/>
  <c r="P437" i="5"/>
  <c r="I437" i="5"/>
  <c r="BK436" i="5"/>
  <c r="BJ436" i="5"/>
  <c r="AA436" i="5"/>
  <c r="Z436" i="5"/>
  <c r="P436" i="5"/>
  <c r="I436" i="5"/>
  <c r="BK435" i="5"/>
  <c r="BJ435" i="5"/>
  <c r="AA435" i="5"/>
  <c r="Z435" i="5"/>
  <c r="P435" i="5"/>
  <c r="I435" i="5"/>
  <c r="BK434" i="5"/>
  <c r="BJ434" i="5"/>
  <c r="AA434" i="5"/>
  <c r="Z434" i="5"/>
  <c r="P434" i="5"/>
  <c r="I434" i="5"/>
  <c r="BK433" i="5"/>
  <c r="BJ433" i="5"/>
  <c r="AA433" i="5"/>
  <c r="Z433" i="5"/>
  <c r="P433" i="5"/>
  <c r="I433" i="5"/>
  <c r="BK432" i="5"/>
  <c r="BJ432" i="5"/>
  <c r="AA432" i="5"/>
  <c r="Z432" i="5"/>
  <c r="P432" i="5"/>
  <c r="I432" i="5"/>
  <c r="BK431" i="5"/>
  <c r="BJ431" i="5"/>
  <c r="AA431" i="5"/>
  <c r="Z431" i="5"/>
  <c r="P431" i="5"/>
  <c r="I431" i="5"/>
  <c r="BK430" i="5"/>
  <c r="BJ430" i="5"/>
  <c r="AA430" i="5"/>
  <c r="Z430" i="5"/>
  <c r="P430" i="5"/>
  <c r="I430" i="5"/>
  <c r="BK429" i="5"/>
  <c r="BJ429" i="5"/>
  <c r="AA429" i="5"/>
  <c r="Z429" i="5"/>
  <c r="P429" i="5"/>
  <c r="I429" i="5"/>
  <c r="BK428" i="5"/>
  <c r="BJ428" i="5"/>
  <c r="AA428" i="5"/>
  <c r="Z428" i="5"/>
  <c r="P428" i="5"/>
  <c r="I428" i="5"/>
  <c r="BK427" i="5"/>
  <c r="BJ427" i="5"/>
  <c r="AA427" i="5"/>
  <c r="Z427" i="5"/>
  <c r="P427" i="5"/>
  <c r="I427" i="5"/>
  <c r="BK426" i="5"/>
  <c r="BJ426" i="5"/>
  <c r="AA426" i="5"/>
  <c r="Z426" i="5"/>
  <c r="P426" i="5"/>
  <c r="I426" i="5"/>
  <c r="BK425" i="5"/>
  <c r="BJ425" i="5"/>
  <c r="AA425" i="5"/>
  <c r="Z425" i="5"/>
  <c r="P425" i="5"/>
  <c r="I425" i="5"/>
  <c r="BK424" i="5"/>
  <c r="BJ424" i="5"/>
  <c r="AA424" i="5"/>
  <c r="Z424" i="5"/>
  <c r="P424" i="5"/>
  <c r="I424" i="5"/>
  <c r="BK423" i="5"/>
  <c r="BJ423" i="5"/>
  <c r="AA423" i="5"/>
  <c r="Z423" i="5"/>
  <c r="P423" i="5"/>
  <c r="I423" i="5"/>
  <c r="BK422" i="5"/>
  <c r="BJ422" i="5"/>
  <c r="AA422" i="5"/>
  <c r="Z422" i="5"/>
  <c r="P422" i="5"/>
  <c r="I422" i="5"/>
  <c r="BK421" i="5"/>
  <c r="BJ421" i="5"/>
  <c r="AA421" i="5"/>
  <c r="Z421" i="5"/>
  <c r="P421" i="5"/>
  <c r="I421" i="5"/>
  <c r="BK420" i="5"/>
  <c r="BJ420" i="5"/>
  <c r="AA420" i="5"/>
  <c r="Z420" i="5"/>
  <c r="P420" i="5"/>
  <c r="I420" i="5"/>
  <c r="BK419" i="5"/>
  <c r="BJ419" i="5"/>
  <c r="AA419" i="5"/>
  <c r="Z419" i="5"/>
  <c r="P419" i="5"/>
  <c r="I419" i="5"/>
  <c r="BK418" i="5"/>
  <c r="BJ418" i="5"/>
  <c r="AA418" i="5"/>
  <c r="Z418" i="5"/>
  <c r="P418" i="5"/>
  <c r="I418" i="5"/>
  <c r="BK417" i="5"/>
  <c r="BJ417" i="5"/>
  <c r="AA417" i="5"/>
  <c r="Z417" i="5"/>
  <c r="P417" i="5"/>
  <c r="I417" i="5"/>
  <c r="BK416" i="5"/>
  <c r="BJ416" i="5"/>
  <c r="AA416" i="5"/>
  <c r="Z416" i="5"/>
  <c r="P416" i="5"/>
  <c r="I416" i="5"/>
  <c r="BK415" i="5"/>
  <c r="BJ415" i="5"/>
  <c r="AA415" i="5"/>
  <c r="Z415" i="5"/>
  <c r="P415" i="5"/>
  <c r="I415" i="5"/>
  <c r="BK414" i="5"/>
  <c r="BJ414" i="5"/>
  <c r="AA414" i="5"/>
  <c r="Z414" i="5"/>
  <c r="P414" i="5"/>
  <c r="I414" i="5"/>
  <c r="BK413" i="5"/>
  <c r="BJ413" i="5"/>
  <c r="AA413" i="5"/>
  <c r="Z413" i="5"/>
  <c r="P413" i="5"/>
  <c r="I413" i="5"/>
  <c r="BK412" i="5"/>
  <c r="BJ412" i="5"/>
  <c r="AA412" i="5"/>
  <c r="Z412" i="5"/>
  <c r="P412" i="5"/>
  <c r="I412" i="5"/>
  <c r="BK411" i="5"/>
  <c r="BJ411" i="5"/>
  <c r="AA411" i="5"/>
  <c r="Z411" i="5"/>
  <c r="P411" i="5"/>
  <c r="I411" i="5"/>
  <c r="BK410" i="5"/>
  <c r="BJ410" i="5"/>
  <c r="AA410" i="5"/>
  <c r="Z410" i="5"/>
  <c r="P410" i="5"/>
  <c r="I410" i="5"/>
  <c r="BK409" i="5"/>
  <c r="BJ409" i="5"/>
  <c r="AA409" i="5"/>
  <c r="Z409" i="5"/>
  <c r="P409" i="5"/>
  <c r="I409" i="5"/>
  <c r="BK408" i="5"/>
  <c r="BJ408" i="5"/>
  <c r="AA408" i="5"/>
  <c r="Z408" i="5"/>
  <c r="P408" i="5"/>
  <c r="I408" i="5"/>
  <c r="BK407" i="5"/>
  <c r="BJ407" i="5"/>
  <c r="AA407" i="5"/>
  <c r="Z407" i="5"/>
  <c r="P407" i="5"/>
  <c r="I407" i="5"/>
  <c r="BK406" i="5"/>
  <c r="BJ406" i="5"/>
  <c r="AA406" i="5"/>
  <c r="Z406" i="5"/>
  <c r="P406" i="5"/>
  <c r="I406" i="5"/>
  <c r="BK405" i="5"/>
  <c r="BJ405" i="5"/>
  <c r="AA405" i="5"/>
  <c r="Z405" i="5"/>
  <c r="P405" i="5"/>
  <c r="I405" i="5"/>
  <c r="BK404" i="5"/>
  <c r="BJ404" i="5"/>
  <c r="AA404" i="5"/>
  <c r="Z404" i="5"/>
  <c r="P404" i="5"/>
  <c r="I404" i="5"/>
  <c r="BK403" i="5"/>
  <c r="BJ403" i="5"/>
  <c r="AA403" i="5"/>
  <c r="Z403" i="5"/>
  <c r="P403" i="5"/>
  <c r="I403" i="5"/>
  <c r="BK402" i="5"/>
  <c r="BJ402" i="5"/>
  <c r="AA402" i="5"/>
  <c r="Z402" i="5"/>
  <c r="P402" i="5"/>
  <c r="I402" i="5"/>
  <c r="BK401" i="5"/>
  <c r="BJ401" i="5"/>
  <c r="AA401" i="5"/>
  <c r="Z401" i="5"/>
  <c r="P401" i="5"/>
  <c r="I401" i="5"/>
  <c r="BK400" i="5"/>
  <c r="BJ400" i="5"/>
  <c r="AA400" i="5"/>
  <c r="Z400" i="5"/>
  <c r="P400" i="5"/>
  <c r="I400" i="5"/>
  <c r="BK399" i="5"/>
  <c r="BJ399" i="5"/>
  <c r="AA399" i="5"/>
  <c r="Z399" i="5"/>
  <c r="P399" i="5"/>
  <c r="I399" i="5"/>
  <c r="BK398" i="5"/>
  <c r="BJ398" i="5"/>
  <c r="AA398" i="5"/>
  <c r="Z398" i="5"/>
  <c r="P398" i="5"/>
  <c r="I398" i="5"/>
  <c r="BK397" i="5"/>
  <c r="BJ397" i="5"/>
  <c r="AA397" i="5"/>
  <c r="Z397" i="5"/>
  <c r="P397" i="5"/>
  <c r="I397" i="5"/>
  <c r="BK396" i="5"/>
  <c r="BJ396" i="5"/>
  <c r="AA396" i="5"/>
  <c r="Z396" i="5"/>
  <c r="P396" i="5"/>
  <c r="I396" i="5"/>
  <c r="BK395" i="5"/>
  <c r="BJ395" i="5"/>
  <c r="AA395" i="5"/>
  <c r="Z395" i="5"/>
  <c r="P395" i="5"/>
  <c r="BK394" i="5"/>
  <c r="BJ394" i="5"/>
  <c r="AA394" i="5"/>
  <c r="Z394" i="5"/>
  <c r="P394" i="5"/>
  <c r="BK393" i="5"/>
  <c r="BJ393" i="5"/>
  <c r="AA393" i="5"/>
  <c r="Z393" i="5"/>
  <c r="P393" i="5"/>
  <c r="BK392" i="5"/>
  <c r="BJ392" i="5"/>
  <c r="AA392" i="5"/>
  <c r="Z392" i="5"/>
  <c r="P392" i="5"/>
  <c r="BK391" i="5"/>
  <c r="BJ391" i="5"/>
  <c r="AA391" i="5"/>
  <c r="Z391" i="5"/>
  <c r="P391" i="5"/>
  <c r="BK390" i="5"/>
  <c r="BJ390" i="5"/>
  <c r="AA390" i="5"/>
  <c r="Z390" i="5"/>
  <c r="P390" i="5"/>
  <c r="BK389" i="5"/>
  <c r="BJ389" i="5"/>
  <c r="AA389" i="5"/>
  <c r="Z389" i="5"/>
  <c r="P389" i="5"/>
  <c r="BK388" i="5"/>
  <c r="BJ388" i="5"/>
  <c r="AA388" i="5"/>
  <c r="Z388" i="5"/>
  <c r="P388" i="5"/>
  <c r="BK387" i="5"/>
  <c r="BJ387" i="5"/>
  <c r="AA387" i="5"/>
  <c r="Z387" i="5"/>
  <c r="P387" i="5"/>
  <c r="BK386" i="5"/>
  <c r="BJ386" i="5"/>
  <c r="AA386" i="5"/>
  <c r="Z386" i="5"/>
  <c r="P386" i="5"/>
  <c r="BK385" i="5"/>
  <c r="BJ385" i="5"/>
  <c r="AA385" i="5"/>
  <c r="Z385" i="5"/>
  <c r="P385" i="5"/>
  <c r="BK384" i="5"/>
  <c r="BJ384" i="5"/>
  <c r="AA384" i="5"/>
  <c r="Z384" i="5"/>
  <c r="P384" i="5"/>
  <c r="BK383" i="5"/>
  <c r="BJ383" i="5"/>
  <c r="AA383" i="5"/>
  <c r="Z383" i="5"/>
  <c r="P383" i="5"/>
  <c r="BK382" i="5"/>
  <c r="BJ382" i="5"/>
  <c r="AA382" i="5"/>
  <c r="Z382" i="5"/>
  <c r="P382" i="5"/>
  <c r="BK381" i="5"/>
  <c r="BJ381" i="5"/>
  <c r="AA381" i="5"/>
  <c r="Z381" i="5"/>
  <c r="P381" i="5"/>
  <c r="BK380" i="5"/>
  <c r="BJ380" i="5"/>
  <c r="AA380" i="5"/>
  <c r="Z380" i="5"/>
  <c r="P380" i="5"/>
  <c r="BK379" i="5"/>
  <c r="BJ379" i="5"/>
  <c r="AA379" i="5"/>
  <c r="Z379" i="5"/>
  <c r="P379" i="5"/>
  <c r="BK378" i="5"/>
  <c r="BJ378" i="5"/>
  <c r="AA378" i="5"/>
  <c r="Z378" i="5"/>
  <c r="P378" i="5"/>
  <c r="BK377" i="5"/>
  <c r="BJ377" i="5"/>
  <c r="AA377" i="5"/>
  <c r="Z377" i="5"/>
  <c r="P377" i="5"/>
  <c r="BK376" i="5"/>
  <c r="BJ376" i="5"/>
  <c r="AA376" i="5"/>
  <c r="Z376" i="5"/>
  <c r="P376" i="5"/>
  <c r="BK375" i="5"/>
  <c r="BJ375" i="5"/>
  <c r="AA375" i="5"/>
  <c r="Z375" i="5"/>
  <c r="P375" i="5"/>
  <c r="BK374" i="5"/>
  <c r="BJ374" i="5"/>
  <c r="AA374" i="5"/>
  <c r="Z374" i="5"/>
  <c r="P374" i="5"/>
  <c r="BK373" i="5"/>
  <c r="BJ373" i="5"/>
  <c r="AA373" i="5"/>
  <c r="Z373" i="5"/>
  <c r="P373" i="5"/>
  <c r="BK372" i="5"/>
  <c r="BJ372" i="5"/>
  <c r="AA372" i="5"/>
  <c r="Z372" i="5"/>
  <c r="P372" i="5"/>
  <c r="BK371" i="5"/>
  <c r="BJ371" i="5"/>
  <c r="AA371" i="5"/>
  <c r="Z371" i="5"/>
  <c r="P371" i="5"/>
  <c r="BK370" i="5"/>
  <c r="BJ370" i="5"/>
  <c r="AA370" i="5"/>
  <c r="Z370" i="5"/>
  <c r="P370" i="5"/>
  <c r="BK369" i="5"/>
  <c r="BJ369" i="5"/>
  <c r="AA369" i="5"/>
  <c r="Z369" i="5"/>
  <c r="P369" i="5"/>
  <c r="BK368" i="5"/>
  <c r="BJ368" i="5"/>
  <c r="AA368" i="5"/>
  <c r="Z368" i="5"/>
  <c r="P368" i="5"/>
  <c r="BK367" i="5"/>
  <c r="BJ367" i="5"/>
  <c r="AA367" i="5"/>
  <c r="Z367" i="5"/>
  <c r="P367" i="5"/>
  <c r="BK366" i="5"/>
  <c r="BJ366" i="5"/>
  <c r="AA366" i="5"/>
  <c r="Z366" i="5"/>
  <c r="P366" i="5"/>
  <c r="BK365" i="5"/>
  <c r="BJ365" i="5"/>
  <c r="AA365" i="5"/>
  <c r="Z365" i="5"/>
  <c r="P365" i="5"/>
  <c r="BK364" i="5"/>
  <c r="BJ364" i="5"/>
  <c r="AA364" i="5"/>
  <c r="Z364" i="5"/>
  <c r="P364" i="5"/>
  <c r="BK363" i="5"/>
  <c r="BJ363" i="5"/>
  <c r="AA363" i="5"/>
  <c r="Z363" i="5"/>
  <c r="P363" i="5"/>
  <c r="BK362" i="5"/>
  <c r="BJ362" i="5"/>
  <c r="AA362" i="5"/>
  <c r="Z362" i="5"/>
  <c r="P362" i="5"/>
  <c r="BK361" i="5"/>
  <c r="BJ361" i="5"/>
  <c r="AA361" i="5"/>
  <c r="Z361" i="5"/>
  <c r="P361" i="5"/>
  <c r="BK360" i="5"/>
  <c r="BJ360" i="5"/>
  <c r="AA360" i="5"/>
  <c r="Z360" i="5"/>
  <c r="P360" i="5"/>
  <c r="BK359" i="5"/>
  <c r="BJ359" i="5"/>
  <c r="AA359" i="5"/>
  <c r="Z359" i="5"/>
  <c r="P359" i="5"/>
  <c r="BK358" i="5"/>
  <c r="BJ358" i="5"/>
  <c r="AA358" i="5"/>
  <c r="Z358" i="5"/>
  <c r="P358" i="5"/>
  <c r="BK357" i="5"/>
  <c r="BJ357" i="5"/>
  <c r="AA357" i="5"/>
  <c r="Z357" i="5"/>
  <c r="P357" i="5"/>
  <c r="BK356" i="5"/>
  <c r="BJ356" i="5"/>
  <c r="AA356" i="5"/>
  <c r="Z356" i="5"/>
  <c r="P356" i="5"/>
  <c r="BK355" i="5"/>
  <c r="BJ355" i="5"/>
  <c r="AA355" i="5"/>
  <c r="Z355" i="5"/>
  <c r="P355" i="5"/>
  <c r="BK354" i="5"/>
  <c r="BJ354" i="5"/>
  <c r="AA354" i="5"/>
  <c r="Z354" i="5"/>
  <c r="P354" i="5"/>
  <c r="BK353" i="5"/>
  <c r="BJ353" i="5"/>
  <c r="AA353" i="5"/>
  <c r="Z353" i="5"/>
  <c r="P353" i="5"/>
  <c r="BK352" i="5"/>
  <c r="BJ352" i="5"/>
  <c r="AA352" i="5"/>
  <c r="Z352" i="5"/>
  <c r="P352" i="5"/>
  <c r="BK351" i="5"/>
  <c r="BJ351" i="5"/>
  <c r="AA351" i="5"/>
  <c r="Z351" i="5"/>
  <c r="P351" i="5"/>
  <c r="BK350" i="5"/>
  <c r="BJ350" i="5"/>
  <c r="AA350" i="5"/>
  <c r="Z350" i="5"/>
  <c r="P350" i="5"/>
  <c r="BK349" i="5"/>
  <c r="BJ349" i="5"/>
  <c r="AA349" i="5"/>
  <c r="Z349" i="5"/>
  <c r="P349" i="5"/>
  <c r="BK348" i="5"/>
  <c r="BJ348" i="5"/>
  <c r="AA348" i="5"/>
  <c r="Z348" i="5"/>
  <c r="P348" i="5"/>
  <c r="BK347" i="5"/>
  <c r="BJ347" i="5"/>
  <c r="AA347" i="5"/>
  <c r="Z347" i="5"/>
  <c r="P347" i="5"/>
  <c r="BK346" i="5"/>
  <c r="BJ346" i="5"/>
  <c r="AA346" i="5"/>
  <c r="Z346" i="5"/>
  <c r="P346" i="5"/>
  <c r="BK345" i="5"/>
  <c r="BJ345" i="5"/>
  <c r="AA345" i="5"/>
  <c r="Z345" i="5"/>
  <c r="P345" i="5"/>
  <c r="BK344" i="5"/>
  <c r="BJ344" i="5"/>
  <c r="AA344" i="5"/>
  <c r="Z344" i="5"/>
  <c r="P344" i="5"/>
  <c r="BK343" i="5"/>
  <c r="BJ343" i="5"/>
  <c r="AA343" i="5"/>
  <c r="Z343" i="5"/>
  <c r="P343" i="5"/>
  <c r="BK342" i="5"/>
  <c r="BJ342" i="5"/>
  <c r="AA342" i="5"/>
  <c r="Z342" i="5"/>
  <c r="P342" i="5"/>
  <c r="BK341" i="5"/>
  <c r="BJ341" i="5"/>
  <c r="AA341" i="5"/>
  <c r="Z341" i="5"/>
  <c r="P341" i="5"/>
  <c r="BK340" i="5"/>
  <c r="BJ340" i="5"/>
  <c r="AA340" i="5"/>
  <c r="Z340" i="5"/>
  <c r="P340" i="5"/>
  <c r="BK339" i="5"/>
  <c r="BJ339" i="5"/>
  <c r="AA339" i="5"/>
  <c r="Z339" i="5"/>
  <c r="P339" i="5"/>
  <c r="BK338" i="5"/>
  <c r="BJ338" i="5"/>
  <c r="AA338" i="5"/>
  <c r="Z338" i="5"/>
  <c r="P338" i="5"/>
  <c r="BK337" i="5"/>
  <c r="BJ337" i="5"/>
  <c r="AA337" i="5"/>
  <c r="Z337" i="5"/>
  <c r="P337" i="5"/>
  <c r="BK336" i="5"/>
  <c r="BJ336" i="5"/>
  <c r="AA336" i="5"/>
  <c r="Z336" i="5"/>
  <c r="P336" i="5"/>
  <c r="BK335" i="5"/>
  <c r="BJ335" i="5"/>
  <c r="AA335" i="5"/>
  <c r="Z335" i="5"/>
  <c r="P335" i="5"/>
  <c r="BK334" i="5"/>
  <c r="BJ334" i="5"/>
  <c r="AA334" i="5"/>
  <c r="Z334" i="5"/>
  <c r="P334" i="5"/>
  <c r="BK333" i="5"/>
  <c r="BJ333" i="5"/>
  <c r="AA333" i="5"/>
  <c r="Z333" i="5"/>
  <c r="P333" i="5"/>
  <c r="BK332" i="5"/>
  <c r="BJ332" i="5"/>
  <c r="AA332" i="5"/>
  <c r="Z332" i="5"/>
  <c r="P332" i="5"/>
  <c r="BK331" i="5"/>
  <c r="BJ331" i="5"/>
  <c r="AA331" i="5"/>
  <c r="Z331" i="5"/>
  <c r="P331" i="5"/>
  <c r="BK330" i="5"/>
  <c r="BJ330" i="5"/>
  <c r="AA330" i="5"/>
  <c r="Z330" i="5"/>
  <c r="P330" i="5"/>
  <c r="BK329" i="5"/>
  <c r="BJ329" i="5"/>
  <c r="AA329" i="5"/>
  <c r="Z329" i="5"/>
  <c r="P329" i="5"/>
  <c r="BK328" i="5"/>
  <c r="BJ328" i="5"/>
  <c r="AA328" i="5"/>
  <c r="Z328" i="5"/>
  <c r="P328" i="5"/>
  <c r="BK327" i="5"/>
  <c r="BJ327" i="5"/>
  <c r="AA327" i="5"/>
  <c r="Z327" i="5"/>
  <c r="P327" i="5"/>
  <c r="BK326" i="5"/>
  <c r="BJ326" i="5"/>
  <c r="AA326" i="5"/>
  <c r="Z326" i="5"/>
  <c r="P326" i="5"/>
  <c r="BK325" i="5"/>
  <c r="BJ325" i="5"/>
  <c r="AA325" i="5"/>
  <c r="Z325" i="5"/>
  <c r="P325" i="5"/>
  <c r="BK324" i="5"/>
  <c r="BJ324" i="5"/>
  <c r="AA324" i="5"/>
  <c r="Z324" i="5"/>
  <c r="P324" i="5"/>
  <c r="BK323" i="5"/>
  <c r="BJ323" i="5"/>
  <c r="AA323" i="5"/>
  <c r="Z323" i="5"/>
  <c r="P323" i="5"/>
  <c r="BK322" i="5"/>
  <c r="BJ322" i="5"/>
  <c r="AA322" i="5"/>
  <c r="Z322" i="5"/>
  <c r="P322" i="5"/>
  <c r="BK321" i="5"/>
  <c r="BJ321" i="5"/>
  <c r="AA321" i="5"/>
  <c r="Z321" i="5"/>
  <c r="P321" i="5"/>
  <c r="BK320" i="5"/>
  <c r="BJ320" i="5"/>
  <c r="AA320" i="5"/>
  <c r="Z320" i="5"/>
  <c r="P320" i="5"/>
  <c r="BK319" i="5"/>
  <c r="BJ319" i="5"/>
  <c r="AA319" i="5"/>
  <c r="Z319" i="5"/>
  <c r="P319" i="5"/>
  <c r="BK318" i="5"/>
  <c r="BJ318" i="5"/>
  <c r="AA318" i="5"/>
  <c r="Z318" i="5"/>
  <c r="P318" i="5"/>
  <c r="BK317" i="5"/>
  <c r="BJ317" i="5"/>
  <c r="AA317" i="5"/>
  <c r="Z317" i="5"/>
  <c r="P317" i="5"/>
  <c r="BK316" i="5"/>
  <c r="BJ316" i="5"/>
  <c r="AA316" i="5"/>
  <c r="Z316" i="5"/>
  <c r="P316" i="5"/>
  <c r="BK315" i="5"/>
  <c r="BJ315" i="5"/>
  <c r="AA315" i="5"/>
  <c r="Z315" i="5"/>
  <c r="P315" i="5"/>
  <c r="BK314" i="5"/>
  <c r="BJ314" i="5"/>
  <c r="AA314" i="5"/>
  <c r="Z314" i="5"/>
  <c r="P314" i="5"/>
  <c r="BK313" i="5"/>
  <c r="BJ313" i="5"/>
  <c r="AA313" i="5"/>
  <c r="Z313" i="5"/>
  <c r="P313" i="5"/>
  <c r="BK312" i="5"/>
  <c r="BJ312" i="5"/>
  <c r="AA312" i="5"/>
  <c r="Z312" i="5"/>
  <c r="P312" i="5"/>
  <c r="BK311" i="5"/>
  <c r="BJ311" i="5"/>
  <c r="AA311" i="5"/>
  <c r="Z311" i="5"/>
  <c r="P311" i="5"/>
  <c r="BK310" i="5"/>
  <c r="BJ310" i="5"/>
  <c r="AA310" i="5"/>
  <c r="Z310" i="5"/>
  <c r="P310" i="5"/>
  <c r="BK309" i="5"/>
  <c r="BJ309" i="5"/>
  <c r="AA309" i="5"/>
  <c r="Z309" i="5"/>
  <c r="P309" i="5"/>
  <c r="BK308" i="5"/>
  <c r="BJ308" i="5"/>
  <c r="AA308" i="5"/>
  <c r="Z308" i="5"/>
  <c r="P308" i="5"/>
  <c r="BK307" i="5"/>
  <c r="BJ307" i="5"/>
  <c r="AA307" i="5"/>
  <c r="Z307" i="5"/>
  <c r="P307" i="5"/>
  <c r="BK306" i="5"/>
  <c r="BJ306" i="5"/>
  <c r="AA306" i="5"/>
  <c r="Z306" i="5"/>
  <c r="P306" i="5"/>
  <c r="BK305" i="5"/>
  <c r="BJ305" i="5"/>
  <c r="AA305" i="5"/>
  <c r="Z305" i="5"/>
  <c r="P305" i="5"/>
  <c r="BK304" i="5"/>
  <c r="BJ304" i="5"/>
  <c r="AA304" i="5"/>
  <c r="Z304" i="5"/>
  <c r="P304" i="5"/>
  <c r="BK303" i="5"/>
  <c r="BJ303" i="5"/>
  <c r="AA303" i="5"/>
  <c r="Z303" i="5"/>
  <c r="P303" i="5"/>
  <c r="BK302" i="5"/>
  <c r="BJ302" i="5"/>
  <c r="AA302" i="5"/>
  <c r="Z302" i="5"/>
  <c r="P302" i="5"/>
  <c r="BK301" i="5"/>
  <c r="BJ301" i="5"/>
  <c r="AA301" i="5"/>
  <c r="Z301" i="5"/>
  <c r="P301" i="5"/>
  <c r="BK300" i="5"/>
  <c r="BJ300" i="5"/>
  <c r="AA300" i="5"/>
  <c r="Z300" i="5"/>
  <c r="P300" i="5"/>
  <c r="BK299" i="5"/>
  <c r="BJ299" i="5"/>
  <c r="AA299" i="5"/>
  <c r="Z299" i="5"/>
  <c r="P299" i="5"/>
  <c r="BK298" i="5"/>
  <c r="BJ298" i="5"/>
  <c r="AA298" i="5"/>
  <c r="Z298" i="5"/>
  <c r="P298" i="5"/>
  <c r="BK297" i="5"/>
  <c r="BJ297" i="5"/>
  <c r="AA297" i="5"/>
  <c r="Z297" i="5"/>
  <c r="P297" i="5"/>
  <c r="BK296" i="5"/>
  <c r="BJ296" i="5"/>
  <c r="AA296" i="5"/>
  <c r="Z296" i="5"/>
  <c r="P296" i="5"/>
  <c r="BK295" i="5"/>
  <c r="BJ295" i="5"/>
  <c r="AA295" i="5"/>
  <c r="Z295" i="5"/>
  <c r="P295" i="5"/>
  <c r="BK294" i="5"/>
  <c r="BJ294" i="5"/>
  <c r="AA294" i="5"/>
  <c r="Z294" i="5"/>
  <c r="P294" i="5"/>
  <c r="BK293" i="5"/>
  <c r="BJ293" i="5"/>
  <c r="AA293" i="5"/>
  <c r="Z293" i="5"/>
  <c r="P293" i="5"/>
  <c r="BK292" i="5"/>
  <c r="BJ292" i="5"/>
  <c r="AA292" i="5"/>
  <c r="Z292" i="5"/>
  <c r="P292" i="5"/>
  <c r="BK291" i="5"/>
  <c r="BJ291" i="5"/>
  <c r="AA291" i="5"/>
  <c r="Z291" i="5"/>
  <c r="P291" i="5"/>
  <c r="BK290" i="5"/>
  <c r="BJ290" i="5"/>
  <c r="AA290" i="5"/>
  <c r="Z290" i="5"/>
  <c r="P290" i="5"/>
  <c r="BK289" i="5"/>
  <c r="BJ289" i="5"/>
  <c r="AA289" i="5"/>
  <c r="Z289" i="5"/>
  <c r="P289" i="5"/>
  <c r="BK288" i="5"/>
  <c r="BJ288" i="5"/>
  <c r="AA288" i="5"/>
  <c r="Z288" i="5"/>
  <c r="P288" i="5"/>
  <c r="BK287" i="5"/>
  <c r="BJ287" i="5"/>
  <c r="AA287" i="5"/>
  <c r="Z287" i="5"/>
  <c r="P287" i="5"/>
  <c r="BK286" i="5"/>
  <c r="BJ286" i="5"/>
  <c r="AA286" i="5"/>
  <c r="Z286" i="5"/>
  <c r="P286" i="5"/>
  <c r="BK285" i="5"/>
  <c r="BJ285" i="5"/>
  <c r="AA285" i="5"/>
  <c r="Z285" i="5"/>
  <c r="P285" i="5"/>
  <c r="BK284" i="5"/>
  <c r="BJ284" i="5"/>
  <c r="AA284" i="5"/>
  <c r="Z284" i="5"/>
  <c r="P284" i="5"/>
  <c r="BK283" i="5"/>
  <c r="BJ283" i="5"/>
  <c r="AA283" i="5"/>
  <c r="Z283" i="5"/>
  <c r="P283" i="5"/>
  <c r="BK282" i="5"/>
  <c r="BJ282" i="5"/>
  <c r="AA282" i="5"/>
  <c r="Z282" i="5"/>
  <c r="P282" i="5"/>
  <c r="BK281" i="5"/>
  <c r="BJ281" i="5"/>
  <c r="AA281" i="5"/>
  <c r="Z281" i="5"/>
  <c r="P281" i="5"/>
  <c r="BK280" i="5"/>
  <c r="BJ280" i="5"/>
  <c r="AA280" i="5"/>
  <c r="Z280" i="5"/>
  <c r="P280" i="5"/>
  <c r="BK279" i="5"/>
  <c r="BJ279" i="5"/>
  <c r="AA279" i="5"/>
  <c r="Z279" i="5"/>
  <c r="P279" i="5"/>
  <c r="BK278" i="5"/>
  <c r="BJ278" i="5"/>
  <c r="AA278" i="5"/>
  <c r="Z278" i="5"/>
  <c r="P278" i="5"/>
  <c r="BK277" i="5"/>
  <c r="BJ277" i="5"/>
  <c r="AA277" i="5"/>
  <c r="Z277" i="5"/>
  <c r="P277" i="5"/>
  <c r="BK276" i="5"/>
  <c r="BJ276" i="5"/>
  <c r="AA276" i="5"/>
  <c r="Z276" i="5"/>
  <c r="P276" i="5"/>
  <c r="BK275" i="5"/>
  <c r="BJ275" i="5"/>
  <c r="AA275" i="5"/>
  <c r="Z275" i="5"/>
  <c r="P275" i="5"/>
  <c r="BK274" i="5"/>
  <c r="BJ274" i="5"/>
  <c r="AA274" i="5"/>
  <c r="Z274" i="5"/>
  <c r="P274" i="5"/>
  <c r="BK273" i="5"/>
  <c r="BJ273" i="5"/>
  <c r="AA273" i="5"/>
  <c r="Z273" i="5"/>
  <c r="P273" i="5"/>
  <c r="BK272" i="5"/>
  <c r="BJ272" i="5"/>
  <c r="AA272" i="5"/>
  <c r="Z272" i="5"/>
  <c r="P272" i="5"/>
  <c r="BK271" i="5"/>
  <c r="BJ271" i="5"/>
  <c r="AA271" i="5"/>
  <c r="Z271" i="5"/>
  <c r="P271" i="5"/>
  <c r="BK270" i="5"/>
  <c r="BJ270" i="5"/>
  <c r="AA270" i="5"/>
  <c r="Z270" i="5"/>
  <c r="P270" i="5"/>
  <c r="BK269" i="5"/>
  <c r="BJ269" i="5"/>
  <c r="AA269" i="5"/>
  <c r="Z269" i="5"/>
  <c r="P269" i="5"/>
  <c r="BK268" i="5"/>
  <c r="BJ268" i="5"/>
  <c r="AA268" i="5"/>
  <c r="Z268" i="5"/>
  <c r="P268" i="5"/>
  <c r="BK267" i="5"/>
  <c r="BJ267" i="5"/>
  <c r="AA267" i="5"/>
  <c r="Z267" i="5"/>
  <c r="P267" i="5"/>
  <c r="BK266" i="5"/>
  <c r="BJ266" i="5"/>
  <c r="AA266" i="5"/>
  <c r="Z266" i="5"/>
  <c r="P266" i="5"/>
  <c r="BK265" i="5"/>
  <c r="BJ265" i="5"/>
  <c r="AA265" i="5"/>
  <c r="Z265" i="5"/>
  <c r="P265" i="5"/>
  <c r="BK264" i="5"/>
  <c r="BJ264" i="5"/>
  <c r="AA264" i="5"/>
  <c r="Z264" i="5"/>
  <c r="P264" i="5"/>
  <c r="BK263" i="5"/>
  <c r="BJ263" i="5"/>
  <c r="AA263" i="5"/>
  <c r="Z263" i="5"/>
  <c r="P263" i="5"/>
  <c r="BK262" i="5"/>
  <c r="BJ262" i="5"/>
  <c r="AA262" i="5"/>
  <c r="Z262" i="5"/>
  <c r="P262" i="5"/>
  <c r="BK261" i="5"/>
  <c r="BJ261" i="5"/>
  <c r="AA261" i="5"/>
  <c r="Z261" i="5"/>
  <c r="P261" i="5"/>
  <c r="BK260" i="5"/>
  <c r="BJ260" i="5"/>
  <c r="AA260" i="5"/>
  <c r="Z260" i="5"/>
  <c r="P260" i="5"/>
  <c r="BK259" i="5"/>
  <c r="BJ259" i="5"/>
  <c r="AA259" i="5"/>
  <c r="Z259" i="5"/>
  <c r="P259" i="5"/>
  <c r="BK258" i="5"/>
  <c r="BJ258" i="5"/>
  <c r="AA258" i="5"/>
  <c r="Z258" i="5"/>
  <c r="P258" i="5"/>
  <c r="BK257" i="5"/>
  <c r="BJ257" i="5"/>
  <c r="AA257" i="5"/>
  <c r="Z257" i="5"/>
  <c r="P257" i="5"/>
  <c r="BK256" i="5"/>
  <c r="BJ256" i="5"/>
  <c r="AA256" i="5"/>
  <c r="Z256" i="5"/>
  <c r="P256" i="5"/>
  <c r="BK255" i="5"/>
  <c r="BJ255" i="5"/>
  <c r="AA255" i="5"/>
  <c r="Z255" i="5"/>
  <c r="P255" i="5"/>
  <c r="BK254" i="5"/>
  <c r="BJ254" i="5"/>
  <c r="AA254" i="5"/>
  <c r="Z254" i="5"/>
  <c r="P254" i="5"/>
  <c r="BK253" i="5"/>
  <c r="BJ253" i="5"/>
  <c r="AA253" i="5"/>
  <c r="Z253" i="5"/>
  <c r="P253" i="5"/>
  <c r="BK252" i="5"/>
  <c r="BJ252" i="5"/>
  <c r="AA252" i="5"/>
  <c r="Z252" i="5"/>
  <c r="P252" i="5"/>
  <c r="BK251" i="5"/>
  <c r="BJ251" i="5"/>
  <c r="AA251" i="5"/>
  <c r="Z251" i="5"/>
  <c r="P251" i="5"/>
  <c r="BK250" i="5"/>
  <c r="BJ250" i="5"/>
  <c r="AA250" i="5"/>
  <c r="Z250" i="5"/>
  <c r="P250" i="5"/>
  <c r="BK249" i="5"/>
  <c r="BJ249" i="5"/>
  <c r="AA249" i="5"/>
  <c r="Z249" i="5"/>
  <c r="P249" i="5"/>
  <c r="BK248" i="5"/>
  <c r="BJ248" i="5"/>
  <c r="AA248" i="5"/>
  <c r="Z248" i="5"/>
  <c r="P248" i="5"/>
  <c r="BK247" i="5"/>
  <c r="BJ247" i="5"/>
  <c r="AA247" i="5"/>
  <c r="Z247" i="5"/>
  <c r="P247" i="5"/>
  <c r="BK246" i="5"/>
  <c r="BJ246" i="5"/>
  <c r="AA246" i="5"/>
  <c r="Z246" i="5"/>
  <c r="P246" i="5"/>
  <c r="BK245" i="5"/>
  <c r="BJ245" i="5"/>
  <c r="AA245" i="5"/>
  <c r="Z245" i="5"/>
  <c r="P245" i="5"/>
  <c r="BK244" i="5"/>
  <c r="BJ244" i="5"/>
  <c r="AA244" i="5"/>
  <c r="Z244" i="5"/>
  <c r="P244" i="5"/>
  <c r="BK243" i="5"/>
  <c r="BJ243" i="5"/>
  <c r="AA243" i="5"/>
  <c r="Z243" i="5"/>
  <c r="P243" i="5"/>
  <c r="BK242" i="5"/>
  <c r="BJ242" i="5"/>
  <c r="AA242" i="5"/>
  <c r="Z242" i="5"/>
  <c r="P242" i="5"/>
  <c r="BK241" i="5"/>
  <c r="BJ241" i="5"/>
  <c r="AA241" i="5"/>
  <c r="Z241" i="5"/>
  <c r="P241" i="5"/>
  <c r="BK240" i="5"/>
  <c r="BJ240" i="5"/>
  <c r="AA240" i="5"/>
  <c r="Z240" i="5"/>
  <c r="P240" i="5"/>
  <c r="BK239" i="5"/>
  <c r="BJ239" i="5"/>
  <c r="AA239" i="5"/>
  <c r="Z239" i="5"/>
  <c r="P239" i="5"/>
  <c r="BK238" i="5"/>
  <c r="BJ238" i="5"/>
  <c r="AA238" i="5"/>
  <c r="Z238" i="5"/>
  <c r="P238" i="5"/>
  <c r="BK237" i="5"/>
  <c r="BJ237" i="5"/>
  <c r="AA237" i="5"/>
  <c r="Z237" i="5"/>
  <c r="P237" i="5"/>
  <c r="BK236" i="5"/>
  <c r="BJ236" i="5"/>
  <c r="AA236" i="5"/>
  <c r="Z236" i="5"/>
  <c r="P236" i="5"/>
  <c r="BK235" i="5"/>
  <c r="BJ235" i="5"/>
  <c r="AA235" i="5"/>
  <c r="Z235" i="5"/>
  <c r="P235" i="5"/>
  <c r="BK234" i="5"/>
  <c r="BJ234" i="5"/>
  <c r="AA234" i="5"/>
  <c r="Z234" i="5"/>
  <c r="P234" i="5"/>
  <c r="BK233" i="5"/>
  <c r="BJ233" i="5"/>
  <c r="AA233" i="5"/>
  <c r="Z233" i="5"/>
  <c r="P233" i="5"/>
  <c r="BK232" i="5"/>
  <c r="BJ232" i="5"/>
  <c r="AA232" i="5"/>
  <c r="Z232" i="5"/>
  <c r="P232" i="5"/>
  <c r="BK231" i="5"/>
  <c r="BJ231" i="5"/>
  <c r="AA231" i="5"/>
  <c r="Z231" i="5"/>
  <c r="P231" i="5"/>
  <c r="BK230" i="5"/>
  <c r="BJ230" i="5"/>
  <c r="AA230" i="5"/>
  <c r="Z230" i="5"/>
  <c r="P230" i="5"/>
  <c r="BK229" i="5"/>
  <c r="BJ229" i="5"/>
  <c r="AA229" i="5"/>
  <c r="Z229" i="5"/>
  <c r="P229" i="5"/>
  <c r="BK228" i="5"/>
  <c r="BJ228" i="5"/>
  <c r="AA228" i="5"/>
  <c r="Z228" i="5"/>
  <c r="P228" i="5"/>
  <c r="BK227" i="5"/>
  <c r="BJ227" i="5"/>
  <c r="AA227" i="5"/>
  <c r="Z227" i="5"/>
  <c r="P227" i="5"/>
  <c r="BK226" i="5"/>
  <c r="BJ226" i="5"/>
  <c r="AA226" i="5"/>
  <c r="Z226" i="5"/>
  <c r="P226" i="5"/>
  <c r="BK225" i="5"/>
  <c r="BJ225" i="5"/>
  <c r="AA225" i="5"/>
  <c r="Z225" i="5"/>
  <c r="P225" i="5"/>
  <c r="BK224" i="5"/>
  <c r="BJ224" i="5"/>
  <c r="AA224" i="5"/>
  <c r="Z224" i="5"/>
  <c r="P224" i="5"/>
  <c r="BK223" i="5"/>
  <c r="BJ223" i="5"/>
  <c r="AA223" i="5"/>
  <c r="Z223" i="5"/>
  <c r="P223" i="5"/>
  <c r="BK222" i="5"/>
  <c r="BJ222" i="5"/>
  <c r="AA222" i="5"/>
  <c r="Z222" i="5"/>
  <c r="P222" i="5"/>
  <c r="BK221" i="5"/>
  <c r="BJ221" i="5"/>
  <c r="AA221" i="5"/>
  <c r="Z221" i="5"/>
  <c r="P221" i="5"/>
  <c r="BK220" i="5"/>
  <c r="BJ220" i="5"/>
  <c r="AA220" i="5"/>
  <c r="Z220" i="5"/>
  <c r="P220" i="5"/>
  <c r="BK219" i="5"/>
  <c r="BJ219" i="5"/>
  <c r="AA219" i="5"/>
  <c r="Z219" i="5"/>
  <c r="P219" i="5"/>
  <c r="BK218" i="5"/>
  <c r="BJ218" i="5"/>
  <c r="AA218" i="5"/>
  <c r="Z218" i="5"/>
  <c r="P218" i="5"/>
  <c r="BK217" i="5"/>
  <c r="BJ217" i="5"/>
  <c r="AA217" i="5"/>
  <c r="Z217" i="5"/>
  <c r="P217" i="5"/>
  <c r="BK216" i="5"/>
  <c r="BJ216" i="5"/>
  <c r="AA216" i="5"/>
  <c r="Z216" i="5"/>
  <c r="P216" i="5"/>
  <c r="BK215" i="5"/>
  <c r="BJ215" i="5"/>
  <c r="AA215" i="5"/>
  <c r="Z215" i="5"/>
  <c r="P215" i="5"/>
  <c r="BK214" i="5"/>
  <c r="BJ214" i="5"/>
  <c r="AA214" i="5"/>
  <c r="Z214" i="5"/>
  <c r="P214" i="5"/>
  <c r="BK213" i="5"/>
  <c r="BJ213" i="5"/>
  <c r="AA213" i="5"/>
  <c r="Z213" i="5"/>
  <c r="P213" i="5"/>
  <c r="BK212" i="5"/>
  <c r="BJ212" i="5"/>
  <c r="AA212" i="5"/>
  <c r="Z212" i="5"/>
  <c r="P212" i="5"/>
  <c r="BK211" i="5"/>
  <c r="BJ211" i="5"/>
  <c r="AA211" i="5"/>
  <c r="Z211" i="5"/>
  <c r="P211" i="5"/>
  <c r="BK210" i="5"/>
  <c r="BJ210" i="5"/>
  <c r="AA210" i="5"/>
  <c r="Z210" i="5"/>
  <c r="P210" i="5"/>
  <c r="BK209" i="5"/>
  <c r="BJ209" i="5"/>
  <c r="AA209" i="5"/>
  <c r="Z209" i="5"/>
  <c r="P209" i="5"/>
  <c r="BK208" i="5"/>
  <c r="BJ208" i="5"/>
  <c r="AA208" i="5"/>
  <c r="Z208" i="5"/>
  <c r="P208" i="5"/>
  <c r="BK207" i="5"/>
  <c r="BJ207" i="5"/>
  <c r="AA207" i="5"/>
  <c r="Z207" i="5"/>
  <c r="P207" i="5"/>
  <c r="BK206" i="5"/>
  <c r="BJ206" i="5"/>
  <c r="AA206" i="5"/>
  <c r="Z206" i="5"/>
  <c r="P206" i="5"/>
  <c r="BK205" i="5"/>
  <c r="BJ205" i="5"/>
  <c r="AA205" i="5"/>
  <c r="Z205" i="5"/>
  <c r="P205" i="5"/>
  <c r="BK204" i="5"/>
  <c r="BJ204" i="5"/>
  <c r="AA204" i="5"/>
  <c r="Z204" i="5"/>
  <c r="P204" i="5"/>
  <c r="BK203" i="5"/>
  <c r="BJ203" i="5"/>
  <c r="AA203" i="5"/>
  <c r="Z203" i="5"/>
  <c r="P203" i="5"/>
  <c r="BK202" i="5"/>
  <c r="BJ202" i="5"/>
  <c r="AA202" i="5"/>
  <c r="Z202" i="5"/>
  <c r="P202" i="5"/>
  <c r="BK201" i="5"/>
  <c r="BJ201" i="5"/>
  <c r="AA201" i="5"/>
  <c r="Z201" i="5"/>
  <c r="P201" i="5"/>
  <c r="BK200" i="5"/>
  <c r="BJ200" i="5"/>
  <c r="AA200" i="5"/>
  <c r="Z200" i="5"/>
  <c r="P200" i="5"/>
  <c r="BK199" i="5"/>
  <c r="BJ199" i="5"/>
  <c r="AA199" i="5"/>
  <c r="Z199" i="5"/>
  <c r="P199" i="5"/>
  <c r="BK198" i="5"/>
  <c r="BJ198" i="5"/>
  <c r="AA198" i="5"/>
  <c r="Z198" i="5"/>
  <c r="P198" i="5"/>
  <c r="BK197" i="5"/>
  <c r="BJ197" i="5"/>
  <c r="AA197" i="5"/>
  <c r="Z197" i="5"/>
  <c r="P197" i="5"/>
  <c r="BK196" i="5"/>
  <c r="BJ196" i="5"/>
  <c r="AA196" i="5"/>
  <c r="Z196" i="5"/>
  <c r="P196" i="5"/>
  <c r="BK195" i="5"/>
  <c r="BJ195" i="5"/>
  <c r="AA195" i="5"/>
  <c r="Z195" i="5"/>
  <c r="P195" i="5"/>
  <c r="BK194" i="5"/>
  <c r="BJ194" i="5"/>
  <c r="AA194" i="5"/>
  <c r="Z194" i="5"/>
  <c r="P194" i="5"/>
  <c r="BK193" i="5"/>
  <c r="BJ193" i="5"/>
  <c r="AA193" i="5"/>
  <c r="Z193" i="5"/>
  <c r="P193" i="5"/>
  <c r="BK192" i="5"/>
  <c r="BJ192" i="5"/>
  <c r="AA192" i="5"/>
  <c r="Z192" i="5"/>
  <c r="P192" i="5"/>
  <c r="BK191" i="5"/>
  <c r="BJ191" i="5"/>
  <c r="AA191" i="5"/>
  <c r="Z191" i="5"/>
  <c r="P191" i="5"/>
  <c r="BK190" i="5"/>
  <c r="BJ190" i="5"/>
  <c r="AA190" i="5"/>
  <c r="Z190" i="5"/>
  <c r="P190" i="5"/>
  <c r="BK189" i="5"/>
  <c r="BJ189" i="5"/>
  <c r="AA189" i="5"/>
  <c r="Z189" i="5"/>
  <c r="P189" i="5"/>
  <c r="BK188" i="5"/>
  <c r="BJ188" i="5"/>
  <c r="AA188" i="5"/>
  <c r="Z188" i="5"/>
  <c r="P188" i="5"/>
  <c r="BK187" i="5"/>
  <c r="BJ187" i="5"/>
  <c r="AA187" i="5"/>
  <c r="Z187" i="5"/>
  <c r="P187" i="5"/>
  <c r="BK186" i="5"/>
  <c r="BJ186" i="5"/>
  <c r="AA186" i="5"/>
  <c r="Z186" i="5"/>
  <c r="P186" i="5"/>
  <c r="BK185" i="5"/>
  <c r="BJ185" i="5"/>
  <c r="AA185" i="5"/>
  <c r="Z185" i="5"/>
  <c r="P185" i="5"/>
  <c r="BK184" i="5"/>
  <c r="BJ184" i="5"/>
  <c r="AA184" i="5"/>
  <c r="Z184" i="5"/>
  <c r="P184" i="5"/>
  <c r="BK183" i="5"/>
  <c r="BJ183" i="5"/>
  <c r="AA183" i="5"/>
  <c r="Z183" i="5"/>
  <c r="P183" i="5"/>
  <c r="BK182" i="5"/>
  <c r="BJ182" i="5"/>
  <c r="AA182" i="5"/>
  <c r="Z182" i="5"/>
  <c r="P182" i="5"/>
  <c r="BK181" i="5"/>
  <c r="BJ181" i="5"/>
  <c r="AA181" i="5"/>
  <c r="Z181" i="5"/>
  <c r="P181" i="5"/>
  <c r="BK180" i="5"/>
  <c r="BJ180" i="5"/>
  <c r="AA180" i="5"/>
  <c r="Z180" i="5"/>
  <c r="P180" i="5"/>
  <c r="BK179" i="5"/>
  <c r="BJ179" i="5"/>
  <c r="AA179" i="5"/>
  <c r="Z179" i="5"/>
  <c r="P179" i="5"/>
  <c r="BK178" i="5"/>
  <c r="BJ178" i="5"/>
  <c r="AA178" i="5"/>
  <c r="Z178" i="5"/>
  <c r="P178" i="5"/>
  <c r="BK177" i="5"/>
  <c r="BJ177" i="5"/>
  <c r="AA177" i="5"/>
  <c r="Z177" i="5"/>
  <c r="P177" i="5"/>
  <c r="BK176" i="5"/>
  <c r="BJ176" i="5"/>
  <c r="AA176" i="5"/>
  <c r="Z176" i="5"/>
  <c r="P176" i="5"/>
  <c r="BK175" i="5"/>
  <c r="BJ175" i="5"/>
  <c r="AA175" i="5"/>
  <c r="Z175" i="5"/>
  <c r="P175" i="5"/>
  <c r="BK174" i="5"/>
  <c r="BJ174" i="5"/>
  <c r="AA174" i="5"/>
  <c r="Z174" i="5"/>
  <c r="P174" i="5"/>
  <c r="BK173" i="5"/>
  <c r="BJ173" i="5"/>
  <c r="AA173" i="5"/>
  <c r="Z173" i="5"/>
  <c r="P173" i="5"/>
  <c r="BK172" i="5"/>
  <c r="BJ172" i="5"/>
  <c r="AA172" i="5"/>
  <c r="Z172" i="5"/>
  <c r="P172" i="5"/>
  <c r="BK171" i="5"/>
  <c r="BJ171" i="5"/>
  <c r="AA171" i="5"/>
  <c r="Z171" i="5"/>
  <c r="P171" i="5"/>
  <c r="BK170" i="5"/>
  <c r="BJ170" i="5"/>
  <c r="AA170" i="5"/>
  <c r="Z170" i="5"/>
  <c r="P170" i="5"/>
  <c r="BK169" i="5"/>
  <c r="BJ169" i="5"/>
  <c r="AA169" i="5"/>
  <c r="Z169" i="5"/>
  <c r="P169" i="5"/>
  <c r="BK168" i="5"/>
  <c r="BJ168" i="5"/>
  <c r="AA168" i="5"/>
  <c r="Z168" i="5"/>
  <c r="P168" i="5"/>
  <c r="BK167" i="5"/>
  <c r="BJ167" i="5"/>
  <c r="AA167" i="5"/>
  <c r="Z167" i="5"/>
  <c r="P167" i="5"/>
  <c r="BK166" i="5"/>
  <c r="BJ166" i="5"/>
  <c r="AA166" i="5"/>
  <c r="Z166" i="5"/>
  <c r="P166" i="5"/>
  <c r="BK165" i="5"/>
  <c r="BJ165" i="5"/>
  <c r="AA165" i="5"/>
  <c r="Z165" i="5"/>
  <c r="P165" i="5"/>
  <c r="BK164" i="5"/>
  <c r="BJ164" i="5"/>
  <c r="AA164" i="5"/>
  <c r="Z164" i="5"/>
  <c r="P164" i="5"/>
  <c r="BK163" i="5"/>
  <c r="BJ163" i="5"/>
  <c r="AA163" i="5"/>
  <c r="Z163" i="5"/>
  <c r="P163" i="5"/>
  <c r="BK162" i="5"/>
  <c r="BJ162" i="5"/>
  <c r="AA162" i="5"/>
  <c r="Z162" i="5"/>
  <c r="P162" i="5"/>
  <c r="BK161" i="5"/>
  <c r="BJ161" i="5"/>
  <c r="AA161" i="5"/>
  <c r="Z161" i="5"/>
  <c r="P161" i="5"/>
  <c r="BK160" i="5"/>
  <c r="BJ160" i="5"/>
  <c r="AA160" i="5"/>
  <c r="Z160" i="5"/>
  <c r="P160" i="5"/>
  <c r="BK159" i="5"/>
  <c r="BJ159" i="5"/>
  <c r="AA159" i="5"/>
  <c r="Z159" i="5"/>
  <c r="P159" i="5"/>
  <c r="BK158" i="5"/>
  <c r="BJ158" i="5"/>
  <c r="AA158" i="5"/>
  <c r="Z158" i="5"/>
  <c r="P158" i="5"/>
  <c r="BK157" i="5"/>
  <c r="BJ157" i="5"/>
  <c r="AA157" i="5"/>
  <c r="Z157" i="5"/>
  <c r="P157" i="5"/>
  <c r="BK156" i="5"/>
  <c r="BJ156" i="5"/>
  <c r="AA156" i="5"/>
  <c r="Z156" i="5"/>
  <c r="P156" i="5"/>
  <c r="BK155" i="5"/>
  <c r="BJ155" i="5"/>
  <c r="AA155" i="5"/>
  <c r="Z155" i="5"/>
  <c r="P155" i="5"/>
  <c r="BK154" i="5"/>
  <c r="BJ154" i="5"/>
  <c r="AA154" i="5"/>
  <c r="Z154" i="5"/>
  <c r="P154" i="5"/>
  <c r="BK153" i="5"/>
  <c r="BJ153" i="5"/>
  <c r="AA153" i="5"/>
  <c r="Z153" i="5"/>
  <c r="P153" i="5"/>
  <c r="BK152" i="5"/>
  <c r="BJ152" i="5"/>
  <c r="AA152" i="5"/>
  <c r="Z152" i="5"/>
  <c r="P152" i="5"/>
  <c r="BK151" i="5"/>
  <c r="BJ151" i="5"/>
  <c r="AA151" i="5"/>
  <c r="Z151" i="5"/>
  <c r="P151" i="5"/>
  <c r="BK150" i="5"/>
  <c r="BJ150" i="5"/>
  <c r="AA150" i="5"/>
  <c r="Z150" i="5"/>
  <c r="P150" i="5"/>
  <c r="BK149" i="5"/>
  <c r="BJ149" i="5"/>
  <c r="AA149" i="5"/>
  <c r="Z149" i="5"/>
  <c r="P149" i="5"/>
  <c r="BK148" i="5"/>
  <c r="BJ148" i="5"/>
  <c r="AA148" i="5"/>
  <c r="Z148" i="5"/>
  <c r="P148" i="5"/>
  <c r="BK147" i="5"/>
  <c r="BJ147" i="5"/>
  <c r="AA147" i="5"/>
  <c r="Z147" i="5"/>
  <c r="P147" i="5"/>
  <c r="BK146" i="5"/>
  <c r="BJ146" i="5"/>
  <c r="AA146" i="5"/>
  <c r="Z146" i="5"/>
  <c r="P146" i="5"/>
  <c r="BK145" i="5"/>
  <c r="BJ145" i="5"/>
  <c r="AA145" i="5"/>
  <c r="Z145" i="5"/>
  <c r="P145" i="5"/>
  <c r="BK144" i="5"/>
  <c r="BJ144" i="5"/>
  <c r="AA144" i="5"/>
  <c r="Z144" i="5"/>
  <c r="P144" i="5"/>
  <c r="BK143" i="5"/>
  <c r="BJ143" i="5"/>
  <c r="AA143" i="5"/>
  <c r="Z143" i="5"/>
  <c r="P143" i="5"/>
  <c r="BK142" i="5"/>
  <c r="BJ142" i="5"/>
  <c r="AA142" i="5"/>
  <c r="Z142" i="5"/>
  <c r="P142" i="5"/>
  <c r="BK141" i="5"/>
  <c r="BJ141" i="5"/>
  <c r="AA141" i="5"/>
  <c r="Z141" i="5"/>
  <c r="P141" i="5"/>
  <c r="BK140" i="5"/>
  <c r="BJ140" i="5"/>
  <c r="AA140" i="5"/>
  <c r="Z140" i="5"/>
  <c r="P140" i="5"/>
  <c r="BK139" i="5"/>
  <c r="BJ139" i="5"/>
  <c r="AA139" i="5"/>
  <c r="Z139" i="5"/>
  <c r="P139" i="5"/>
  <c r="BK138" i="5"/>
  <c r="BJ138" i="5"/>
  <c r="AA138" i="5"/>
  <c r="Z138" i="5"/>
  <c r="P138" i="5"/>
  <c r="BK137" i="5"/>
  <c r="BJ137" i="5"/>
  <c r="AA137" i="5"/>
  <c r="Z137" i="5"/>
  <c r="P137" i="5"/>
  <c r="BK136" i="5"/>
  <c r="BJ136" i="5"/>
  <c r="AA136" i="5"/>
  <c r="Z136" i="5"/>
  <c r="P136" i="5"/>
  <c r="BK135" i="5"/>
  <c r="BJ135" i="5"/>
  <c r="AA135" i="5"/>
  <c r="Z135" i="5"/>
  <c r="P135" i="5"/>
  <c r="BK134" i="5"/>
  <c r="BJ134" i="5"/>
  <c r="AA134" i="5"/>
  <c r="Z134" i="5"/>
  <c r="P134" i="5"/>
  <c r="BK133" i="5"/>
  <c r="BJ133" i="5"/>
  <c r="AA133" i="5"/>
  <c r="Z133" i="5"/>
  <c r="P133" i="5"/>
  <c r="BK132" i="5"/>
  <c r="BJ132" i="5"/>
  <c r="AA132" i="5"/>
  <c r="Z132" i="5"/>
  <c r="P132" i="5"/>
  <c r="BK131" i="5"/>
  <c r="BJ131" i="5"/>
  <c r="AA131" i="5"/>
  <c r="Z131" i="5"/>
  <c r="P131" i="5"/>
  <c r="BK130" i="5"/>
  <c r="BJ130" i="5"/>
  <c r="AA130" i="5"/>
  <c r="Z130" i="5"/>
  <c r="P130" i="5"/>
  <c r="BK129" i="5"/>
  <c r="BJ129" i="5"/>
  <c r="AA129" i="5"/>
  <c r="Z129" i="5"/>
  <c r="P129" i="5"/>
  <c r="BK128" i="5"/>
  <c r="BJ128" i="5"/>
  <c r="AA128" i="5"/>
  <c r="Z128" i="5"/>
  <c r="P128" i="5"/>
  <c r="BK127" i="5"/>
  <c r="BJ127" i="5"/>
  <c r="AA127" i="5"/>
  <c r="Z127" i="5"/>
  <c r="P127" i="5"/>
  <c r="BK126" i="5"/>
  <c r="BJ126" i="5"/>
  <c r="AA126" i="5"/>
  <c r="Z126" i="5"/>
  <c r="P126" i="5"/>
  <c r="BK125" i="5"/>
  <c r="BJ125" i="5"/>
  <c r="AA125" i="5"/>
  <c r="Z125" i="5"/>
  <c r="P125" i="5"/>
  <c r="BK124" i="5"/>
  <c r="BJ124" i="5"/>
  <c r="AA124" i="5"/>
  <c r="Z124" i="5"/>
  <c r="P124" i="5"/>
  <c r="BK123" i="5"/>
  <c r="BJ123" i="5"/>
  <c r="AA123" i="5"/>
  <c r="Z123" i="5"/>
  <c r="P123" i="5"/>
  <c r="BK122" i="5"/>
  <c r="BJ122" i="5"/>
  <c r="AA122" i="5"/>
  <c r="Z122" i="5"/>
  <c r="P122" i="5"/>
  <c r="BK121" i="5"/>
  <c r="BJ121" i="5"/>
  <c r="AA121" i="5"/>
  <c r="Z121" i="5"/>
  <c r="P121" i="5"/>
  <c r="BK120" i="5"/>
  <c r="BJ120" i="5"/>
  <c r="AA120" i="5"/>
  <c r="Z120" i="5"/>
  <c r="P120" i="5"/>
  <c r="BK119" i="5"/>
  <c r="BJ119" i="5"/>
  <c r="AA119" i="5"/>
  <c r="Z119" i="5"/>
  <c r="P119" i="5"/>
  <c r="BK118" i="5"/>
  <c r="BJ118" i="5"/>
  <c r="AA118" i="5"/>
  <c r="Z118" i="5"/>
  <c r="P118" i="5"/>
  <c r="BK117" i="5"/>
  <c r="BJ117" i="5"/>
  <c r="AA117" i="5"/>
  <c r="Z117" i="5"/>
  <c r="P117" i="5"/>
  <c r="BK116" i="5"/>
  <c r="BJ116" i="5"/>
  <c r="AA116" i="5"/>
  <c r="Z116" i="5"/>
  <c r="P116" i="5"/>
  <c r="BK115" i="5"/>
  <c r="BJ115" i="5"/>
  <c r="AA115" i="5"/>
  <c r="Z115" i="5"/>
  <c r="P115" i="5"/>
  <c r="BK114" i="5"/>
  <c r="BJ114" i="5"/>
  <c r="AA114" i="5"/>
  <c r="Z114" i="5"/>
  <c r="P114" i="5"/>
  <c r="BK113" i="5"/>
  <c r="BJ113" i="5"/>
  <c r="AA113" i="5"/>
  <c r="Z113" i="5"/>
  <c r="P113" i="5"/>
  <c r="BK112" i="5"/>
  <c r="BJ112" i="5"/>
  <c r="AA112" i="5"/>
  <c r="Z112" i="5"/>
  <c r="P112" i="5"/>
  <c r="BK111" i="5"/>
  <c r="BJ111" i="5"/>
  <c r="AA111" i="5"/>
  <c r="Z111" i="5"/>
  <c r="P111" i="5"/>
  <c r="BK110" i="5"/>
  <c r="BJ110" i="5"/>
  <c r="AA110" i="5"/>
  <c r="Z110" i="5"/>
  <c r="P110" i="5"/>
  <c r="BK109" i="5"/>
  <c r="BJ109" i="5"/>
  <c r="AA109" i="5"/>
  <c r="Z109" i="5"/>
  <c r="P109" i="5"/>
  <c r="BK108" i="5"/>
  <c r="BJ108" i="5"/>
  <c r="AA108" i="5"/>
  <c r="Z108" i="5"/>
  <c r="P108" i="5"/>
  <c r="BK107" i="5"/>
  <c r="BJ107" i="5"/>
  <c r="AA107" i="5"/>
  <c r="Z107" i="5"/>
  <c r="P107" i="5"/>
  <c r="BK106" i="5"/>
  <c r="BJ106" i="5"/>
  <c r="AA106" i="5"/>
  <c r="Z106" i="5"/>
  <c r="P106" i="5"/>
  <c r="BK105" i="5"/>
  <c r="BJ105" i="5"/>
  <c r="AA105" i="5"/>
  <c r="Z105" i="5"/>
  <c r="P105" i="5"/>
  <c r="BK104" i="5"/>
  <c r="BJ104" i="5"/>
  <c r="AA104" i="5"/>
  <c r="Z104" i="5"/>
  <c r="P104" i="5"/>
  <c r="BK103" i="5"/>
  <c r="BJ103" i="5"/>
  <c r="AA103" i="5"/>
  <c r="Z103" i="5"/>
  <c r="P103" i="5"/>
  <c r="BK102" i="5"/>
  <c r="BJ102" i="5"/>
  <c r="AA102" i="5"/>
  <c r="Z102" i="5"/>
  <c r="P102" i="5"/>
  <c r="BK101" i="5"/>
  <c r="BJ101" i="5"/>
  <c r="AA101" i="5"/>
  <c r="Z101" i="5"/>
  <c r="P101" i="5"/>
  <c r="BK100" i="5"/>
  <c r="BJ100" i="5"/>
  <c r="AA100" i="5"/>
  <c r="Z100" i="5"/>
  <c r="P100" i="5"/>
  <c r="BK99" i="5"/>
  <c r="BJ99" i="5"/>
  <c r="AA99" i="5"/>
  <c r="Z99" i="5"/>
  <c r="P99" i="5"/>
  <c r="BK98" i="5"/>
  <c r="BJ98" i="5"/>
  <c r="AA98" i="5"/>
  <c r="Z98" i="5"/>
  <c r="P98" i="5"/>
  <c r="BK97" i="5"/>
  <c r="BJ97" i="5"/>
  <c r="AA97" i="5"/>
  <c r="Z97" i="5"/>
  <c r="P97" i="5"/>
  <c r="BK96" i="5"/>
  <c r="BJ96" i="5"/>
  <c r="AA96" i="5"/>
  <c r="Z96" i="5"/>
  <c r="P96" i="5"/>
  <c r="BK95" i="5"/>
  <c r="BJ95" i="5"/>
  <c r="AA95" i="5"/>
  <c r="Z95" i="5"/>
  <c r="P95" i="5"/>
  <c r="BK94" i="5"/>
  <c r="BJ94" i="5"/>
  <c r="AA94" i="5"/>
  <c r="Z94" i="5"/>
  <c r="P94" i="5"/>
  <c r="BK93" i="5"/>
  <c r="BJ93" i="5"/>
  <c r="AA93" i="5"/>
  <c r="Z93" i="5"/>
  <c r="P93" i="5"/>
  <c r="BK92" i="5"/>
  <c r="BJ92" i="5"/>
  <c r="AA92" i="5"/>
  <c r="Z92" i="5"/>
  <c r="P92" i="5"/>
  <c r="BK91" i="5"/>
  <c r="BJ91" i="5"/>
  <c r="AA91" i="5"/>
  <c r="Z91" i="5"/>
  <c r="P91" i="5"/>
  <c r="BK90" i="5"/>
  <c r="BJ90" i="5"/>
  <c r="AA90" i="5"/>
  <c r="Z90" i="5"/>
  <c r="P90" i="5"/>
  <c r="BK89" i="5"/>
  <c r="BJ89" i="5"/>
  <c r="AA89" i="5"/>
  <c r="Z89" i="5"/>
  <c r="P89" i="5"/>
  <c r="BK88" i="5"/>
  <c r="BJ88" i="5"/>
  <c r="AA88" i="5"/>
  <c r="Z88" i="5"/>
  <c r="P88" i="5"/>
  <c r="BK87" i="5"/>
  <c r="BJ87" i="5"/>
  <c r="AA87" i="5"/>
  <c r="Z87" i="5"/>
  <c r="P87" i="5"/>
  <c r="BK86" i="5"/>
  <c r="BJ86" i="5"/>
  <c r="AY86" i="5"/>
  <c r="AX86" i="5"/>
  <c r="AM86" i="5"/>
  <c r="AL86" i="5"/>
  <c r="AA86" i="5"/>
  <c r="Z86" i="5"/>
  <c r="BM86" i="5" s="1"/>
  <c r="M86" i="5"/>
  <c r="L86" i="5"/>
  <c r="O86" i="5" s="1"/>
  <c r="BK85" i="5"/>
  <c r="BJ85" i="5"/>
  <c r="AY85" i="5"/>
  <c r="AX85" i="5"/>
  <c r="AM85" i="5"/>
  <c r="AL85" i="5"/>
  <c r="AA85" i="5"/>
  <c r="Z85" i="5"/>
  <c r="BM85" i="5" s="1"/>
  <c r="M85" i="5"/>
  <c r="L85" i="5"/>
  <c r="BH84" i="5"/>
  <c r="BG84" i="5"/>
  <c r="BG83" i="5" s="1"/>
  <c r="BE84" i="5"/>
  <c r="BD84" i="5"/>
  <c r="BD83" i="5" s="1"/>
  <c r="BB84" i="5"/>
  <c r="BK84" i="5" s="1"/>
  <c r="BA84" i="5"/>
  <c r="BA83" i="5" s="1"/>
  <c r="BJ83" i="5" s="1"/>
  <c r="AV84" i="5"/>
  <c r="AU84" i="5"/>
  <c r="AU83" i="5" s="1"/>
  <c r="AU82" i="5" s="1"/>
  <c r="AS84" i="5"/>
  <c r="AR84" i="5"/>
  <c r="AR83" i="5" s="1"/>
  <c r="AR82" i="5" s="1"/>
  <c r="AP84" i="5"/>
  <c r="AY84" i="5" s="1"/>
  <c r="AO84" i="5"/>
  <c r="AO83" i="5" s="1"/>
  <c r="AX83" i="5" s="1"/>
  <c r="AJ84" i="5"/>
  <c r="AI84" i="5"/>
  <c r="AI83" i="5" s="1"/>
  <c r="AG84" i="5"/>
  <c r="AF84" i="5"/>
  <c r="AF83" i="5" s="1"/>
  <c r="AD84" i="5"/>
  <c r="AM84" i="5" s="1"/>
  <c r="AC84" i="5"/>
  <c r="AC83" i="5" s="1"/>
  <c r="AL83" i="5" s="1"/>
  <c r="X84" i="5"/>
  <c r="W84" i="5"/>
  <c r="W83" i="5" s="1"/>
  <c r="U84" i="5"/>
  <c r="T84" i="5"/>
  <c r="T83" i="5" s="1"/>
  <c r="T82" i="5" s="1"/>
  <c r="R84" i="5"/>
  <c r="AA84" i="5" s="1"/>
  <c r="Q84" i="5"/>
  <c r="Q83" i="5" s="1"/>
  <c r="Z83" i="5" s="1"/>
  <c r="K84" i="5"/>
  <c r="K83" i="5" s="1"/>
  <c r="L83" i="5" s="1"/>
  <c r="J84" i="5"/>
  <c r="I84" i="5"/>
  <c r="I83" i="5" s="1"/>
  <c r="I82" i="5" s="1"/>
  <c r="BH83" i="5"/>
  <c r="BH82" i="5" s="1"/>
  <c r="BE83" i="5"/>
  <c r="BE82" i="5" s="1"/>
  <c r="BB83" i="5"/>
  <c r="AV83" i="5"/>
  <c r="AV82" i="5" s="1"/>
  <c r="AS83" i="5"/>
  <c r="AS82" i="5" s="1"/>
  <c r="AP83" i="5"/>
  <c r="AJ83" i="5"/>
  <c r="AJ82" i="5" s="1"/>
  <c r="AG83" i="5"/>
  <c r="AG82" i="5" s="1"/>
  <c r="AD83" i="5"/>
  <c r="X83" i="5"/>
  <c r="X82" i="5" s="1"/>
  <c r="U83" i="5"/>
  <c r="U82" i="5" s="1"/>
  <c r="R83" i="5"/>
  <c r="J83" i="5"/>
  <c r="J82" i="5" s="1"/>
  <c r="BG82" i="5"/>
  <c r="BG73" i="5" s="1"/>
  <c r="BD82" i="5"/>
  <c r="BA82" i="5"/>
  <c r="BJ82" i="5" s="1"/>
  <c r="AO82" i="5"/>
  <c r="AX82" i="5" s="1"/>
  <c r="AI82" i="5"/>
  <c r="AF82" i="5"/>
  <c r="AC82" i="5"/>
  <c r="AL82" i="5" s="1"/>
  <c r="W82" i="5"/>
  <c r="Q82" i="5"/>
  <c r="BK81" i="5"/>
  <c r="BJ81" i="5"/>
  <c r="AY81" i="5"/>
  <c r="AX81" i="5"/>
  <c r="AM81" i="5"/>
  <c r="AL81" i="5"/>
  <c r="AA81" i="5"/>
  <c r="M81" i="5" s="1"/>
  <c r="Z81" i="5"/>
  <c r="BM81" i="5" s="1"/>
  <c r="O81" i="5"/>
  <c r="L81" i="5"/>
  <c r="BK80" i="5"/>
  <c r="BH80" i="5"/>
  <c r="BH79" i="5" s="1"/>
  <c r="BG80" i="5"/>
  <c r="BE80" i="5"/>
  <c r="BE79" i="5" s="1"/>
  <c r="BD80" i="5"/>
  <c r="BB80" i="5"/>
  <c r="BB79" i="5" s="1"/>
  <c r="BK79" i="5" s="1"/>
  <c r="BA80" i="5"/>
  <c r="BJ80" i="5" s="1"/>
  <c r="AV80" i="5"/>
  <c r="AV79" i="5" s="1"/>
  <c r="AU80" i="5"/>
  <c r="AS80" i="5"/>
  <c r="AS79" i="5" s="1"/>
  <c r="AR80" i="5"/>
  <c r="AP80" i="5"/>
  <c r="AO80" i="5"/>
  <c r="AX80" i="5" s="1"/>
  <c r="AM80" i="5"/>
  <c r="AJ80" i="5"/>
  <c r="AJ79" i="5" s="1"/>
  <c r="AI80" i="5"/>
  <c r="AG80" i="5"/>
  <c r="AG79" i="5" s="1"/>
  <c r="AF80" i="5"/>
  <c r="AD80" i="5"/>
  <c r="AD79" i="5" s="1"/>
  <c r="AM79" i="5" s="1"/>
  <c r="AC80" i="5"/>
  <c r="AL80" i="5" s="1"/>
  <c r="X80" i="5"/>
  <c r="X79" i="5" s="1"/>
  <c r="W80" i="5"/>
  <c r="U80" i="5"/>
  <c r="U79" i="5" s="1"/>
  <c r="T80" i="5"/>
  <c r="R80" i="5"/>
  <c r="Q80" i="5"/>
  <c r="Z80" i="5" s="1"/>
  <c r="K80" i="5"/>
  <c r="J80" i="5"/>
  <c r="J79" i="5" s="1"/>
  <c r="I80" i="5"/>
  <c r="BG79" i="5"/>
  <c r="BD79" i="5"/>
  <c r="BJ79" i="5" s="1"/>
  <c r="BA79" i="5"/>
  <c r="AU79" i="5"/>
  <c r="AR79" i="5"/>
  <c r="AX79" i="5" s="1"/>
  <c r="AO79" i="5"/>
  <c r="AI79" i="5"/>
  <c r="AF79" i="5"/>
  <c r="AL79" i="5" s="1"/>
  <c r="AC79" i="5"/>
  <c r="W79" i="5"/>
  <c r="T79" i="5"/>
  <c r="Z79" i="5" s="1"/>
  <c r="Q79" i="5"/>
  <c r="K79" i="5"/>
  <c r="I79" i="5"/>
  <c r="BK78" i="5"/>
  <c r="BJ78" i="5"/>
  <c r="BF78" i="5"/>
  <c r="AY78" i="5"/>
  <c r="AX78" i="5"/>
  <c r="AW78" i="5"/>
  <c r="AM78" i="5"/>
  <c r="AL78" i="5"/>
  <c r="AN78" i="5" s="1"/>
  <c r="AE78" i="5"/>
  <c r="AA78" i="5"/>
  <c r="Z78" i="5"/>
  <c r="BM78" i="5" s="1"/>
  <c r="Y78" i="5"/>
  <c r="L78" i="5"/>
  <c r="J78" i="5"/>
  <c r="BH77" i="5"/>
  <c r="BG77" i="5"/>
  <c r="BE77" i="5"/>
  <c r="BE76" i="5" s="1"/>
  <c r="BE75" i="5" s="1"/>
  <c r="BD77" i="5"/>
  <c r="BB77" i="5"/>
  <c r="BA77" i="5"/>
  <c r="BJ77" i="5" s="1"/>
  <c r="AY77" i="5"/>
  <c r="AV77" i="5"/>
  <c r="AU77" i="5"/>
  <c r="AW77" i="5" s="1"/>
  <c r="AS77" i="5"/>
  <c r="AR77" i="5"/>
  <c r="AP77" i="5"/>
  <c r="AO77" i="5"/>
  <c r="AX77" i="5" s="1"/>
  <c r="AJ77" i="5"/>
  <c r="AI77" i="5"/>
  <c r="AG77" i="5"/>
  <c r="AM77" i="5" s="1"/>
  <c r="AF77" i="5"/>
  <c r="AD77" i="5"/>
  <c r="AC77" i="5"/>
  <c r="AL77" i="5" s="1"/>
  <c r="AA77" i="5"/>
  <c r="X77" i="5"/>
  <c r="W77" i="5"/>
  <c r="Y77" i="5" s="1"/>
  <c r="U77" i="5"/>
  <c r="T77" i="5"/>
  <c r="R77" i="5"/>
  <c r="Q77" i="5"/>
  <c r="Z77" i="5" s="1"/>
  <c r="K77" i="5"/>
  <c r="J77" i="5"/>
  <c r="J76" i="5" s="1"/>
  <c r="L76" i="5" s="1"/>
  <c r="I77" i="5"/>
  <c r="BH76" i="5"/>
  <c r="BG76" i="5"/>
  <c r="BD76" i="5"/>
  <c r="BD75" i="5" s="1"/>
  <c r="BD74" i="5" s="1"/>
  <c r="BD73" i="5" s="1"/>
  <c r="BB76" i="5"/>
  <c r="BA76" i="5"/>
  <c r="AV76" i="5"/>
  <c r="AY76" i="5" s="1"/>
  <c r="AU76" i="5"/>
  <c r="AU75" i="5" s="1"/>
  <c r="AU74" i="5" s="1"/>
  <c r="AU73" i="5" s="1"/>
  <c r="AS76" i="5"/>
  <c r="AR76" i="5"/>
  <c r="AR75" i="5" s="1"/>
  <c r="AP76" i="5"/>
  <c r="AO76" i="5"/>
  <c r="AJ76" i="5"/>
  <c r="AJ75" i="5" s="1"/>
  <c r="AJ74" i="5" s="1"/>
  <c r="AJ73" i="5" s="1"/>
  <c r="AI76" i="5"/>
  <c r="AG76" i="5"/>
  <c r="AF76" i="5"/>
  <c r="AD76" i="5"/>
  <c r="AC76" i="5"/>
  <c r="AA76" i="5"/>
  <c r="X76" i="5"/>
  <c r="W76" i="5"/>
  <c r="W75" i="5" s="1"/>
  <c r="W74" i="5" s="1"/>
  <c r="W73" i="5" s="1"/>
  <c r="U76" i="5"/>
  <c r="T76" i="5"/>
  <c r="T75" i="5" s="1"/>
  <c r="T74" i="5" s="1"/>
  <c r="T73" i="5" s="1"/>
  <c r="R76" i="5"/>
  <c r="Q76" i="5"/>
  <c r="K76" i="5"/>
  <c r="K75" i="5" s="1"/>
  <c r="I76" i="5"/>
  <c r="I75" i="5" s="1"/>
  <c r="I74" i="5" s="1"/>
  <c r="BG75" i="5"/>
  <c r="BG74" i="5" s="1"/>
  <c r="BB75" i="5"/>
  <c r="AV75" i="5"/>
  <c r="AS75" i="5"/>
  <c r="AP75" i="5"/>
  <c r="AI75" i="5"/>
  <c r="AI74" i="5" s="1"/>
  <c r="AF75" i="5"/>
  <c r="AF74" i="5" s="1"/>
  <c r="AF73" i="5" s="1"/>
  <c r="AD75" i="5"/>
  <c r="X75" i="5"/>
  <c r="U75" i="5"/>
  <c r="U74" i="5" s="1"/>
  <c r="R75" i="5"/>
  <c r="AR74" i="5"/>
  <c r="AR73" i="5" s="1"/>
  <c r="K74" i="5"/>
  <c r="AI73" i="5"/>
  <c r="U73" i="5"/>
  <c r="BK72" i="5"/>
  <c r="BJ72" i="5"/>
  <c r="AY72" i="5"/>
  <c r="AX72" i="5"/>
  <c r="AM72" i="5"/>
  <c r="AL72" i="5"/>
  <c r="AA72" i="5"/>
  <c r="Z72" i="5"/>
  <c r="BM72" i="5" s="1"/>
  <c r="M72" i="5"/>
  <c r="L72" i="5"/>
  <c r="O72" i="5" s="1"/>
  <c r="BK71" i="5"/>
  <c r="BJ71" i="5"/>
  <c r="AY71" i="5"/>
  <c r="AX71" i="5"/>
  <c r="AM71" i="5"/>
  <c r="AL71" i="5"/>
  <c r="AA71" i="5"/>
  <c r="Z71" i="5"/>
  <c r="BM71" i="5" s="1"/>
  <c r="M71" i="5"/>
  <c r="L71" i="5"/>
  <c r="BK70" i="5"/>
  <c r="BJ70" i="5"/>
  <c r="AY70" i="5"/>
  <c r="AX70" i="5"/>
  <c r="AM70" i="5"/>
  <c r="AL70" i="5"/>
  <c r="AA70" i="5"/>
  <c r="Z70" i="5"/>
  <c r="BM70" i="5" s="1"/>
  <c r="M70" i="5"/>
  <c r="L70" i="5"/>
  <c r="O70" i="5" s="1"/>
  <c r="BK69" i="5"/>
  <c r="BJ69" i="5"/>
  <c r="AY69" i="5"/>
  <c r="AX69" i="5"/>
  <c r="AM69" i="5"/>
  <c r="AL69" i="5"/>
  <c r="AA69" i="5"/>
  <c r="Z69" i="5"/>
  <c r="BM69" i="5" s="1"/>
  <c r="M69" i="5"/>
  <c r="L69" i="5"/>
  <c r="BK68" i="5"/>
  <c r="BJ68" i="5"/>
  <c r="AY68" i="5"/>
  <c r="AX68" i="5"/>
  <c r="AM68" i="5"/>
  <c r="AL68" i="5"/>
  <c r="AA68" i="5"/>
  <c r="Z68" i="5"/>
  <c r="BM68" i="5" s="1"/>
  <c r="M68" i="5"/>
  <c r="L68" i="5"/>
  <c r="O68" i="5" s="1"/>
  <c r="BK67" i="5"/>
  <c r="BJ67" i="5"/>
  <c r="AY67" i="5"/>
  <c r="AX67" i="5"/>
  <c r="AM67" i="5"/>
  <c r="AL67" i="5"/>
  <c r="AA67" i="5"/>
  <c r="Z67" i="5"/>
  <c r="BM67" i="5" s="1"/>
  <c r="M67" i="5"/>
  <c r="L67" i="5"/>
  <c r="BK66" i="5"/>
  <c r="BJ66" i="5"/>
  <c r="AY66" i="5"/>
  <c r="AX66" i="5"/>
  <c r="AM66" i="5"/>
  <c r="AL66" i="5"/>
  <c r="AA66" i="5"/>
  <c r="Z66" i="5"/>
  <c r="BM66" i="5" s="1"/>
  <c r="M66" i="5"/>
  <c r="L66" i="5"/>
  <c r="O66" i="5" s="1"/>
  <c r="BH65" i="5"/>
  <c r="BG65" i="5"/>
  <c r="BG62" i="5" s="1"/>
  <c r="BG61" i="5" s="1"/>
  <c r="BE65" i="5"/>
  <c r="BD65" i="5"/>
  <c r="BD62" i="5" s="1"/>
  <c r="BB65" i="5"/>
  <c r="BK65" i="5" s="1"/>
  <c r="BA65" i="5"/>
  <c r="BA62" i="5" s="1"/>
  <c r="BA61" i="5" s="1"/>
  <c r="AV65" i="5"/>
  <c r="AU65" i="5"/>
  <c r="AS65" i="5"/>
  <c r="AR65" i="5"/>
  <c r="AP65" i="5"/>
  <c r="AY65" i="5" s="1"/>
  <c r="AO65" i="5"/>
  <c r="AX65" i="5" s="1"/>
  <c r="AJ65" i="5"/>
  <c r="AI65" i="5"/>
  <c r="AI62" i="5" s="1"/>
  <c r="AG65" i="5"/>
  <c r="AF65" i="5"/>
  <c r="AD65" i="5"/>
  <c r="AM65" i="5" s="1"/>
  <c r="AC65" i="5"/>
  <c r="AC62" i="5" s="1"/>
  <c r="X65" i="5"/>
  <c r="W65" i="5"/>
  <c r="U65" i="5"/>
  <c r="T65" i="5"/>
  <c r="R65" i="5"/>
  <c r="AA65" i="5" s="1"/>
  <c r="Q65" i="5"/>
  <c r="Z65" i="5" s="1"/>
  <c r="M65" i="5"/>
  <c r="K65" i="5"/>
  <c r="J65" i="5"/>
  <c r="L65" i="5" s="1"/>
  <c r="O65" i="5" s="1"/>
  <c r="I65" i="5"/>
  <c r="BK64" i="5"/>
  <c r="BJ64" i="5"/>
  <c r="AY64" i="5"/>
  <c r="AX64" i="5"/>
  <c r="AM64" i="5"/>
  <c r="AL64" i="5"/>
  <c r="AA64" i="5"/>
  <c r="M64" i="5" s="1"/>
  <c r="Z64" i="5"/>
  <c r="BM64" i="5" s="1"/>
  <c r="O64" i="5"/>
  <c r="L64" i="5"/>
  <c r="BK63" i="5"/>
  <c r="BH63" i="5"/>
  <c r="BH62" i="5" s="1"/>
  <c r="BG63" i="5"/>
  <c r="BE63" i="5"/>
  <c r="BE62" i="5" s="1"/>
  <c r="BD63" i="5"/>
  <c r="BB63" i="5"/>
  <c r="BB62" i="5" s="1"/>
  <c r="BK62" i="5" s="1"/>
  <c r="BA63" i="5"/>
  <c r="BJ63" i="5" s="1"/>
  <c r="AV63" i="5"/>
  <c r="AV62" i="5" s="1"/>
  <c r="AU63" i="5"/>
  <c r="AS63" i="5"/>
  <c r="AS62" i="5" s="1"/>
  <c r="AS61" i="5" s="1"/>
  <c r="AR63" i="5"/>
  <c r="AP63" i="5"/>
  <c r="AO63" i="5"/>
  <c r="AX63" i="5" s="1"/>
  <c r="AM63" i="5"/>
  <c r="AJ63" i="5"/>
  <c r="AJ62" i="5" s="1"/>
  <c r="AI63" i="5"/>
  <c r="AG63" i="5"/>
  <c r="AG62" i="5" s="1"/>
  <c r="AF63" i="5"/>
  <c r="AD63" i="5"/>
  <c r="AD62" i="5" s="1"/>
  <c r="AM62" i="5" s="1"/>
  <c r="AC63" i="5"/>
  <c r="AL63" i="5" s="1"/>
  <c r="X63" i="5"/>
  <c r="X62" i="5" s="1"/>
  <c r="X61" i="5" s="1"/>
  <c r="W63" i="5"/>
  <c r="U63" i="5"/>
  <c r="U62" i="5" s="1"/>
  <c r="U61" i="5" s="1"/>
  <c r="T63" i="5"/>
  <c r="R63" i="5"/>
  <c r="Q63" i="5"/>
  <c r="Z63" i="5" s="1"/>
  <c r="K63" i="5"/>
  <c r="J63" i="5"/>
  <c r="J62" i="5" s="1"/>
  <c r="I63" i="5"/>
  <c r="AU62" i="5"/>
  <c r="AU61" i="5" s="1"/>
  <c r="AR62" i="5"/>
  <c r="AR61" i="5" s="1"/>
  <c r="AO62" i="5"/>
  <c r="AL62" i="5"/>
  <c r="AF62" i="5"/>
  <c r="W62" i="5"/>
  <c r="T62" i="5"/>
  <c r="Z62" i="5" s="1"/>
  <c r="Q62" i="5"/>
  <c r="K62" i="5"/>
  <c r="I62" i="5"/>
  <c r="I61" i="5" s="1"/>
  <c r="BH61" i="5"/>
  <c r="BE61" i="5"/>
  <c r="BB61" i="5"/>
  <c r="BK61" i="5" s="1"/>
  <c r="AV61" i="5"/>
  <c r="AO61" i="5"/>
  <c r="AJ61" i="5"/>
  <c r="AI61" i="5"/>
  <c r="AG61" i="5"/>
  <c r="AF61" i="5"/>
  <c r="AD61" i="5"/>
  <c r="AM61" i="5" s="1"/>
  <c r="AC61" i="5"/>
  <c r="AL61" i="5" s="1"/>
  <c r="W61" i="5"/>
  <c r="T61" i="5"/>
  <c r="Z61" i="5" s="1"/>
  <c r="Q61" i="5"/>
  <c r="K61" i="5"/>
  <c r="J61" i="5"/>
  <c r="L61" i="5" s="1"/>
  <c r="BK60" i="5"/>
  <c r="BJ60" i="5"/>
  <c r="BI60" i="5"/>
  <c r="AY60" i="5"/>
  <c r="AX60" i="5"/>
  <c r="AW60" i="5"/>
  <c r="AM60" i="5"/>
  <c r="AL60" i="5"/>
  <c r="AN60" i="5" s="1"/>
  <c r="AH60" i="5"/>
  <c r="AA60" i="5"/>
  <c r="Z60" i="5"/>
  <c r="L60" i="5"/>
  <c r="BK59" i="5"/>
  <c r="BJ59" i="5"/>
  <c r="AY59" i="5"/>
  <c r="AX59" i="5"/>
  <c r="AM59" i="5"/>
  <c r="AL59" i="5"/>
  <c r="AA59" i="5"/>
  <c r="M59" i="5" s="1"/>
  <c r="Z59" i="5"/>
  <c r="BM59" i="5" s="1"/>
  <c r="L59" i="5"/>
  <c r="O59" i="5" s="1"/>
  <c r="BJ58" i="5"/>
  <c r="BH58" i="5"/>
  <c r="BG58" i="5"/>
  <c r="BE58" i="5"/>
  <c r="BE57" i="5" s="1"/>
  <c r="BD58" i="5"/>
  <c r="BB58" i="5"/>
  <c r="BA58" i="5"/>
  <c r="AX58" i="5"/>
  <c r="AV58" i="5"/>
  <c r="AU58" i="5"/>
  <c r="AS58" i="5"/>
  <c r="AS57" i="5" s="1"/>
  <c r="AR58" i="5"/>
  <c r="AP58" i="5"/>
  <c r="AO58" i="5"/>
  <c r="AJ58" i="5"/>
  <c r="AI58" i="5"/>
  <c r="AI57" i="5" s="1"/>
  <c r="AG58" i="5"/>
  <c r="AF58" i="5"/>
  <c r="AD58" i="5"/>
  <c r="AC58" i="5"/>
  <c r="X58" i="5"/>
  <c r="X57" i="5" s="1"/>
  <c r="W58" i="5"/>
  <c r="U58" i="5"/>
  <c r="U57" i="5" s="1"/>
  <c r="U56" i="5" s="1"/>
  <c r="U55" i="5" s="1"/>
  <c r="T58" i="5"/>
  <c r="R58" i="5"/>
  <c r="R57" i="5" s="1"/>
  <c r="AA57" i="5" s="1"/>
  <c r="Q58" i="5"/>
  <c r="Z58" i="5" s="1"/>
  <c r="K58" i="5"/>
  <c r="J58" i="5"/>
  <c r="J57" i="5" s="1"/>
  <c r="I58" i="5"/>
  <c r="BG57" i="5"/>
  <c r="BG56" i="5" s="1"/>
  <c r="BD57" i="5"/>
  <c r="BD56" i="5" s="1"/>
  <c r="BD55" i="5" s="1"/>
  <c r="BA57" i="5"/>
  <c r="AU57" i="5"/>
  <c r="AU56" i="5" s="1"/>
  <c r="AU55" i="5" s="1"/>
  <c r="AR57" i="5"/>
  <c r="AR56" i="5" s="1"/>
  <c r="AO57" i="5"/>
  <c r="AJ57" i="5"/>
  <c r="AJ56" i="5" s="1"/>
  <c r="AJ55" i="5" s="1"/>
  <c r="AF57" i="5"/>
  <c r="AF56" i="5" s="1"/>
  <c r="AF55" i="5" s="1"/>
  <c r="AC57" i="5"/>
  <c r="W57" i="5"/>
  <c r="W56" i="5" s="1"/>
  <c r="T57" i="5"/>
  <c r="T56" i="5" s="1"/>
  <c r="T55" i="5" s="1"/>
  <c r="Q57" i="5"/>
  <c r="Q56" i="5" s="1"/>
  <c r="K57" i="5"/>
  <c r="K56" i="5" s="1"/>
  <c r="K55" i="5" s="1"/>
  <c r="I57" i="5"/>
  <c r="I56" i="5" s="1"/>
  <c r="BE56" i="5"/>
  <c r="BE55" i="5" s="1"/>
  <c r="AS56" i="5"/>
  <c r="AS55" i="5" s="1"/>
  <c r="AI56" i="5"/>
  <c r="AI55" i="5" s="1"/>
  <c r="X56" i="5"/>
  <c r="X55" i="5" s="1"/>
  <c r="R56" i="5"/>
  <c r="R55" i="5" s="1"/>
  <c r="J56" i="5"/>
  <c r="J55" i="5" s="1"/>
  <c r="BG55" i="5"/>
  <c r="AR55" i="5"/>
  <c r="W55" i="5"/>
  <c r="Q55" i="5"/>
  <c r="I55" i="5"/>
  <c r="BK54" i="5"/>
  <c r="BJ54" i="5"/>
  <c r="AY54" i="5"/>
  <c r="AX54" i="5"/>
  <c r="AM54" i="5"/>
  <c r="AL54" i="5"/>
  <c r="AA54" i="5"/>
  <c r="M54" i="5" s="1"/>
  <c r="Z54" i="5"/>
  <c r="BM54" i="5" s="1"/>
  <c r="L54" i="5"/>
  <c r="O54" i="5" s="1"/>
  <c r="BK53" i="5"/>
  <c r="BJ53" i="5"/>
  <c r="AY53" i="5"/>
  <c r="AX53" i="5"/>
  <c r="AM53" i="5"/>
  <c r="AL53" i="5"/>
  <c r="AN53" i="5" s="1"/>
  <c r="AE53" i="5"/>
  <c r="AA53" i="5"/>
  <c r="M53" i="5" s="1"/>
  <c r="Z53" i="5"/>
  <c r="BM53" i="5" s="1"/>
  <c r="N53" i="5"/>
  <c r="L53" i="5"/>
  <c r="O53" i="5" s="1"/>
  <c r="P53" i="5" s="1"/>
  <c r="BK52" i="5"/>
  <c r="BJ52" i="5"/>
  <c r="AY52" i="5"/>
  <c r="AX52" i="5"/>
  <c r="AM52" i="5"/>
  <c r="AL52" i="5"/>
  <c r="AA52" i="5"/>
  <c r="M52" i="5" s="1"/>
  <c r="Z52" i="5"/>
  <c r="BM52" i="5" s="1"/>
  <c r="O52" i="5"/>
  <c r="L52" i="5"/>
  <c r="BK51" i="5"/>
  <c r="BH51" i="5"/>
  <c r="BH50" i="5" s="1"/>
  <c r="BG51" i="5"/>
  <c r="BE51" i="5"/>
  <c r="BE50" i="5" s="1"/>
  <c r="BD51" i="5"/>
  <c r="BB51" i="5"/>
  <c r="BB50" i="5" s="1"/>
  <c r="BK50" i="5" s="1"/>
  <c r="BA51" i="5"/>
  <c r="BJ51" i="5" s="1"/>
  <c r="AV51" i="5"/>
  <c r="AV50" i="5" s="1"/>
  <c r="AU51" i="5"/>
  <c r="AS51" i="5"/>
  <c r="AS50" i="5" s="1"/>
  <c r="AR51" i="5"/>
  <c r="AP51" i="5"/>
  <c r="AP50" i="5" s="1"/>
  <c r="AY50" i="5" s="1"/>
  <c r="AO51" i="5"/>
  <c r="AX51" i="5" s="1"/>
  <c r="AJ51" i="5"/>
  <c r="AI51" i="5"/>
  <c r="AI50" i="5" s="1"/>
  <c r="AG51" i="5"/>
  <c r="AF51" i="5"/>
  <c r="AF50" i="5" s="1"/>
  <c r="AD51" i="5"/>
  <c r="AC51" i="5"/>
  <c r="AA51" i="5"/>
  <c r="X51" i="5"/>
  <c r="X50" i="5" s="1"/>
  <c r="W51" i="5"/>
  <c r="U51" i="5"/>
  <c r="U50" i="5" s="1"/>
  <c r="T51" i="5"/>
  <c r="R51" i="5"/>
  <c r="R50" i="5" s="1"/>
  <c r="AA50" i="5" s="1"/>
  <c r="Q51" i="5"/>
  <c r="Z51" i="5" s="1"/>
  <c r="K51" i="5"/>
  <c r="J51" i="5"/>
  <c r="J50" i="5" s="1"/>
  <c r="I51" i="5"/>
  <c r="BG50" i="5"/>
  <c r="BD50" i="5"/>
  <c r="BJ50" i="5" s="1"/>
  <c r="BA50" i="5"/>
  <c r="AU50" i="5"/>
  <c r="AR50" i="5"/>
  <c r="AX50" i="5" s="1"/>
  <c r="AO50" i="5"/>
  <c r="AJ50" i="5"/>
  <c r="AG50" i="5"/>
  <c r="AC50" i="5"/>
  <c r="AL50" i="5" s="1"/>
  <c r="W50" i="5"/>
  <c r="T50" i="5"/>
  <c r="Q50" i="5"/>
  <c r="Z50" i="5" s="1"/>
  <c r="K50" i="5"/>
  <c r="I50" i="5"/>
  <c r="BK49" i="5"/>
  <c r="BJ49" i="5"/>
  <c r="BL49" i="5" s="1"/>
  <c r="BI49" i="5"/>
  <c r="BF49" i="5"/>
  <c r="BC49" i="5"/>
  <c r="AY49" i="5"/>
  <c r="AX49" i="5"/>
  <c r="AZ49" i="5" s="1"/>
  <c r="AW49" i="5"/>
  <c r="AT49" i="5"/>
  <c r="AQ49" i="5"/>
  <c r="AM49" i="5"/>
  <c r="AL49" i="5"/>
  <c r="AN49" i="5" s="1"/>
  <c r="AK49" i="5"/>
  <c r="AH49" i="5"/>
  <c r="AE49" i="5"/>
  <c r="AA49" i="5"/>
  <c r="Z49" i="5"/>
  <c r="BM49" i="5" s="1"/>
  <c r="Y49" i="5"/>
  <c r="V49" i="5"/>
  <c r="S49" i="5"/>
  <c r="M49" i="5"/>
  <c r="L49" i="5"/>
  <c r="O49" i="5" s="1"/>
  <c r="P49" i="5" s="1"/>
  <c r="BK48" i="5"/>
  <c r="BJ48" i="5"/>
  <c r="AY48" i="5"/>
  <c r="AX48" i="5"/>
  <c r="AM48" i="5"/>
  <c r="AL48" i="5"/>
  <c r="AA48" i="5"/>
  <c r="M48" i="5" s="1"/>
  <c r="Z48" i="5"/>
  <c r="BM48" i="5" s="1"/>
  <c r="L48" i="5"/>
  <c r="O48" i="5" s="1"/>
  <c r="BK47" i="5"/>
  <c r="BJ47" i="5"/>
  <c r="AY47" i="5"/>
  <c r="AX47" i="5"/>
  <c r="AM47" i="5"/>
  <c r="AA47" i="5"/>
  <c r="Z47" i="5"/>
  <c r="BM47" i="5" s="1"/>
  <c r="M47" i="5"/>
  <c r="L47" i="5"/>
  <c r="BH46" i="5"/>
  <c r="BG46" i="5"/>
  <c r="BE46" i="5"/>
  <c r="BD46" i="5"/>
  <c r="BB46" i="5"/>
  <c r="BK46" i="5" s="1"/>
  <c r="BA46" i="5"/>
  <c r="BJ46" i="5" s="1"/>
  <c r="AV46" i="5"/>
  <c r="AU46" i="5"/>
  <c r="AS46" i="5"/>
  <c r="AR46" i="5"/>
  <c r="AP46" i="5"/>
  <c r="AY46" i="5" s="1"/>
  <c r="AO46" i="5"/>
  <c r="AX46" i="5" s="1"/>
  <c r="AJ46" i="5"/>
  <c r="AI46" i="5"/>
  <c r="AG46" i="5"/>
  <c r="AF46" i="5"/>
  <c r="AD46" i="5"/>
  <c r="AM46" i="5" s="1"/>
  <c r="M46" i="5" s="1"/>
  <c r="AC46" i="5"/>
  <c r="AL46" i="5" s="1"/>
  <c r="X46" i="5"/>
  <c r="W46" i="5"/>
  <c r="U46" i="5"/>
  <c r="T46" i="5"/>
  <c r="R46" i="5"/>
  <c r="AA46" i="5" s="1"/>
  <c r="Q46" i="5"/>
  <c r="Z46" i="5" s="1"/>
  <c r="BM46" i="5" s="1"/>
  <c r="K46" i="5"/>
  <c r="J46" i="5"/>
  <c r="I46" i="5"/>
  <c r="BK45" i="5"/>
  <c r="BJ45" i="5"/>
  <c r="AY45" i="5"/>
  <c r="AX45" i="5"/>
  <c r="AM45" i="5"/>
  <c r="AL45" i="5"/>
  <c r="AA45" i="5"/>
  <c r="M45" i="5" s="1"/>
  <c r="Z45" i="5"/>
  <c r="BM45" i="5" s="1"/>
  <c r="L45" i="5"/>
  <c r="O45" i="5" s="1"/>
  <c r="BK44" i="5"/>
  <c r="BJ44" i="5"/>
  <c r="AY44" i="5"/>
  <c r="AX44" i="5"/>
  <c r="AM44" i="5"/>
  <c r="AL44" i="5"/>
  <c r="AA44" i="5"/>
  <c r="M44" i="5" s="1"/>
  <c r="Z44" i="5"/>
  <c r="BM44" i="5" s="1"/>
  <c r="L44" i="5"/>
  <c r="O44" i="5" s="1"/>
  <c r="BK43" i="5"/>
  <c r="BJ43" i="5"/>
  <c r="AY43" i="5"/>
  <c r="AX43" i="5"/>
  <c r="AM43" i="5"/>
  <c r="AL43" i="5"/>
  <c r="AA43" i="5"/>
  <c r="M43" i="5" s="1"/>
  <c r="Z43" i="5"/>
  <c r="BM43" i="5" s="1"/>
  <c r="L43" i="5"/>
  <c r="O43" i="5" s="1"/>
  <c r="BK42" i="5"/>
  <c r="BJ42" i="5"/>
  <c r="AY42" i="5"/>
  <c r="AX42" i="5"/>
  <c r="AM42" i="5"/>
  <c r="AL42" i="5"/>
  <c r="AA42" i="5"/>
  <c r="M42" i="5" s="1"/>
  <c r="Z42" i="5"/>
  <c r="BM42" i="5" s="1"/>
  <c r="L42" i="5"/>
  <c r="O42" i="5" s="1"/>
  <c r="BK41" i="5"/>
  <c r="BJ41" i="5"/>
  <c r="AY41" i="5"/>
  <c r="AX41" i="5"/>
  <c r="AM41" i="5"/>
  <c r="AL41" i="5"/>
  <c r="BM41" i="5" s="1"/>
  <c r="AA41" i="5"/>
  <c r="M41" i="5" s="1"/>
  <c r="L41" i="5"/>
  <c r="BK40" i="5"/>
  <c r="M40" i="5" s="1"/>
  <c r="BJ40" i="5"/>
  <c r="BI40" i="5"/>
  <c r="BF40" i="5"/>
  <c r="AY40" i="5"/>
  <c r="AZ40" i="5" s="1"/>
  <c r="AX40" i="5"/>
  <c r="AW40" i="5"/>
  <c r="AM40" i="5"/>
  <c r="AL40" i="5"/>
  <c r="AA40" i="5"/>
  <c r="Z40" i="5"/>
  <c r="BM40" i="5" s="1"/>
  <c r="J40" i="5"/>
  <c r="BK39" i="5"/>
  <c r="BJ39" i="5"/>
  <c r="BI39" i="5"/>
  <c r="BF39" i="5"/>
  <c r="BC39" i="5"/>
  <c r="AY39" i="5"/>
  <c r="AU39" i="5"/>
  <c r="AW39" i="5" s="1"/>
  <c r="AR39" i="5"/>
  <c r="AO39" i="5"/>
  <c r="AQ39" i="5" s="1"/>
  <c r="AM39" i="5"/>
  <c r="AL39" i="5"/>
  <c r="AH39" i="5"/>
  <c r="AE39" i="5"/>
  <c r="AA39" i="5"/>
  <c r="Z39" i="5"/>
  <c r="Y39" i="5"/>
  <c r="V39" i="5"/>
  <c r="S39" i="5"/>
  <c r="L39" i="5"/>
  <c r="J39" i="5"/>
  <c r="BH38" i="5"/>
  <c r="BG38" i="5"/>
  <c r="BE38" i="5"/>
  <c r="BF38" i="5" s="1"/>
  <c r="BD38" i="5"/>
  <c r="BB38" i="5"/>
  <c r="BA38" i="5"/>
  <c r="AV38" i="5"/>
  <c r="AU38" i="5"/>
  <c r="AS38" i="5"/>
  <c r="AP38" i="5"/>
  <c r="AO38" i="5"/>
  <c r="AJ38" i="5"/>
  <c r="AI38" i="5"/>
  <c r="AK38" i="5" s="1"/>
  <c r="AG38" i="5"/>
  <c r="AH38" i="5" s="1"/>
  <c r="AF38" i="5"/>
  <c r="AD38" i="5"/>
  <c r="AC38" i="5"/>
  <c r="AL38" i="5" s="1"/>
  <c r="X38" i="5"/>
  <c r="W38" i="5"/>
  <c r="Y38" i="5" s="1"/>
  <c r="U38" i="5"/>
  <c r="V38" i="5" s="1"/>
  <c r="T38" i="5"/>
  <c r="R38" i="5"/>
  <c r="Q38" i="5"/>
  <c r="K38" i="5"/>
  <c r="K19" i="5" s="1"/>
  <c r="K18" i="5" s="1"/>
  <c r="I38" i="5"/>
  <c r="BK37" i="5"/>
  <c r="BJ37" i="5"/>
  <c r="AY37" i="5"/>
  <c r="AX37" i="5"/>
  <c r="AM37" i="5"/>
  <c r="AL37" i="5"/>
  <c r="AA37" i="5"/>
  <c r="M37" i="5" s="1"/>
  <c r="Z37" i="5"/>
  <c r="BM37" i="5" s="1"/>
  <c r="O37" i="5"/>
  <c r="L37" i="5"/>
  <c r="BK36" i="5"/>
  <c r="BJ36" i="5"/>
  <c r="AY36" i="5"/>
  <c r="AX36" i="5"/>
  <c r="AM36" i="5"/>
  <c r="AL36" i="5"/>
  <c r="AA36" i="5"/>
  <c r="M36" i="5" s="1"/>
  <c r="Z36" i="5"/>
  <c r="BM36" i="5" s="1"/>
  <c r="O36" i="5"/>
  <c r="L36" i="5"/>
  <c r="BK35" i="5"/>
  <c r="BJ35" i="5"/>
  <c r="AY35" i="5"/>
  <c r="AX35" i="5"/>
  <c r="AM35" i="5"/>
  <c r="AL35" i="5"/>
  <c r="AA35" i="5"/>
  <c r="M35" i="5" s="1"/>
  <c r="Z35" i="5"/>
  <c r="BM35" i="5" s="1"/>
  <c r="O35" i="5"/>
  <c r="L35" i="5"/>
  <c r="BK34" i="5"/>
  <c r="BJ34" i="5"/>
  <c r="AY34" i="5"/>
  <c r="AX34" i="5"/>
  <c r="AM34" i="5"/>
  <c r="AL34" i="5"/>
  <c r="AA34" i="5"/>
  <c r="M34" i="5" s="1"/>
  <c r="Z34" i="5"/>
  <c r="BM34" i="5" s="1"/>
  <c r="O34" i="5"/>
  <c r="L34" i="5"/>
  <c r="BK33" i="5"/>
  <c r="BJ33" i="5"/>
  <c r="AY33" i="5"/>
  <c r="AX33" i="5"/>
  <c r="AM33" i="5"/>
  <c r="AL33" i="5"/>
  <c r="AA33" i="5"/>
  <c r="M33" i="5" s="1"/>
  <c r="Z33" i="5"/>
  <c r="BM33" i="5" s="1"/>
  <c r="O33" i="5"/>
  <c r="L33" i="5"/>
  <c r="BK32" i="5"/>
  <c r="BJ32" i="5"/>
  <c r="AY32" i="5"/>
  <c r="AX32" i="5"/>
  <c r="AM32" i="5"/>
  <c r="AL32" i="5"/>
  <c r="AA32" i="5"/>
  <c r="M32" i="5" s="1"/>
  <c r="Z32" i="5"/>
  <c r="BM32" i="5" s="1"/>
  <c r="O32" i="5"/>
  <c r="L32" i="5"/>
  <c r="BK31" i="5"/>
  <c r="BJ31" i="5"/>
  <c r="AY31" i="5"/>
  <c r="AX31" i="5"/>
  <c r="AM31" i="5"/>
  <c r="AL31" i="5"/>
  <c r="AA31" i="5"/>
  <c r="M31" i="5" s="1"/>
  <c r="Z31" i="5"/>
  <c r="BM31" i="5" s="1"/>
  <c r="O31" i="5"/>
  <c r="L31" i="5"/>
  <c r="BK30" i="5"/>
  <c r="BJ30" i="5"/>
  <c r="BL30" i="5" s="1"/>
  <c r="BI30" i="5"/>
  <c r="AY30" i="5"/>
  <c r="AX30" i="5"/>
  <c r="AM30" i="5"/>
  <c r="AL30" i="5"/>
  <c r="AN30" i="5" s="1"/>
  <c r="AK30" i="5"/>
  <c r="AA30" i="5"/>
  <c r="Z30" i="5"/>
  <c r="BM30" i="5" s="1"/>
  <c r="M30" i="5"/>
  <c r="N30" i="5" s="1"/>
  <c r="L30" i="5"/>
  <c r="BM29" i="5"/>
  <c r="BK29" i="5"/>
  <c r="BL29" i="5" s="1"/>
  <c r="BJ29" i="5"/>
  <c r="BI29" i="5"/>
  <c r="BF29" i="5"/>
  <c r="BC29" i="5"/>
  <c r="AY29" i="5"/>
  <c r="AZ29" i="5" s="1"/>
  <c r="AX29" i="5"/>
  <c r="AW29" i="5"/>
  <c r="AT29" i="5"/>
  <c r="AQ29" i="5"/>
  <c r="AM29" i="5"/>
  <c r="AN29" i="5" s="1"/>
  <c r="AL29" i="5"/>
  <c r="AK29" i="5"/>
  <c r="AH29" i="5"/>
  <c r="AE29" i="5"/>
  <c r="AA29" i="5"/>
  <c r="Z29" i="5"/>
  <c r="Y29" i="5"/>
  <c r="V29" i="5"/>
  <c r="L29" i="5"/>
  <c r="BK28" i="5"/>
  <c r="BJ28" i="5"/>
  <c r="AY28" i="5"/>
  <c r="AX28" i="5"/>
  <c r="AM28" i="5"/>
  <c r="AL28" i="5"/>
  <c r="AA28" i="5"/>
  <c r="M28" i="5" s="1"/>
  <c r="Z28" i="5"/>
  <c r="BM28" i="5" s="1"/>
  <c r="N28" i="5"/>
  <c r="L28" i="5"/>
  <c r="O28" i="5" s="1"/>
  <c r="P28" i="5" s="1"/>
  <c r="BK27" i="5"/>
  <c r="BJ27" i="5"/>
  <c r="AY27" i="5"/>
  <c r="AX27" i="5"/>
  <c r="AM27" i="5"/>
  <c r="AL27" i="5"/>
  <c r="AA27" i="5"/>
  <c r="M27" i="5" s="1"/>
  <c r="Z27" i="5"/>
  <c r="BM27" i="5" s="1"/>
  <c r="O27" i="5"/>
  <c r="L27" i="5"/>
  <c r="BK26" i="5"/>
  <c r="M26" i="5" s="1"/>
  <c r="N26" i="5" s="1"/>
  <c r="BJ26" i="5"/>
  <c r="BI26" i="5"/>
  <c r="BF26" i="5"/>
  <c r="BC26" i="5"/>
  <c r="AY26" i="5"/>
  <c r="AX26" i="5"/>
  <c r="AZ26" i="5" s="1"/>
  <c r="AT26" i="5"/>
  <c r="AQ26" i="5"/>
  <c r="AM26" i="5"/>
  <c r="AL26" i="5"/>
  <c r="AA26" i="5"/>
  <c r="Z26" i="5"/>
  <c r="BM26" i="5" s="1"/>
  <c r="L26" i="5"/>
  <c r="BH25" i="5"/>
  <c r="BG25" i="5"/>
  <c r="BG19" i="5" s="1"/>
  <c r="BE25" i="5"/>
  <c r="BF25" i="5" s="1"/>
  <c r="BD25" i="5"/>
  <c r="BB25" i="5"/>
  <c r="BB19" i="5" s="1"/>
  <c r="BB18" i="5" s="1"/>
  <c r="BA25" i="5"/>
  <c r="AV25" i="5"/>
  <c r="AU25" i="5"/>
  <c r="AS25" i="5"/>
  <c r="AT25" i="5" s="1"/>
  <c r="AR25" i="5"/>
  <c r="AP25" i="5"/>
  <c r="AO25" i="5"/>
  <c r="AX25" i="5" s="1"/>
  <c r="AJ25" i="5"/>
  <c r="AI25" i="5"/>
  <c r="AI19" i="5" s="1"/>
  <c r="AI18" i="5" s="1"/>
  <c r="AG25" i="5"/>
  <c r="AH25" i="5" s="1"/>
  <c r="AF25" i="5"/>
  <c r="AD25" i="5"/>
  <c r="AC25" i="5"/>
  <c r="X25" i="5"/>
  <c r="W25" i="5"/>
  <c r="Y25" i="5" s="1"/>
  <c r="U25" i="5"/>
  <c r="V25" i="5" s="1"/>
  <c r="T25" i="5"/>
  <c r="R25" i="5"/>
  <c r="AA25" i="5" s="1"/>
  <c r="Q25" i="5"/>
  <c r="Z25" i="5" s="1"/>
  <c r="K25" i="5"/>
  <c r="J25" i="5"/>
  <c r="L25" i="5" s="1"/>
  <c r="I25" i="5"/>
  <c r="BM24" i="5"/>
  <c r="BK24" i="5"/>
  <c r="BL24" i="5" s="1"/>
  <c r="BJ24" i="5"/>
  <c r="BI24" i="5"/>
  <c r="BF24" i="5"/>
  <c r="BC24" i="5"/>
  <c r="AY24" i="5"/>
  <c r="AZ24" i="5" s="1"/>
  <c r="AX24" i="5"/>
  <c r="AW24" i="5"/>
  <c r="AT24" i="5"/>
  <c r="AQ24" i="5"/>
  <c r="AM24" i="5"/>
  <c r="AN24" i="5" s="1"/>
  <c r="AL24" i="5"/>
  <c r="AK24" i="5"/>
  <c r="AH24" i="5"/>
  <c r="AE24" i="5"/>
  <c r="AA24" i="5"/>
  <c r="Z24" i="5"/>
  <c r="Y24" i="5"/>
  <c r="V24" i="5"/>
  <c r="L24" i="5"/>
  <c r="BK23" i="5"/>
  <c r="BJ23" i="5"/>
  <c r="AY23" i="5"/>
  <c r="AX23" i="5"/>
  <c r="AM23" i="5"/>
  <c r="AL23" i="5"/>
  <c r="AA23" i="5"/>
  <c r="M23" i="5" s="1"/>
  <c r="Z23" i="5"/>
  <c r="BM23" i="5" s="1"/>
  <c r="L23" i="5"/>
  <c r="O23" i="5" s="1"/>
  <c r="BK22" i="5"/>
  <c r="BJ22" i="5"/>
  <c r="AY22" i="5"/>
  <c r="AX22" i="5"/>
  <c r="AM22" i="5"/>
  <c r="AL22" i="5"/>
  <c r="AA22" i="5"/>
  <c r="M22" i="5" s="1"/>
  <c r="Z22" i="5"/>
  <c r="BM22" i="5" s="1"/>
  <c r="L22" i="5"/>
  <c r="O22" i="5" s="1"/>
  <c r="BK21" i="5"/>
  <c r="BJ21" i="5"/>
  <c r="BL21" i="5" s="1"/>
  <c r="BI21" i="5"/>
  <c r="BF21" i="5"/>
  <c r="AY21" i="5"/>
  <c r="AZ21" i="5" s="1"/>
  <c r="AX21" i="5"/>
  <c r="AW21" i="5"/>
  <c r="AM21" i="5"/>
  <c r="AN21" i="5" s="1"/>
  <c r="AL21" i="5"/>
  <c r="AE21" i="5"/>
  <c r="AA21" i="5"/>
  <c r="Z21" i="5"/>
  <c r="BM21" i="5" s="1"/>
  <c r="L21" i="5"/>
  <c r="BH20" i="5"/>
  <c r="BH19" i="5" s="1"/>
  <c r="BH18" i="5" s="1"/>
  <c r="BG20" i="5"/>
  <c r="BE20" i="5"/>
  <c r="BF20" i="5" s="1"/>
  <c r="BD20" i="5"/>
  <c r="BB20" i="5"/>
  <c r="BA20" i="5"/>
  <c r="BJ20" i="5" s="1"/>
  <c r="AV20" i="5"/>
  <c r="AU20" i="5"/>
  <c r="AS20" i="5"/>
  <c r="AT20" i="5" s="1"/>
  <c r="AR20" i="5"/>
  <c r="AP20" i="5"/>
  <c r="AO20" i="5"/>
  <c r="AJ20" i="5"/>
  <c r="AI20" i="5"/>
  <c r="AK20" i="5" s="1"/>
  <c r="AG20" i="5"/>
  <c r="AH20" i="5" s="1"/>
  <c r="AF20" i="5"/>
  <c r="AD20" i="5"/>
  <c r="AC20" i="5"/>
  <c r="AL20" i="5" s="1"/>
  <c r="X20" i="5"/>
  <c r="W20" i="5"/>
  <c r="W19" i="5" s="1"/>
  <c r="W18" i="5" s="1"/>
  <c r="U20" i="5"/>
  <c r="V20" i="5" s="1"/>
  <c r="T20" i="5"/>
  <c r="R20" i="5"/>
  <c r="AA20" i="5" s="1"/>
  <c r="Q20" i="5"/>
  <c r="Z20" i="5" s="1"/>
  <c r="K20" i="5"/>
  <c r="J20" i="5"/>
  <c r="L20" i="5" s="1"/>
  <c r="I20" i="5"/>
  <c r="BD19" i="5"/>
  <c r="BA19" i="5"/>
  <c r="AU19" i="5"/>
  <c r="AP19" i="5"/>
  <c r="AO19" i="5"/>
  <c r="AJ19" i="5"/>
  <c r="AK19" i="5" s="1"/>
  <c r="AF19" i="5"/>
  <c r="AF18" i="5" s="1"/>
  <c r="AF14" i="5" s="1"/>
  <c r="AF13" i="5" s="1"/>
  <c r="AF12" i="5" s="1"/>
  <c r="AD19" i="5"/>
  <c r="X19" i="5"/>
  <c r="Y19" i="5" s="1"/>
  <c r="T19" i="5"/>
  <c r="T18" i="5" s="1"/>
  <c r="T14" i="5" s="1"/>
  <c r="T13" i="5" s="1"/>
  <c r="T12" i="5" s="1"/>
  <c r="R19" i="5"/>
  <c r="Q19" i="5"/>
  <c r="I19" i="5"/>
  <c r="BD18" i="5"/>
  <c r="BA18" i="5"/>
  <c r="AU18" i="5"/>
  <c r="AP18" i="5"/>
  <c r="AO18" i="5"/>
  <c r="Q18" i="5"/>
  <c r="I18" i="5"/>
  <c r="BK17" i="5"/>
  <c r="BJ17" i="5"/>
  <c r="AY17" i="5"/>
  <c r="AX17" i="5"/>
  <c r="AM17" i="5"/>
  <c r="AL17" i="5"/>
  <c r="AA17" i="5"/>
  <c r="M17" i="5" s="1"/>
  <c r="Z17" i="5"/>
  <c r="BM17" i="5" s="1"/>
  <c r="L17" i="5"/>
  <c r="O17" i="5" s="1"/>
  <c r="BH16" i="5"/>
  <c r="BH15" i="5" s="1"/>
  <c r="BG16" i="5"/>
  <c r="BE16" i="5"/>
  <c r="BE15" i="5" s="1"/>
  <c r="BD16" i="5"/>
  <c r="BB16" i="5"/>
  <c r="BB15" i="5" s="1"/>
  <c r="BA16" i="5"/>
  <c r="BJ16" i="5" s="1"/>
  <c r="AV16" i="5"/>
  <c r="AV15" i="5" s="1"/>
  <c r="AU16" i="5"/>
  <c r="AS16" i="5"/>
  <c r="AS15" i="5" s="1"/>
  <c r="AR16" i="5"/>
  <c r="AP16" i="5"/>
  <c r="AP15" i="5" s="1"/>
  <c r="AO16" i="5"/>
  <c r="AX16" i="5" s="1"/>
  <c r="AJ16" i="5"/>
  <c r="AJ15" i="5" s="1"/>
  <c r="AI16" i="5"/>
  <c r="AG16" i="5"/>
  <c r="AG15" i="5" s="1"/>
  <c r="AF16" i="5"/>
  <c r="AD16" i="5"/>
  <c r="AD15" i="5" s="1"/>
  <c r="AC16" i="5"/>
  <c r="AL16" i="5" s="1"/>
  <c r="X16" i="5"/>
  <c r="X15" i="5" s="1"/>
  <c r="W16" i="5"/>
  <c r="U16" i="5"/>
  <c r="U15" i="5" s="1"/>
  <c r="T16" i="5"/>
  <c r="R16" i="5"/>
  <c r="R15" i="5" s="1"/>
  <c r="Q16" i="5"/>
  <c r="Z16" i="5" s="1"/>
  <c r="BM16" i="5" s="1"/>
  <c r="K16" i="5"/>
  <c r="J16" i="5"/>
  <c r="J15" i="5" s="1"/>
  <c r="I16" i="5"/>
  <c r="BG15" i="5"/>
  <c r="BD15" i="5"/>
  <c r="BA15" i="5"/>
  <c r="BA14" i="5" s="1"/>
  <c r="AU15" i="5"/>
  <c r="AU14" i="5" s="1"/>
  <c r="AU13" i="5" s="1"/>
  <c r="AU12" i="5" s="1"/>
  <c r="AR15" i="5"/>
  <c r="AO15" i="5"/>
  <c r="AO14" i="5" s="1"/>
  <c r="AI15" i="5"/>
  <c r="AF15" i="5"/>
  <c r="AC15" i="5"/>
  <c r="W15" i="5"/>
  <c r="W14" i="5" s="1"/>
  <c r="W13" i="5" s="1"/>
  <c r="W12" i="5" s="1"/>
  <c r="T15" i="5"/>
  <c r="Q15" i="5"/>
  <c r="Q14" i="5" s="1"/>
  <c r="K15" i="5"/>
  <c r="K14" i="5" s="1"/>
  <c r="I15" i="5"/>
  <c r="I14" i="5" s="1"/>
  <c r="BD14" i="5"/>
  <c r="BD13" i="5" s="1"/>
  <c r="BD12" i="5" s="1"/>
  <c r="P393" i="4"/>
  <c r="I393" i="4"/>
  <c r="P392" i="4"/>
  <c r="I392" i="4"/>
  <c r="P391" i="4"/>
  <c r="I391" i="4"/>
  <c r="P390" i="4"/>
  <c r="I390" i="4"/>
  <c r="P389" i="4"/>
  <c r="I389" i="4"/>
  <c r="P388" i="4"/>
  <c r="I388" i="4"/>
  <c r="P387" i="4"/>
  <c r="I387" i="4"/>
  <c r="P386" i="4"/>
  <c r="I386" i="4"/>
  <c r="P385" i="4"/>
  <c r="I385" i="4"/>
  <c r="P384" i="4"/>
  <c r="I384" i="4"/>
  <c r="P383" i="4"/>
  <c r="I383" i="4"/>
  <c r="P382" i="4"/>
  <c r="I382" i="4"/>
  <c r="P381" i="4"/>
  <c r="I381" i="4"/>
  <c r="P380" i="4"/>
  <c r="I380" i="4"/>
  <c r="P379" i="4"/>
  <c r="I379" i="4"/>
  <c r="P378" i="4"/>
  <c r="I378" i="4"/>
  <c r="P377" i="4"/>
  <c r="I377" i="4"/>
  <c r="P376" i="4"/>
  <c r="I376" i="4"/>
  <c r="P375" i="4"/>
  <c r="I375" i="4"/>
  <c r="P374" i="4"/>
  <c r="I374" i="4"/>
  <c r="P373" i="4"/>
  <c r="I373" i="4"/>
  <c r="P372" i="4"/>
  <c r="I372" i="4"/>
  <c r="P371" i="4"/>
  <c r="I371" i="4"/>
  <c r="P370" i="4"/>
  <c r="I370" i="4"/>
  <c r="P369" i="4"/>
  <c r="I369" i="4"/>
  <c r="P368" i="4"/>
  <c r="I368" i="4"/>
  <c r="P367" i="4"/>
  <c r="I367" i="4"/>
  <c r="P366" i="4"/>
  <c r="I366" i="4"/>
  <c r="P365" i="4"/>
  <c r="I365" i="4"/>
  <c r="P364" i="4"/>
  <c r="I364" i="4"/>
  <c r="P363" i="4"/>
  <c r="I363" i="4"/>
  <c r="P362" i="4"/>
  <c r="I362" i="4"/>
  <c r="P361" i="4"/>
  <c r="I361" i="4"/>
  <c r="P360" i="4"/>
  <c r="I360" i="4"/>
  <c r="P359" i="4"/>
  <c r="I359" i="4"/>
  <c r="P358" i="4"/>
  <c r="I358" i="4"/>
  <c r="P357" i="4"/>
  <c r="I357" i="4"/>
  <c r="P356" i="4"/>
  <c r="I356" i="4"/>
  <c r="P355" i="4"/>
  <c r="I355" i="4"/>
  <c r="P354" i="4"/>
  <c r="I354" i="4"/>
  <c r="P353" i="4"/>
  <c r="I353" i="4"/>
  <c r="P352" i="4"/>
  <c r="I352" i="4"/>
  <c r="P351" i="4"/>
  <c r="I351" i="4"/>
  <c r="P350" i="4"/>
  <c r="I350" i="4"/>
  <c r="P349" i="4"/>
  <c r="I349" i="4"/>
  <c r="P348" i="4"/>
  <c r="I348" i="4"/>
  <c r="P347" i="4"/>
  <c r="I347" i="4"/>
  <c r="P346" i="4"/>
  <c r="P345" i="4"/>
  <c r="P344" i="4"/>
  <c r="P343" i="4"/>
  <c r="P342" i="4"/>
  <c r="P341" i="4"/>
  <c r="P340" i="4"/>
  <c r="P339" i="4"/>
  <c r="P338" i="4"/>
  <c r="P337" i="4"/>
  <c r="P336" i="4"/>
  <c r="P335" i="4"/>
  <c r="P334" i="4"/>
  <c r="P333" i="4"/>
  <c r="P332" i="4"/>
  <c r="P331" i="4"/>
  <c r="P330" i="4"/>
  <c r="P329" i="4"/>
  <c r="P328" i="4"/>
  <c r="P327" i="4"/>
  <c r="P326" i="4"/>
  <c r="P325" i="4"/>
  <c r="P324" i="4"/>
  <c r="P323" i="4"/>
  <c r="P322" i="4"/>
  <c r="P321" i="4"/>
  <c r="P320" i="4"/>
  <c r="P319" i="4"/>
  <c r="P318" i="4"/>
  <c r="P317" i="4"/>
  <c r="P316" i="4"/>
  <c r="P315" i="4"/>
  <c r="P314" i="4"/>
  <c r="P313" i="4"/>
  <c r="P312" i="4"/>
  <c r="P311" i="4"/>
  <c r="P310" i="4"/>
  <c r="P309" i="4"/>
  <c r="P308" i="4"/>
  <c r="P307" i="4"/>
  <c r="P306" i="4"/>
  <c r="P305" i="4"/>
  <c r="P304" i="4"/>
  <c r="P303" i="4"/>
  <c r="P30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BK37" i="4"/>
  <c r="BJ37" i="4"/>
  <c r="AY37" i="4"/>
  <c r="AX37" i="4"/>
  <c r="AM37" i="4"/>
  <c r="AL37" i="4"/>
  <c r="AA37" i="4"/>
  <c r="Z37" i="4"/>
  <c r="BM37" i="4" s="1"/>
  <c r="M37" i="4"/>
  <c r="N37" i="4" s="1"/>
  <c r="J37" i="4"/>
  <c r="L37" i="4" s="1"/>
  <c r="O37" i="4" s="1"/>
  <c r="P37" i="4" s="1"/>
  <c r="BK36" i="4"/>
  <c r="BH36" i="4"/>
  <c r="BH35" i="4" s="1"/>
  <c r="BG36" i="4"/>
  <c r="BE36" i="4"/>
  <c r="BE35" i="4" s="1"/>
  <c r="BD36" i="4"/>
  <c r="BB36" i="4"/>
  <c r="BB35" i="4" s="1"/>
  <c r="BK35" i="4" s="1"/>
  <c r="BA36" i="4"/>
  <c r="BJ36" i="4" s="1"/>
  <c r="AV36" i="4"/>
  <c r="AV35" i="4" s="1"/>
  <c r="AV34" i="4" s="1"/>
  <c r="AV33" i="4" s="1"/>
  <c r="AV32" i="4" s="1"/>
  <c r="AU36" i="4"/>
  <c r="AS36" i="4"/>
  <c r="AS35" i="4" s="1"/>
  <c r="AS34" i="4" s="1"/>
  <c r="AS33" i="4" s="1"/>
  <c r="AS32" i="4" s="1"/>
  <c r="AR36" i="4"/>
  <c r="AP36" i="4"/>
  <c r="AO36" i="4"/>
  <c r="AX36" i="4" s="1"/>
  <c r="AM36" i="4"/>
  <c r="AJ36" i="4"/>
  <c r="AJ35" i="4" s="1"/>
  <c r="AI36" i="4"/>
  <c r="AG36" i="4"/>
  <c r="AG35" i="4" s="1"/>
  <c r="AF36" i="4"/>
  <c r="AD36" i="4"/>
  <c r="AD35" i="4" s="1"/>
  <c r="AM35" i="4" s="1"/>
  <c r="AC36" i="4"/>
  <c r="AL36" i="4" s="1"/>
  <c r="X36" i="4"/>
  <c r="X35" i="4" s="1"/>
  <c r="W36" i="4"/>
  <c r="U36" i="4"/>
  <c r="U35" i="4" s="1"/>
  <c r="U34" i="4" s="1"/>
  <c r="U33" i="4" s="1"/>
  <c r="U32" i="4" s="1"/>
  <c r="T36" i="4"/>
  <c r="R36" i="4"/>
  <c r="Q36" i="4"/>
  <c r="Z36" i="4" s="1"/>
  <c r="K36" i="4"/>
  <c r="J36" i="4"/>
  <c r="J35" i="4" s="1"/>
  <c r="L35" i="4" s="1"/>
  <c r="I36" i="4"/>
  <c r="BG35" i="4"/>
  <c r="BG34" i="4" s="1"/>
  <c r="BG33" i="4" s="1"/>
  <c r="BG32" i="4" s="1"/>
  <c r="BD35" i="4"/>
  <c r="BD34" i="4" s="1"/>
  <c r="BA35" i="4"/>
  <c r="AU35" i="4"/>
  <c r="AU34" i="4" s="1"/>
  <c r="AU33" i="4" s="1"/>
  <c r="AU32" i="4" s="1"/>
  <c r="AR35" i="4"/>
  <c r="AR34" i="4" s="1"/>
  <c r="AO35" i="4"/>
  <c r="AI35" i="4"/>
  <c r="AI34" i="4" s="1"/>
  <c r="AI33" i="4" s="1"/>
  <c r="AI32" i="4" s="1"/>
  <c r="AF35" i="4"/>
  <c r="AF34" i="4" s="1"/>
  <c r="AC35" i="4"/>
  <c r="W35" i="4"/>
  <c r="W34" i="4" s="1"/>
  <c r="W33" i="4" s="1"/>
  <c r="W32" i="4" s="1"/>
  <c r="T35" i="4"/>
  <c r="T34" i="4" s="1"/>
  <c r="Q35" i="4"/>
  <c r="K35" i="4"/>
  <c r="K34" i="4" s="1"/>
  <c r="I35" i="4"/>
  <c r="I34" i="4" s="1"/>
  <c r="I33" i="4" s="1"/>
  <c r="BH34" i="4"/>
  <c r="BH33" i="4" s="1"/>
  <c r="BH32" i="4" s="1"/>
  <c r="BE34" i="4"/>
  <c r="BE33" i="4" s="1"/>
  <c r="BB34" i="4"/>
  <c r="AJ34" i="4"/>
  <c r="AJ33" i="4" s="1"/>
  <c r="AJ32" i="4" s="1"/>
  <c r="AG34" i="4"/>
  <c r="AG33" i="4" s="1"/>
  <c r="AD34" i="4"/>
  <c r="X34" i="4"/>
  <c r="X33" i="4" s="1"/>
  <c r="X32" i="4" s="1"/>
  <c r="BD33" i="4"/>
  <c r="BD32" i="4" s="1"/>
  <c r="AR33" i="4"/>
  <c r="AR32" i="4" s="1"/>
  <c r="AF33" i="4"/>
  <c r="AF32" i="4" s="1"/>
  <c r="T33" i="4"/>
  <c r="K33" i="4"/>
  <c r="BE32" i="4"/>
  <c r="AG32" i="4"/>
  <c r="T32" i="4"/>
  <c r="K32" i="4"/>
  <c r="I32" i="4"/>
  <c r="BK31" i="4"/>
  <c r="BJ31" i="4"/>
  <c r="BI31" i="4"/>
  <c r="AY31" i="4"/>
  <c r="AX31" i="4"/>
  <c r="AT31" i="4"/>
  <c r="AM31" i="4"/>
  <c r="AL31" i="4"/>
  <c r="AA31" i="4"/>
  <c r="Z31" i="4"/>
  <c r="L31" i="4"/>
  <c r="BJ30" i="4"/>
  <c r="BH30" i="4"/>
  <c r="BG30" i="4"/>
  <c r="BE30" i="4"/>
  <c r="BE29" i="4" s="1"/>
  <c r="BD30" i="4"/>
  <c r="BB30" i="4"/>
  <c r="BA30" i="4"/>
  <c r="AV30" i="4"/>
  <c r="AU30" i="4"/>
  <c r="AU29" i="4" s="1"/>
  <c r="AS30" i="4"/>
  <c r="AR30" i="4"/>
  <c r="AP30" i="4"/>
  <c r="AO30" i="4"/>
  <c r="AJ30" i="4"/>
  <c r="AJ29" i="4" s="1"/>
  <c r="AI30" i="4"/>
  <c r="AG30" i="4"/>
  <c r="AG29" i="4" s="1"/>
  <c r="AF30" i="4"/>
  <c r="AD30" i="4"/>
  <c r="AD29" i="4" s="1"/>
  <c r="AM29" i="4" s="1"/>
  <c r="AC30" i="4"/>
  <c r="AL30" i="4" s="1"/>
  <c r="AA30" i="4"/>
  <c r="X30" i="4"/>
  <c r="X29" i="4" s="1"/>
  <c r="W30" i="4"/>
  <c r="U30" i="4"/>
  <c r="U29" i="4" s="1"/>
  <c r="T30" i="4"/>
  <c r="R30" i="4"/>
  <c r="R29" i="4" s="1"/>
  <c r="AA29" i="4" s="1"/>
  <c r="Q30" i="4"/>
  <c r="Z30" i="4" s="1"/>
  <c r="K30" i="4"/>
  <c r="J30" i="4"/>
  <c r="J29" i="4" s="1"/>
  <c r="I30" i="4"/>
  <c r="BG29" i="4"/>
  <c r="BG14" i="4" s="1"/>
  <c r="BG13" i="4" s="1"/>
  <c r="BG12" i="4" s="1"/>
  <c r="BD29" i="4"/>
  <c r="BA29" i="4"/>
  <c r="BJ29" i="4" s="1"/>
  <c r="AV29" i="4"/>
  <c r="AR29" i="4"/>
  <c r="AO29" i="4"/>
  <c r="AI29" i="4"/>
  <c r="AF29" i="4"/>
  <c r="AL29" i="4" s="1"/>
  <c r="AC29" i="4"/>
  <c r="W29" i="4"/>
  <c r="T29" i="4"/>
  <c r="Z29" i="4" s="1"/>
  <c r="Q29" i="4"/>
  <c r="K29" i="4"/>
  <c r="I29" i="4"/>
  <c r="BK28" i="4"/>
  <c r="BJ28" i="4"/>
  <c r="AY28" i="4"/>
  <c r="AX28" i="4"/>
  <c r="AM28" i="4"/>
  <c r="AL28" i="4"/>
  <c r="AA28" i="4"/>
  <c r="M28" i="4" s="1"/>
  <c r="Z28" i="4"/>
  <c r="BM28" i="4" s="1"/>
  <c r="O28" i="4"/>
  <c r="L28" i="4"/>
  <c r="BK27" i="4"/>
  <c r="BJ27" i="4"/>
  <c r="BL27" i="4" s="1"/>
  <c r="BF27" i="4"/>
  <c r="AY27" i="4"/>
  <c r="AX27" i="4"/>
  <c r="AZ27" i="4" s="1"/>
  <c r="AT27" i="4"/>
  <c r="AM27" i="4"/>
  <c r="AL27" i="4"/>
  <c r="AA27" i="4"/>
  <c r="M27" i="4" s="1"/>
  <c r="N27" i="4" s="1"/>
  <c r="Z27" i="4"/>
  <c r="L27" i="4"/>
  <c r="O27" i="4" s="1"/>
  <c r="P27" i="4" s="1"/>
  <c r="J27" i="4"/>
  <c r="BM26" i="4"/>
  <c r="BK26" i="4"/>
  <c r="BL26" i="4" s="1"/>
  <c r="BJ26" i="4"/>
  <c r="BI26" i="4"/>
  <c r="AY26" i="4"/>
  <c r="AX26" i="4"/>
  <c r="AM26" i="4"/>
  <c r="AN26" i="4" s="1"/>
  <c r="AL26" i="4"/>
  <c r="AK26" i="4"/>
  <c r="AA26" i="4"/>
  <c r="AB26" i="4" s="1"/>
  <c r="Z26" i="4"/>
  <c r="V26" i="4"/>
  <c r="J26" i="4"/>
  <c r="BJ25" i="4"/>
  <c r="BH25" i="4"/>
  <c r="BI25" i="4" s="1"/>
  <c r="BG25" i="4"/>
  <c r="BE25" i="4"/>
  <c r="BD25" i="4"/>
  <c r="BF25" i="4" s="1"/>
  <c r="BB25" i="4"/>
  <c r="BK25" i="4" s="1"/>
  <c r="BL25" i="4" s="1"/>
  <c r="BA25" i="4"/>
  <c r="AY25" i="4"/>
  <c r="AZ25" i="4" s="1"/>
  <c r="AV25" i="4"/>
  <c r="AU25" i="4"/>
  <c r="AS25" i="4"/>
  <c r="AR25" i="4"/>
  <c r="AT25" i="4" s="1"/>
  <c r="AP25" i="4"/>
  <c r="AO25" i="4"/>
  <c r="AX25" i="4" s="1"/>
  <c r="AM25" i="4"/>
  <c r="AN25" i="4" s="1"/>
  <c r="AJ25" i="4"/>
  <c r="AI25" i="4"/>
  <c r="AK25" i="4" s="1"/>
  <c r="AG25" i="4"/>
  <c r="AF25" i="4"/>
  <c r="AD25" i="4"/>
  <c r="AC25" i="4"/>
  <c r="AL25" i="4" s="1"/>
  <c r="AA25" i="4"/>
  <c r="AB25" i="4" s="1"/>
  <c r="X25" i="4"/>
  <c r="W25" i="4"/>
  <c r="U25" i="4"/>
  <c r="T25" i="4"/>
  <c r="V25" i="4" s="1"/>
  <c r="R25" i="4"/>
  <c r="Q25" i="4"/>
  <c r="Z25" i="4" s="1"/>
  <c r="K25" i="4"/>
  <c r="K16" i="4" s="1"/>
  <c r="K15" i="4" s="1"/>
  <c r="K14" i="4" s="1"/>
  <c r="K13" i="4" s="1"/>
  <c r="K12" i="4" s="1"/>
  <c r="I25" i="4"/>
  <c r="BK24" i="4"/>
  <c r="BJ24" i="4"/>
  <c r="BI24" i="4"/>
  <c r="AY24" i="4"/>
  <c r="AX24" i="4"/>
  <c r="AM24" i="4"/>
  <c r="AL24" i="4"/>
  <c r="AA24" i="4"/>
  <c r="Z24" i="4"/>
  <c r="L24" i="4"/>
  <c r="BK23" i="4"/>
  <c r="BJ23" i="4"/>
  <c r="BI23" i="4"/>
  <c r="BF23" i="4"/>
  <c r="AY23" i="4"/>
  <c r="AX23" i="4"/>
  <c r="AW23" i="4"/>
  <c r="AT23" i="4"/>
  <c r="AQ23" i="4"/>
  <c r="AM23" i="4"/>
  <c r="AL23" i="4"/>
  <c r="AN23" i="4" s="1"/>
  <c r="AK23" i="4"/>
  <c r="AH23" i="4"/>
  <c r="AE23" i="4"/>
  <c r="AA23" i="4"/>
  <c r="Z23" i="4"/>
  <c r="L23" i="4"/>
  <c r="BK22" i="4"/>
  <c r="BJ22" i="4"/>
  <c r="AY22" i="4"/>
  <c r="AX22" i="4"/>
  <c r="AZ22" i="4" s="1"/>
  <c r="AT22" i="4"/>
  <c r="AM22" i="4"/>
  <c r="AL22" i="4"/>
  <c r="AA22" i="4"/>
  <c r="M22" i="4" s="1"/>
  <c r="N22" i="4" s="1"/>
  <c r="Z22" i="4"/>
  <c r="L22" i="4"/>
  <c r="O22" i="4" s="1"/>
  <c r="P22" i="4" s="1"/>
  <c r="BH21" i="4"/>
  <c r="BG21" i="4"/>
  <c r="BE21" i="4"/>
  <c r="BD21" i="4"/>
  <c r="BD16" i="4" s="1"/>
  <c r="BB21" i="4"/>
  <c r="BA21" i="4"/>
  <c r="BJ21" i="4" s="1"/>
  <c r="AV21" i="4"/>
  <c r="AW21" i="4" s="1"/>
  <c r="AU21" i="4"/>
  <c r="AS21" i="4"/>
  <c r="AR21" i="4"/>
  <c r="AR16" i="4" s="1"/>
  <c r="AR15" i="4" s="1"/>
  <c r="AR14" i="4" s="1"/>
  <c r="AR13" i="4" s="1"/>
  <c r="AR12" i="4" s="1"/>
  <c r="AP21" i="4"/>
  <c r="AO21" i="4"/>
  <c r="AL21" i="4"/>
  <c r="AJ21" i="4"/>
  <c r="AI21" i="4"/>
  <c r="AG21" i="4"/>
  <c r="AF21" i="4"/>
  <c r="AH21" i="4" s="1"/>
  <c r="AD21" i="4"/>
  <c r="AC21" i="4"/>
  <c r="AA21" i="4"/>
  <c r="X21" i="4"/>
  <c r="W21" i="4"/>
  <c r="U21" i="4"/>
  <c r="T21" i="4"/>
  <c r="R21" i="4"/>
  <c r="Q21" i="4"/>
  <c r="Z21" i="4" s="1"/>
  <c r="K21" i="4"/>
  <c r="J21" i="4"/>
  <c r="L21" i="4" s="1"/>
  <c r="I21" i="4"/>
  <c r="BK20" i="4"/>
  <c r="BL20" i="4" s="1"/>
  <c r="BJ20" i="4"/>
  <c r="BI20" i="4"/>
  <c r="AY20" i="4"/>
  <c r="AX20" i="4"/>
  <c r="AM20" i="4"/>
  <c r="AL20" i="4"/>
  <c r="AA20" i="4"/>
  <c r="Z20" i="4"/>
  <c r="BM20" i="4" s="1"/>
  <c r="M20" i="4"/>
  <c r="N20" i="4" s="1"/>
  <c r="L20" i="4"/>
  <c r="BK19" i="4"/>
  <c r="BJ19" i="4"/>
  <c r="BJ17" i="4" s="1"/>
  <c r="AY19" i="4"/>
  <c r="AX19" i="4"/>
  <c r="AM19" i="4"/>
  <c r="AL19" i="4"/>
  <c r="AA19" i="4"/>
  <c r="Z19" i="4"/>
  <c r="BM19" i="4" s="1"/>
  <c r="M19" i="4"/>
  <c r="L19" i="4"/>
  <c r="O19" i="4" s="1"/>
  <c r="BK18" i="4"/>
  <c r="BL18" i="4" s="1"/>
  <c r="BJ18" i="4"/>
  <c r="BF18" i="4"/>
  <c r="AY18" i="4"/>
  <c r="AX18" i="4"/>
  <c r="AM18" i="4"/>
  <c r="AN18" i="4" s="1"/>
  <c r="AL18" i="4"/>
  <c r="AE18" i="4"/>
  <c r="AA18" i="4"/>
  <c r="Z18" i="4"/>
  <c r="BM18" i="4" s="1"/>
  <c r="L18" i="4"/>
  <c r="BH17" i="4"/>
  <c r="BG17" i="4"/>
  <c r="BI17" i="4" s="1"/>
  <c r="BE17" i="4"/>
  <c r="BF17" i="4" s="1"/>
  <c r="BD17" i="4"/>
  <c r="BB17" i="4"/>
  <c r="BB16" i="4" s="1"/>
  <c r="BA17" i="4"/>
  <c r="AY17" i="4"/>
  <c r="AV17" i="4"/>
  <c r="AU17" i="4"/>
  <c r="AS17" i="4"/>
  <c r="AR17" i="4"/>
  <c r="AP17" i="4"/>
  <c r="AO17" i="4"/>
  <c r="AX17" i="4" s="1"/>
  <c r="AJ17" i="4"/>
  <c r="AI17" i="4"/>
  <c r="AI16" i="4" s="1"/>
  <c r="AI15" i="4" s="1"/>
  <c r="AI14" i="4" s="1"/>
  <c r="AI13" i="4" s="1"/>
  <c r="AI12" i="4" s="1"/>
  <c r="AG17" i="4"/>
  <c r="AF17" i="4"/>
  <c r="AF16" i="4" s="1"/>
  <c r="AF15" i="4" s="1"/>
  <c r="AF14" i="4" s="1"/>
  <c r="AF13" i="4" s="1"/>
  <c r="AF12" i="4" s="1"/>
  <c r="AD17" i="4"/>
  <c r="AC17" i="4"/>
  <c r="X17" i="4"/>
  <c r="W17" i="4"/>
  <c r="U17" i="4"/>
  <c r="U16" i="4" s="1"/>
  <c r="U15" i="4" s="1"/>
  <c r="T17" i="4"/>
  <c r="R17" i="4"/>
  <c r="R16" i="4" s="1"/>
  <c r="AA16" i="4" s="1"/>
  <c r="Q17" i="4"/>
  <c r="Z17" i="4" s="1"/>
  <c r="K17" i="4"/>
  <c r="J17" i="4"/>
  <c r="I17" i="4"/>
  <c r="BG16" i="4"/>
  <c r="BG15" i="4" s="1"/>
  <c r="AU16" i="4"/>
  <c r="AS16" i="4"/>
  <c r="AT16" i="4" s="1"/>
  <c r="AO16" i="4"/>
  <c r="AX16" i="4" s="1"/>
  <c r="AG16" i="4"/>
  <c r="AH16" i="4" s="1"/>
  <c r="AC16" i="4"/>
  <c r="X16" i="4"/>
  <c r="W16" i="4"/>
  <c r="V16" i="4"/>
  <c r="T16" i="4"/>
  <c r="Q16" i="4"/>
  <c r="Z16" i="4" s="1"/>
  <c r="I16" i="4"/>
  <c r="BD15" i="4"/>
  <c r="AU15" i="4"/>
  <c r="AU14" i="4" s="1"/>
  <c r="AU13" i="4" s="1"/>
  <c r="AU12" i="4" s="1"/>
  <c r="AO15" i="4"/>
  <c r="AX15" i="4" s="1"/>
  <c r="AG15" i="4"/>
  <c r="AH15" i="4" s="1"/>
  <c r="AC15" i="4"/>
  <c r="AL15" i="4" s="1"/>
  <c r="X15" i="4"/>
  <c r="X14" i="4" s="1"/>
  <c r="X13" i="4" s="1"/>
  <c r="X12" i="4" s="1"/>
  <c r="W15" i="4"/>
  <c r="T15" i="4"/>
  <c r="T14" i="4" s="1"/>
  <c r="T13" i="4" s="1"/>
  <c r="T12" i="4" s="1"/>
  <c r="Q15" i="4"/>
  <c r="Z15" i="4" s="1"/>
  <c r="I15" i="4"/>
  <c r="I14" i="4" s="1"/>
  <c r="I13" i="4" s="1"/>
  <c r="I12" i="4" s="1"/>
  <c r="BD14" i="4"/>
  <c r="BD13" i="4" s="1"/>
  <c r="BD12" i="4" s="1"/>
  <c r="W14" i="4"/>
  <c r="BK38" i="3"/>
  <c r="BJ38" i="3"/>
  <c r="BL38" i="3" s="1"/>
  <c r="BC38" i="3"/>
  <c r="AY38" i="3"/>
  <c r="AX38" i="3"/>
  <c r="AM38" i="3"/>
  <c r="AL38" i="3"/>
  <c r="AA38" i="3"/>
  <c r="M38" i="3" s="1"/>
  <c r="Z38" i="3"/>
  <c r="BM38" i="3" s="1"/>
  <c r="N38" i="3"/>
  <c r="L38" i="3"/>
  <c r="O38" i="3" s="1"/>
  <c r="P38" i="3" s="1"/>
  <c r="J38" i="3"/>
  <c r="BK37" i="3"/>
  <c r="BH37" i="3"/>
  <c r="BH36" i="3" s="1"/>
  <c r="BG37" i="3"/>
  <c r="BE37" i="3"/>
  <c r="BE36" i="3" s="1"/>
  <c r="BD37" i="3"/>
  <c r="BB37" i="3"/>
  <c r="BA37" i="3"/>
  <c r="AV37" i="3"/>
  <c r="AU37" i="3"/>
  <c r="AU36" i="3" s="1"/>
  <c r="AU35" i="3" s="1"/>
  <c r="AU34" i="3" s="1"/>
  <c r="AU33" i="3" s="1"/>
  <c r="AS37" i="3"/>
  <c r="AR37" i="3"/>
  <c r="AR36" i="3" s="1"/>
  <c r="AR35" i="3" s="1"/>
  <c r="AR34" i="3" s="1"/>
  <c r="AR33" i="3" s="1"/>
  <c r="AP37" i="3"/>
  <c r="AY37" i="3" s="1"/>
  <c r="AO37" i="3"/>
  <c r="AO36" i="3" s="1"/>
  <c r="AX36" i="3" s="1"/>
  <c r="AJ37" i="3"/>
  <c r="AI37" i="3"/>
  <c r="AI36" i="3" s="1"/>
  <c r="AG37" i="3"/>
  <c r="AF37" i="3"/>
  <c r="AF36" i="3" s="1"/>
  <c r="AD37" i="3"/>
  <c r="AM37" i="3" s="1"/>
  <c r="AC37" i="3"/>
  <c r="AC36" i="3" s="1"/>
  <c r="AL36" i="3" s="1"/>
  <c r="X37" i="3"/>
  <c r="W37" i="3"/>
  <c r="W36" i="3" s="1"/>
  <c r="U37" i="3"/>
  <c r="T37" i="3"/>
  <c r="T36" i="3" s="1"/>
  <c r="T35" i="3" s="1"/>
  <c r="T34" i="3" s="1"/>
  <c r="T33" i="3" s="1"/>
  <c r="R37" i="3"/>
  <c r="AA37" i="3" s="1"/>
  <c r="Q37" i="3"/>
  <c r="Q36" i="3" s="1"/>
  <c r="Z36" i="3" s="1"/>
  <c r="M37" i="3"/>
  <c r="K37" i="3"/>
  <c r="K36" i="3" s="1"/>
  <c r="J37" i="3"/>
  <c r="L37" i="3" s="1"/>
  <c r="O37" i="3" s="1"/>
  <c r="P37" i="3" s="1"/>
  <c r="I37" i="3"/>
  <c r="I36" i="3" s="1"/>
  <c r="BG36" i="3"/>
  <c r="BG35" i="3" s="1"/>
  <c r="BG34" i="3" s="1"/>
  <c r="BG33" i="3" s="1"/>
  <c r="BD36" i="3"/>
  <c r="BD35" i="3" s="1"/>
  <c r="BB36" i="3"/>
  <c r="AV36" i="3"/>
  <c r="AV35" i="3" s="1"/>
  <c r="AV34" i="3" s="1"/>
  <c r="AV33" i="3" s="1"/>
  <c r="AS36" i="3"/>
  <c r="AS35" i="3" s="1"/>
  <c r="AP36" i="3"/>
  <c r="AJ36" i="3"/>
  <c r="AJ35" i="3" s="1"/>
  <c r="AJ34" i="3" s="1"/>
  <c r="AG36" i="3"/>
  <c r="AG35" i="3" s="1"/>
  <c r="AD36" i="3"/>
  <c r="X36" i="3"/>
  <c r="X35" i="3" s="1"/>
  <c r="X34" i="3" s="1"/>
  <c r="U36" i="3"/>
  <c r="U35" i="3" s="1"/>
  <c r="R36" i="3"/>
  <c r="J36" i="3"/>
  <c r="BH35" i="3"/>
  <c r="BH34" i="3" s="1"/>
  <c r="BE35" i="3"/>
  <c r="BE34" i="3" s="1"/>
  <c r="BE33" i="3" s="1"/>
  <c r="AO35" i="3"/>
  <c r="AI35" i="3"/>
  <c r="AI34" i="3" s="1"/>
  <c r="AI33" i="3" s="1"/>
  <c r="AF35" i="3"/>
  <c r="AF34" i="3" s="1"/>
  <c r="AC35" i="3"/>
  <c r="W35" i="3"/>
  <c r="W34" i="3" s="1"/>
  <c r="W33" i="3" s="1"/>
  <c r="Q35" i="3"/>
  <c r="K35" i="3"/>
  <c r="K34" i="3" s="1"/>
  <c r="I35" i="3"/>
  <c r="I34" i="3" s="1"/>
  <c r="I33" i="3" s="1"/>
  <c r="BD34" i="3"/>
  <c r="BD33" i="3" s="1"/>
  <c r="AS34" i="3"/>
  <c r="AS33" i="3" s="1"/>
  <c r="AG34" i="3"/>
  <c r="U34" i="3"/>
  <c r="U33" i="3" s="1"/>
  <c r="BH33" i="3"/>
  <c r="AJ33" i="3"/>
  <c r="AG33" i="3"/>
  <c r="AF33" i="3"/>
  <c r="X33" i="3"/>
  <c r="K33" i="3"/>
  <c r="BM32" i="3"/>
  <c r="BK32" i="3"/>
  <c r="BL32" i="3" s="1"/>
  <c r="BJ32" i="3"/>
  <c r="BC32" i="3"/>
  <c r="AY32" i="3"/>
  <c r="AZ32" i="3" s="1"/>
  <c r="AX32" i="3"/>
  <c r="AW32" i="3"/>
  <c r="AT32" i="3"/>
  <c r="AQ32" i="3"/>
  <c r="AM32" i="3"/>
  <c r="AN32" i="3" s="1"/>
  <c r="AL32" i="3"/>
  <c r="AK32" i="3"/>
  <c r="AH32" i="3"/>
  <c r="AE32" i="3"/>
  <c r="AA32" i="3"/>
  <c r="Z32" i="3"/>
  <c r="K32" i="3"/>
  <c r="BH31" i="3"/>
  <c r="BG31" i="3"/>
  <c r="BG30" i="3" s="1"/>
  <c r="BE31" i="3"/>
  <c r="BD31" i="3"/>
  <c r="BD30" i="3" s="1"/>
  <c r="BB31" i="3"/>
  <c r="BA31" i="3"/>
  <c r="AX31" i="3"/>
  <c r="AV31" i="3"/>
  <c r="AU31" i="3"/>
  <c r="AS31" i="3"/>
  <c r="AR31" i="3"/>
  <c r="AR30" i="3" s="1"/>
  <c r="AP31" i="3"/>
  <c r="AO31" i="3"/>
  <c r="AJ31" i="3"/>
  <c r="AI31" i="3"/>
  <c r="AG31" i="3"/>
  <c r="AF31" i="3"/>
  <c r="AF30" i="3" s="1"/>
  <c r="AD31" i="3"/>
  <c r="AC31" i="3"/>
  <c r="X31" i="3"/>
  <c r="X30" i="3" s="1"/>
  <c r="W31" i="3"/>
  <c r="U31" i="3"/>
  <c r="U30" i="3" s="1"/>
  <c r="T31" i="3"/>
  <c r="R31" i="3"/>
  <c r="R30" i="3" s="1"/>
  <c r="AA30" i="3" s="1"/>
  <c r="Q31" i="3"/>
  <c r="Z31" i="3" s="1"/>
  <c r="J31" i="3"/>
  <c r="J30" i="3" s="1"/>
  <c r="I31" i="3"/>
  <c r="BH30" i="3"/>
  <c r="BE30" i="3"/>
  <c r="BA30" i="3"/>
  <c r="BJ30" i="3" s="1"/>
  <c r="AU30" i="3"/>
  <c r="AS30" i="3"/>
  <c r="AT30" i="3" s="1"/>
  <c r="AO30" i="3"/>
  <c r="AX30" i="3" s="1"/>
  <c r="AI30" i="3"/>
  <c r="AG30" i="3"/>
  <c r="AH30" i="3" s="1"/>
  <c r="AC30" i="3"/>
  <c r="AL30" i="3" s="1"/>
  <c r="W30" i="3"/>
  <c r="T30" i="3"/>
  <c r="Q30" i="3"/>
  <c r="Z30" i="3" s="1"/>
  <c r="BM30" i="3" s="1"/>
  <c r="I30" i="3"/>
  <c r="BK29" i="3"/>
  <c r="BJ29" i="3"/>
  <c r="AY29" i="3"/>
  <c r="AX29" i="3"/>
  <c r="AM29" i="3"/>
  <c r="AL29" i="3"/>
  <c r="AA29" i="3"/>
  <c r="M29" i="3" s="1"/>
  <c r="Z29" i="3"/>
  <c r="BM29" i="3" s="1"/>
  <c r="L29" i="3"/>
  <c r="O29" i="3" s="1"/>
  <c r="BK28" i="3"/>
  <c r="BJ28" i="3"/>
  <c r="BL28" i="3" s="1"/>
  <c r="BI28" i="3"/>
  <c r="AY28" i="3"/>
  <c r="AX28" i="3"/>
  <c r="AZ28" i="3" s="1"/>
  <c r="AT28" i="3"/>
  <c r="AM28" i="3"/>
  <c r="AL28" i="3"/>
  <c r="AN28" i="3" s="1"/>
  <c r="AK28" i="3"/>
  <c r="AE28" i="3"/>
  <c r="AA28" i="3"/>
  <c r="Z28" i="3"/>
  <c r="BM28" i="3" s="1"/>
  <c r="M28" i="3"/>
  <c r="J28" i="3"/>
  <c r="L28" i="3" s="1"/>
  <c r="BK27" i="3"/>
  <c r="BJ27" i="3"/>
  <c r="BI27" i="3"/>
  <c r="BF27" i="3"/>
  <c r="BC27" i="3"/>
  <c r="AY27" i="3"/>
  <c r="AX27" i="3"/>
  <c r="AW27" i="3"/>
  <c r="AT27" i="3"/>
  <c r="AM27" i="3"/>
  <c r="AN27" i="3" s="1"/>
  <c r="AL27" i="3"/>
  <c r="AK27" i="3"/>
  <c r="AH27" i="3"/>
  <c r="AE27" i="3"/>
  <c r="AA27" i="3"/>
  <c r="AB27" i="3" s="1"/>
  <c r="Z27" i="3"/>
  <c r="BM27" i="3" s="1"/>
  <c r="Y27" i="3"/>
  <c r="V27" i="3"/>
  <c r="S27" i="3"/>
  <c r="J27" i="3"/>
  <c r="BJ26" i="3"/>
  <c r="BH26" i="3"/>
  <c r="BI26" i="3" s="1"/>
  <c r="BG26" i="3"/>
  <c r="BE26" i="3"/>
  <c r="BD26" i="3"/>
  <c r="BB26" i="3"/>
  <c r="BC26" i="3" s="1"/>
  <c r="BA26" i="3"/>
  <c r="AV26" i="3"/>
  <c r="AW26" i="3" s="1"/>
  <c r="AU26" i="3"/>
  <c r="AS26" i="3"/>
  <c r="AR26" i="3"/>
  <c r="AT26" i="3" s="1"/>
  <c r="AP26" i="3"/>
  <c r="AO26" i="3"/>
  <c r="AX26" i="3" s="1"/>
  <c r="AJ26" i="3"/>
  <c r="AI26" i="3"/>
  <c r="AK26" i="3" s="1"/>
  <c r="AG26" i="3"/>
  <c r="AH26" i="3" s="1"/>
  <c r="AF26" i="3"/>
  <c r="AD26" i="3"/>
  <c r="AC26" i="3"/>
  <c r="X26" i="3"/>
  <c r="W26" i="3"/>
  <c r="Y26" i="3" s="1"/>
  <c r="U26" i="3"/>
  <c r="V26" i="3" s="1"/>
  <c r="T26" i="3"/>
  <c r="R26" i="3"/>
  <c r="Q26" i="3"/>
  <c r="Z26" i="3" s="1"/>
  <c r="K26" i="3"/>
  <c r="I26" i="3"/>
  <c r="BK25" i="3"/>
  <c r="BJ25" i="3"/>
  <c r="AY25" i="3"/>
  <c r="AX25" i="3"/>
  <c r="AM25" i="3"/>
  <c r="AL25" i="3"/>
  <c r="AA25" i="3"/>
  <c r="Z25" i="3"/>
  <c r="BM25" i="3" s="1"/>
  <c r="O25" i="3"/>
  <c r="L25" i="3"/>
  <c r="BK24" i="3"/>
  <c r="BJ24" i="3"/>
  <c r="AY24" i="3"/>
  <c r="AX24" i="3"/>
  <c r="AM24" i="3"/>
  <c r="AL24" i="3"/>
  <c r="BM24" i="3" s="1"/>
  <c r="Z24" i="3"/>
  <c r="M24" i="3"/>
  <c r="L24" i="3"/>
  <c r="O24" i="3" s="1"/>
  <c r="BK23" i="3"/>
  <c r="BJ23" i="3"/>
  <c r="BI23" i="3"/>
  <c r="BF23" i="3"/>
  <c r="BC23" i="3"/>
  <c r="AY23" i="3"/>
  <c r="AX23" i="3"/>
  <c r="AW23" i="3"/>
  <c r="AT23" i="3"/>
  <c r="AQ23" i="3"/>
  <c r="AM23" i="3"/>
  <c r="AL23" i="3"/>
  <c r="AN23" i="3" s="1"/>
  <c r="AK23" i="3"/>
  <c r="AH23" i="3"/>
  <c r="AE23" i="3"/>
  <c r="AA23" i="3"/>
  <c r="Z23" i="3"/>
  <c r="BM23" i="3" s="1"/>
  <c r="Y23" i="3"/>
  <c r="V23" i="3"/>
  <c r="S23" i="3"/>
  <c r="L23" i="3"/>
  <c r="BJ22" i="3"/>
  <c r="AY22" i="3"/>
  <c r="AX22" i="3"/>
  <c r="AM22" i="3"/>
  <c r="AL22" i="3"/>
  <c r="AA22" i="3"/>
  <c r="Z22" i="3"/>
  <c r="BM22" i="3" s="1"/>
  <c r="M22" i="3"/>
  <c r="L22" i="3"/>
  <c r="O22" i="3" s="1"/>
  <c r="BH21" i="3"/>
  <c r="BG21" i="3"/>
  <c r="BI21" i="3" s="1"/>
  <c r="BE21" i="3"/>
  <c r="BF21" i="3" s="1"/>
  <c r="BD21" i="3"/>
  <c r="BB21" i="3"/>
  <c r="BA21" i="3"/>
  <c r="BJ21" i="3" s="1"/>
  <c r="AV21" i="3"/>
  <c r="AU21" i="3"/>
  <c r="AS21" i="3"/>
  <c r="AT21" i="3" s="1"/>
  <c r="AR21" i="3"/>
  <c r="AP21" i="3"/>
  <c r="AO21" i="3"/>
  <c r="AJ21" i="3"/>
  <c r="AI21" i="3"/>
  <c r="AK21" i="3" s="1"/>
  <c r="AG21" i="3"/>
  <c r="AH21" i="3" s="1"/>
  <c r="AF21" i="3"/>
  <c r="AD21" i="3"/>
  <c r="AC21" i="3"/>
  <c r="AL21" i="3" s="1"/>
  <c r="X21" i="3"/>
  <c r="W21" i="3"/>
  <c r="Y21" i="3" s="1"/>
  <c r="U21" i="3"/>
  <c r="V21" i="3" s="1"/>
  <c r="T21" i="3"/>
  <c r="R21" i="3"/>
  <c r="Q21" i="3"/>
  <c r="K21" i="3"/>
  <c r="J21" i="3"/>
  <c r="I21" i="3"/>
  <c r="BJ20" i="3"/>
  <c r="AY20" i="3"/>
  <c r="AX20" i="3"/>
  <c r="AM20" i="3"/>
  <c r="AL20" i="3"/>
  <c r="AA20" i="3"/>
  <c r="Z20" i="3"/>
  <c r="BM20" i="3" s="1"/>
  <c r="L20" i="3"/>
  <c r="O20" i="3" s="1"/>
  <c r="BK19" i="3"/>
  <c r="BJ19" i="3"/>
  <c r="BI19" i="3"/>
  <c r="BF19" i="3"/>
  <c r="BC19" i="3"/>
  <c r="AY19" i="3"/>
  <c r="AX19" i="3"/>
  <c r="AW19" i="3"/>
  <c r="AT19" i="3"/>
  <c r="AQ19" i="3"/>
  <c r="AM19" i="3"/>
  <c r="AL19" i="3"/>
  <c r="AN19" i="3" s="1"/>
  <c r="AK19" i="3"/>
  <c r="AH19" i="3"/>
  <c r="AE19" i="3"/>
  <c r="AA19" i="3"/>
  <c r="Z19" i="3"/>
  <c r="BM19" i="3" s="1"/>
  <c r="Y19" i="3"/>
  <c r="V19" i="3"/>
  <c r="S19" i="3"/>
  <c r="L19" i="3"/>
  <c r="BK18" i="3"/>
  <c r="BJ18" i="3"/>
  <c r="BL18" i="3" s="1"/>
  <c r="BI18" i="3"/>
  <c r="BF18" i="3"/>
  <c r="BC18" i="3"/>
  <c r="AY18" i="3"/>
  <c r="AX18" i="3"/>
  <c r="AZ18" i="3" s="1"/>
  <c r="AW18" i="3"/>
  <c r="AT18" i="3"/>
  <c r="AQ18" i="3"/>
  <c r="AM18" i="3"/>
  <c r="AL18" i="3"/>
  <c r="AN18" i="3" s="1"/>
  <c r="AK18" i="3"/>
  <c r="AH18" i="3"/>
  <c r="AE18" i="3"/>
  <c r="AA18" i="3"/>
  <c r="Z18" i="3"/>
  <c r="BM18" i="3" s="1"/>
  <c r="Y18" i="3"/>
  <c r="M18" i="3"/>
  <c r="L18" i="3"/>
  <c r="BJ17" i="3"/>
  <c r="BH17" i="3"/>
  <c r="BG17" i="3"/>
  <c r="BE17" i="3"/>
  <c r="BD17" i="3"/>
  <c r="BD16" i="3" s="1"/>
  <c r="BB17" i="3"/>
  <c r="BA17" i="3"/>
  <c r="AV17" i="3"/>
  <c r="AU17" i="3"/>
  <c r="AS17" i="3"/>
  <c r="AR17" i="3"/>
  <c r="AR16" i="3" s="1"/>
  <c r="AP17" i="3"/>
  <c r="AO17" i="3"/>
  <c r="AL17" i="3"/>
  <c r="AJ17" i="3"/>
  <c r="AK17" i="3" s="1"/>
  <c r="AI17" i="3"/>
  <c r="AG17" i="3"/>
  <c r="AF17" i="3"/>
  <c r="AH17" i="3" s="1"/>
  <c r="AD17" i="3"/>
  <c r="AC17" i="3"/>
  <c r="X17" i="3"/>
  <c r="Y17" i="3" s="1"/>
  <c r="W17" i="3"/>
  <c r="U17" i="3"/>
  <c r="T17" i="3"/>
  <c r="Z17" i="3" s="1"/>
  <c r="R17" i="3"/>
  <c r="Q17" i="3"/>
  <c r="K17" i="3"/>
  <c r="J17" i="3"/>
  <c r="L17" i="3" s="1"/>
  <c r="I17" i="3"/>
  <c r="BG16" i="3"/>
  <c r="BG15" i="3" s="1"/>
  <c r="BG14" i="3" s="1"/>
  <c r="BG13" i="3" s="1"/>
  <c r="AU16" i="3"/>
  <c r="AU15" i="3" s="1"/>
  <c r="AU14" i="3" s="1"/>
  <c r="AU13" i="3" s="1"/>
  <c r="AS16" i="3"/>
  <c r="AS15" i="3" s="1"/>
  <c r="AS14" i="3" s="1"/>
  <c r="AT14" i="3" s="1"/>
  <c r="AP16" i="3"/>
  <c r="AO16" i="3"/>
  <c r="AX16" i="3" s="1"/>
  <c r="AJ16" i="3"/>
  <c r="AI16" i="3"/>
  <c r="AI15" i="3" s="1"/>
  <c r="AI14" i="3" s="1"/>
  <c r="AI13" i="3" s="1"/>
  <c r="AG16" i="3"/>
  <c r="AH16" i="3" s="1"/>
  <c r="AF16" i="3"/>
  <c r="AC16" i="3"/>
  <c r="AL16" i="3" s="1"/>
  <c r="W16" i="3"/>
  <c r="W15" i="3" s="1"/>
  <c r="W14" i="3" s="1"/>
  <c r="W13" i="3" s="1"/>
  <c r="U16" i="3"/>
  <c r="R16" i="3"/>
  <c r="Q16" i="3"/>
  <c r="K16" i="3"/>
  <c r="K15" i="3" s="1"/>
  <c r="I16" i="3"/>
  <c r="I15" i="3" s="1"/>
  <c r="I14" i="3" s="1"/>
  <c r="I13" i="3" s="1"/>
  <c r="I12" i="3" s="1"/>
  <c r="BD15" i="3"/>
  <c r="BD14" i="3" s="1"/>
  <c r="BD13" i="3" s="1"/>
  <c r="BD12" i="3" s="1"/>
  <c r="AR15" i="3"/>
  <c r="AR14" i="3" s="1"/>
  <c r="AP15" i="3"/>
  <c r="AJ15" i="3"/>
  <c r="AK15" i="3" s="1"/>
  <c r="AF15" i="3"/>
  <c r="AF14" i="3" s="1"/>
  <c r="AF13" i="3" s="1"/>
  <c r="AF12" i="3" s="1"/>
  <c r="R15" i="3"/>
  <c r="AR13" i="3"/>
  <c r="AR12" i="3" s="1"/>
  <c r="BG12" i="3"/>
  <c r="AU12" i="3"/>
  <c r="AI12" i="3"/>
  <c r="W12" i="3"/>
  <c r="BJ90" i="2"/>
  <c r="BI90" i="2"/>
  <c r="BH90" i="2"/>
  <c r="BE90" i="2"/>
  <c r="AX90" i="2"/>
  <c r="AY90" i="2" s="1"/>
  <c r="AW90" i="2"/>
  <c r="AL90" i="2"/>
  <c r="AK90" i="2"/>
  <c r="AM90" i="2" s="1"/>
  <c r="AJ90" i="2"/>
  <c r="AG90" i="2"/>
  <c r="Z90" i="2"/>
  <c r="Y90" i="2"/>
  <c r="BL90" i="2" s="1"/>
  <c r="L90" i="2"/>
  <c r="K90" i="2"/>
  <c r="BG89" i="2"/>
  <c r="BG88" i="2" s="1"/>
  <c r="BG87" i="2" s="1"/>
  <c r="BG86" i="2" s="1"/>
  <c r="BF89" i="2"/>
  <c r="BD89" i="2"/>
  <c r="BE89" i="2" s="1"/>
  <c r="BC89" i="2"/>
  <c r="BA89" i="2"/>
  <c r="BJ89" i="2" s="1"/>
  <c r="BK89" i="2" s="1"/>
  <c r="AZ89" i="2"/>
  <c r="BI89" i="2" s="1"/>
  <c r="AU89" i="2"/>
  <c r="AT89" i="2"/>
  <c r="AR89" i="2"/>
  <c r="AQ89" i="2"/>
  <c r="AO89" i="2"/>
  <c r="AX89" i="2" s="1"/>
  <c r="AN89" i="2"/>
  <c r="AW89" i="2" s="1"/>
  <c r="AI89" i="2"/>
  <c r="AH89" i="2"/>
  <c r="AJ89" i="2" s="1"/>
  <c r="AF89" i="2"/>
  <c r="AG89" i="2" s="1"/>
  <c r="AE89" i="2"/>
  <c r="AC89" i="2"/>
  <c r="AL89" i="2" s="1"/>
  <c r="AM89" i="2" s="1"/>
  <c r="AB89" i="2"/>
  <c r="AK89" i="2" s="1"/>
  <c r="BL89" i="2" s="1"/>
  <c r="W89" i="2"/>
  <c r="V89" i="2"/>
  <c r="T89" i="2"/>
  <c r="S89" i="2"/>
  <c r="Q89" i="2"/>
  <c r="Z89" i="2" s="1"/>
  <c r="L89" i="2" s="1"/>
  <c r="P89" i="2"/>
  <c r="Y89" i="2" s="1"/>
  <c r="J89" i="2"/>
  <c r="I89" i="2"/>
  <c r="K89" i="2" s="1"/>
  <c r="H89" i="2"/>
  <c r="BF88" i="2"/>
  <c r="BF87" i="2" s="1"/>
  <c r="BC88" i="2"/>
  <c r="BA88" i="2"/>
  <c r="AZ88" i="2"/>
  <c r="BI88" i="2" s="1"/>
  <c r="AU88" i="2"/>
  <c r="AT88" i="2"/>
  <c r="AR88" i="2"/>
  <c r="AQ88" i="2"/>
  <c r="AO88" i="2"/>
  <c r="AX88" i="2" s="1"/>
  <c r="AN88" i="2"/>
  <c r="AN87" i="2" s="1"/>
  <c r="AI88" i="2"/>
  <c r="AH88" i="2"/>
  <c r="AH87" i="2" s="1"/>
  <c r="AH86" i="2" s="1"/>
  <c r="AH85" i="2" s="1"/>
  <c r="AF88" i="2"/>
  <c r="AE88" i="2"/>
  <c r="AC88" i="2"/>
  <c r="AC87" i="2" s="1"/>
  <c r="AB88" i="2"/>
  <c r="AK88" i="2" s="1"/>
  <c r="W88" i="2"/>
  <c r="W87" i="2" s="1"/>
  <c r="W86" i="2" s="1"/>
  <c r="W85" i="2" s="1"/>
  <c r="V88" i="2"/>
  <c r="T88" i="2"/>
  <c r="T87" i="2" s="1"/>
  <c r="S88" i="2"/>
  <c r="Q88" i="2"/>
  <c r="P88" i="2"/>
  <c r="Y88" i="2" s="1"/>
  <c r="J88" i="2"/>
  <c r="I88" i="2"/>
  <c r="I87" i="2" s="1"/>
  <c r="H88" i="2"/>
  <c r="BC87" i="2"/>
  <c r="BA87" i="2"/>
  <c r="BA86" i="2" s="1"/>
  <c r="AZ87" i="2"/>
  <c r="AU87" i="2"/>
  <c r="AT87" i="2"/>
  <c r="AT86" i="2" s="1"/>
  <c r="AT85" i="2" s="1"/>
  <c r="AR87" i="2"/>
  <c r="AQ87" i="2"/>
  <c r="AQ86" i="2" s="1"/>
  <c r="AQ85" i="2" s="1"/>
  <c r="AO87" i="2"/>
  <c r="AI87" i="2"/>
  <c r="AE87" i="2"/>
  <c r="AE86" i="2" s="1"/>
  <c r="AE85" i="2" s="1"/>
  <c r="AB87" i="2"/>
  <c r="AB86" i="2" s="1"/>
  <c r="V87" i="2"/>
  <c r="V86" i="2" s="1"/>
  <c r="V85" i="2" s="1"/>
  <c r="S87" i="2"/>
  <c r="S86" i="2" s="1"/>
  <c r="S85" i="2" s="1"/>
  <c r="P87" i="2"/>
  <c r="P86" i="2" s="1"/>
  <c r="J87" i="2"/>
  <c r="J86" i="2" s="1"/>
  <c r="H87" i="2"/>
  <c r="H86" i="2" s="1"/>
  <c r="BC86" i="2"/>
  <c r="BC85" i="2" s="1"/>
  <c r="AZ86" i="2"/>
  <c r="AU86" i="2"/>
  <c r="AU85" i="2" s="1"/>
  <c r="AR86" i="2"/>
  <c r="AR85" i="2" s="1"/>
  <c r="AN86" i="2"/>
  <c r="AW86" i="2" s="1"/>
  <c r="AC86" i="2"/>
  <c r="T86" i="2"/>
  <c r="AZ85" i="2"/>
  <c r="AN85" i="2"/>
  <c r="AC85" i="2"/>
  <c r="T85" i="2"/>
  <c r="P85" i="2"/>
  <c r="Y85" i="2" s="1"/>
  <c r="J85" i="2"/>
  <c r="H85" i="2"/>
  <c r="BJ84" i="2"/>
  <c r="BF84" i="2"/>
  <c r="BI84" i="2" s="1"/>
  <c r="AX84" i="2"/>
  <c r="AW84" i="2"/>
  <c r="AL84" i="2"/>
  <c r="AK84" i="2"/>
  <c r="Z84" i="2"/>
  <c r="Y84" i="2"/>
  <c r="BL84" i="2" s="1"/>
  <c r="L84" i="2"/>
  <c r="M84" i="2" s="1"/>
  <c r="I84" i="2"/>
  <c r="K84" i="2" s="1"/>
  <c r="N84" i="2" s="1"/>
  <c r="O84" i="2" s="1"/>
  <c r="BJ83" i="2"/>
  <c r="L83" i="2" s="1"/>
  <c r="M83" i="2" s="1"/>
  <c r="BF83" i="2"/>
  <c r="AX83" i="2"/>
  <c r="AW83" i="2"/>
  <c r="AL83" i="2"/>
  <c r="AK83" i="2"/>
  <c r="Z83" i="2"/>
  <c r="Y83" i="2"/>
  <c r="I83" i="2"/>
  <c r="K83" i="2" s="1"/>
  <c r="N83" i="2" s="1"/>
  <c r="O83" i="2" s="1"/>
  <c r="BG82" i="2"/>
  <c r="BD82" i="2"/>
  <c r="BD81" i="2" s="1"/>
  <c r="BC82" i="2"/>
  <c r="BA82" i="2"/>
  <c r="AZ82" i="2"/>
  <c r="AX82" i="2"/>
  <c r="AU82" i="2"/>
  <c r="AU81" i="2" s="1"/>
  <c r="AT82" i="2"/>
  <c r="AR82" i="2"/>
  <c r="AR81" i="2" s="1"/>
  <c r="AQ82" i="2"/>
  <c r="AO82" i="2"/>
  <c r="AO81" i="2" s="1"/>
  <c r="AX81" i="2" s="1"/>
  <c r="AN82" i="2"/>
  <c r="AW82" i="2" s="1"/>
  <c r="AI82" i="2"/>
  <c r="AI81" i="2" s="1"/>
  <c r="AI80" i="2" s="1"/>
  <c r="AH82" i="2"/>
  <c r="AF82" i="2"/>
  <c r="AF81" i="2" s="1"/>
  <c r="AE82" i="2"/>
  <c r="AC82" i="2"/>
  <c r="AC81" i="2" s="1"/>
  <c r="AL81" i="2" s="1"/>
  <c r="AB82" i="2"/>
  <c r="AK82" i="2" s="1"/>
  <c r="Z82" i="2"/>
  <c r="W82" i="2"/>
  <c r="W81" i="2" s="1"/>
  <c r="V82" i="2"/>
  <c r="T82" i="2"/>
  <c r="T81" i="2" s="1"/>
  <c r="S82" i="2"/>
  <c r="Q82" i="2"/>
  <c r="Q81" i="2" s="1"/>
  <c r="Z81" i="2" s="1"/>
  <c r="P82" i="2"/>
  <c r="Y82" i="2" s="1"/>
  <c r="J82" i="2"/>
  <c r="H82" i="2"/>
  <c r="BC81" i="2"/>
  <c r="BC80" i="2" s="1"/>
  <c r="AZ81" i="2"/>
  <c r="AT81" i="2"/>
  <c r="AT80" i="2" s="1"/>
  <c r="AQ81" i="2"/>
  <c r="AQ80" i="2" s="1"/>
  <c r="AN81" i="2"/>
  <c r="AN80" i="2" s="1"/>
  <c r="AW80" i="2" s="1"/>
  <c r="AH81" i="2"/>
  <c r="AH80" i="2" s="1"/>
  <c r="AE81" i="2"/>
  <c r="AE80" i="2" s="1"/>
  <c r="AB81" i="2"/>
  <c r="AB80" i="2" s="1"/>
  <c r="AK80" i="2" s="1"/>
  <c r="V81" i="2"/>
  <c r="V80" i="2" s="1"/>
  <c r="S81" i="2"/>
  <c r="S80" i="2" s="1"/>
  <c r="P81" i="2"/>
  <c r="P80" i="2" s="1"/>
  <c r="Y80" i="2" s="1"/>
  <c r="J81" i="2"/>
  <c r="J80" i="2" s="1"/>
  <c r="H81" i="2"/>
  <c r="H80" i="2" s="1"/>
  <c r="BD80" i="2"/>
  <c r="AU80" i="2"/>
  <c r="AR80" i="2"/>
  <c r="AX80" i="2" s="1"/>
  <c r="AO80" i="2"/>
  <c r="AF80" i="2"/>
  <c r="W80" i="2"/>
  <c r="T80" i="2"/>
  <c r="Z80" i="2" s="1"/>
  <c r="Q80" i="2"/>
  <c r="BL79" i="2"/>
  <c r="BJ79" i="2"/>
  <c r="BK79" i="2" s="1"/>
  <c r="BI79" i="2"/>
  <c r="BH79" i="2"/>
  <c r="BE79" i="2"/>
  <c r="AX79" i="2"/>
  <c r="L79" i="2" s="1"/>
  <c r="AW79" i="2"/>
  <c r="AS79" i="2"/>
  <c r="AL79" i="2"/>
  <c r="AK79" i="2"/>
  <c r="AM79" i="2" s="1"/>
  <c r="AG79" i="2"/>
  <c r="AD79" i="2"/>
  <c r="Z79" i="2"/>
  <c r="Y79" i="2"/>
  <c r="I79" i="2"/>
  <c r="K79" i="2" s="1"/>
  <c r="BI78" i="2"/>
  <c r="BG78" i="2"/>
  <c r="BF78" i="2"/>
  <c r="BD78" i="2"/>
  <c r="BD77" i="2" s="1"/>
  <c r="BE77" i="2" s="1"/>
  <c r="BC78" i="2"/>
  <c r="BC77" i="2" s="1"/>
  <c r="BA78" i="2"/>
  <c r="BJ78" i="2" s="1"/>
  <c r="BK78" i="2" s="1"/>
  <c r="AZ78" i="2"/>
  <c r="AZ77" i="2" s="1"/>
  <c r="AX78" i="2"/>
  <c r="AU78" i="2"/>
  <c r="AU77" i="2" s="1"/>
  <c r="AT78" i="2"/>
  <c r="AR78" i="2"/>
  <c r="AQ78" i="2"/>
  <c r="AQ77" i="2" s="1"/>
  <c r="AO78" i="2"/>
  <c r="AN78" i="2"/>
  <c r="AI78" i="2"/>
  <c r="AI77" i="2" s="1"/>
  <c r="AH78" i="2"/>
  <c r="AF78" i="2"/>
  <c r="AE78" i="2"/>
  <c r="AE77" i="2" s="1"/>
  <c r="AC78" i="2"/>
  <c r="AB78" i="2"/>
  <c r="AK78" i="2" s="1"/>
  <c r="Z78" i="2"/>
  <c r="W78" i="2"/>
  <c r="W77" i="2" s="1"/>
  <c r="V78" i="2"/>
  <c r="T78" i="2"/>
  <c r="T77" i="2" s="1"/>
  <c r="S78" i="2"/>
  <c r="Q78" i="2"/>
  <c r="Q77" i="2" s="1"/>
  <c r="Z77" i="2" s="1"/>
  <c r="P78" i="2"/>
  <c r="Y78" i="2" s="1"/>
  <c r="J78" i="2"/>
  <c r="H78" i="2"/>
  <c r="BF77" i="2"/>
  <c r="BA77" i="2"/>
  <c r="AT77" i="2"/>
  <c r="AR77" i="2"/>
  <c r="AS77" i="2" s="1"/>
  <c r="AO77" i="2"/>
  <c r="AH77" i="2"/>
  <c r="AF77" i="2"/>
  <c r="AG77" i="2" s="1"/>
  <c r="AB77" i="2"/>
  <c r="AK77" i="2" s="1"/>
  <c r="V77" i="2"/>
  <c r="S77" i="2"/>
  <c r="Y77" i="2" s="1"/>
  <c r="P77" i="2"/>
  <c r="J77" i="2"/>
  <c r="H77" i="2"/>
  <c r="BJ76" i="2"/>
  <c r="BI76" i="2"/>
  <c r="AX76" i="2"/>
  <c r="AV76" i="2"/>
  <c r="AQ76" i="2"/>
  <c r="AW76" i="2" s="1"/>
  <c r="AY76" i="2" s="1"/>
  <c r="AN76" i="2"/>
  <c r="AL76" i="2"/>
  <c r="AM76" i="2" s="1"/>
  <c r="AK76" i="2"/>
  <c r="AJ76" i="2"/>
  <c r="Z76" i="2"/>
  <c r="AA76" i="2" s="1"/>
  <c r="Y76" i="2"/>
  <c r="X76" i="2"/>
  <c r="I76" i="2"/>
  <c r="BG75" i="2"/>
  <c r="BF75" i="2"/>
  <c r="BD75" i="2"/>
  <c r="BC75" i="2"/>
  <c r="BA75" i="2"/>
  <c r="BJ75" i="2" s="1"/>
  <c r="AZ75" i="2"/>
  <c r="BI75" i="2" s="1"/>
  <c r="AU75" i="2"/>
  <c r="AV75" i="2" s="1"/>
  <c r="AT75" i="2"/>
  <c r="AR75" i="2"/>
  <c r="AQ75" i="2"/>
  <c r="AS75" i="2" s="1"/>
  <c r="AO75" i="2"/>
  <c r="AI75" i="2"/>
  <c r="AJ75" i="2" s="1"/>
  <c r="AH75" i="2"/>
  <c r="AF75" i="2"/>
  <c r="AF74" i="2" s="1"/>
  <c r="AF73" i="2" s="1"/>
  <c r="AE75" i="2"/>
  <c r="AC75" i="2"/>
  <c r="AB75" i="2"/>
  <c r="AK75" i="2" s="1"/>
  <c r="Z75" i="2"/>
  <c r="W75" i="2"/>
  <c r="V75" i="2"/>
  <c r="V74" i="2" s="1"/>
  <c r="V73" i="2" s="1"/>
  <c r="T75" i="2"/>
  <c r="S75" i="2"/>
  <c r="S74" i="2" s="1"/>
  <c r="S73" i="2" s="1"/>
  <c r="Q75" i="2"/>
  <c r="P75" i="2"/>
  <c r="Y75" i="2" s="1"/>
  <c r="J75" i="2"/>
  <c r="H75" i="2"/>
  <c r="H74" i="2" s="1"/>
  <c r="H73" i="2" s="1"/>
  <c r="BG74" i="2"/>
  <c r="BG73" i="2" s="1"/>
  <c r="BF74" i="2"/>
  <c r="BD74" i="2"/>
  <c r="BD73" i="2" s="1"/>
  <c r="BC74" i="2"/>
  <c r="BA74" i="2"/>
  <c r="BJ74" i="2" s="1"/>
  <c r="AZ74" i="2"/>
  <c r="BI74" i="2" s="1"/>
  <c r="AU74" i="2"/>
  <c r="AV74" i="2" s="1"/>
  <c r="AT74" i="2"/>
  <c r="AR74" i="2"/>
  <c r="AQ74" i="2"/>
  <c r="AQ73" i="2" s="1"/>
  <c r="AQ72" i="2" s="1"/>
  <c r="AQ71" i="2" s="1"/>
  <c r="AO74" i="2"/>
  <c r="AH74" i="2"/>
  <c r="AE74" i="2"/>
  <c r="AC74" i="2"/>
  <c r="W74" i="2"/>
  <c r="T74" i="2"/>
  <c r="Q74" i="2"/>
  <c r="Z74" i="2" s="1"/>
  <c r="J74" i="2"/>
  <c r="BF73" i="2"/>
  <c r="BF72" i="2" s="1"/>
  <c r="BC73" i="2"/>
  <c r="AZ73" i="2"/>
  <c r="AZ72" i="2" s="1"/>
  <c r="AT73" i="2"/>
  <c r="AT72" i="2" s="1"/>
  <c r="AR73" i="2"/>
  <c r="AO73" i="2"/>
  <c r="AH73" i="2"/>
  <c r="AH72" i="2" s="1"/>
  <c r="AE73" i="2"/>
  <c r="AE72" i="2" s="1"/>
  <c r="AC73" i="2"/>
  <c r="W73" i="2"/>
  <c r="X73" i="2" s="1"/>
  <c r="T73" i="2"/>
  <c r="T72" i="2" s="1"/>
  <c r="Q73" i="2"/>
  <c r="Z73" i="2" s="1"/>
  <c r="J73" i="2"/>
  <c r="BC72" i="2"/>
  <c r="AO72" i="2"/>
  <c r="AF72" i="2"/>
  <c r="V72" i="2"/>
  <c r="S72" i="2"/>
  <c r="J72" i="2"/>
  <c r="H72" i="2"/>
  <c r="BC71" i="2"/>
  <c r="AT71" i="2"/>
  <c r="AH71" i="2"/>
  <c r="AF71" i="2"/>
  <c r="AE71" i="2"/>
  <c r="V71" i="2"/>
  <c r="T71" i="2"/>
  <c r="S71" i="2"/>
  <c r="J71" i="2"/>
  <c r="H71" i="2"/>
  <c r="BJ70" i="2"/>
  <c r="BI70" i="2"/>
  <c r="AX70" i="2"/>
  <c r="AW70" i="2"/>
  <c r="AL70" i="2"/>
  <c r="AM70" i="2" s="1"/>
  <c r="AK70" i="2"/>
  <c r="AG70" i="2"/>
  <c r="Z70" i="2"/>
  <c r="Y70" i="2"/>
  <c r="BL70" i="2" s="1"/>
  <c r="L70" i="2"/>
  <c r="M70" i="2" s="1"/>
  <c r="K70" i="2"/>
  <c r="BJ69" i="2"/>
  <c r="BI69" i="2"/>
  <c r="AX69" i="2"/>
  <c r="AW69" i="2"/>
  <c r="BL69" i="2" s="1"/>
  <c r="AL69" i="2"/>
  <c r="AM69" i="2" s="1"/>
  <c r="AK69" i="2"/>
  <c r="Z69" i="2"/>
  <c r="L69" i="2" s="1"/>
  <c r="M69" i="2" s="1"/>
  <c r="Y69" i="2"/>
  <c r="K69" i="2"/>
  <c r="N69" i="2" s="1"/>
  <c r="O69" i="2" s="1"/>
  <c r="BJ68" i="2"/>
  <c r="BI68" i="2"/>
  <c r="AX68" i="2"/>
  <c r="AW68" i="2"/>
  <c r="AY68" i="2" s="1"/>
  <c r="AP68" i="2"/>
  <c r="AL68" i="2"/>
  <c r="AK68" i="2"/>
  <c r="Z68" i="2"/>
  <c r="L68" i="2" s="1"/>
  <c r="M68" i="2" s="1"/>
  <c r="Y68" i="2"/>
  <c r="BL68" i="2" s="1"/>
  <c r="K68" i="2"/>
  <c r="N68" i="2" s="1"/>
  <c r="O68" i="2" s="1"/>
  <c r="BJ67" i="2"/>
  <c r="BI67" i="2"/>
  <c r="AX67" i="2"/>
  <c r="AW67" i="2"/>
  <c r="AL67" i="2"/>
  <c r="AK67" i="2"/>
  <c r="AM67" i="2" s="1"/>
  <c r="AD67" i="2"/>
  <c r="Z67" i="2"/>
  <c r="L67" i="2" s="1"/>
  <c r="M67" i="2" s="1"/>
  <c r="Y67" i="2"/>
  <c r="BL67" i="2" s="1"/>
  <c r="K67" i="2"/>
  <c r="N67" i="2" s="1"/>
  <c r="O67" i="2" s="1"/>
  <c r="BJ66" i="2"/>
  <c r="BI66" i="2"/>
  <c r="AX66" i="2"/>
  <c r="AW66" i="2"/>
  <c r="AL66" i="2"/>
  <c r="AK66" i="2"/>
  <c r="AM66" i="2" s="1"/>
  <c r="AG66" i="2"/>
  <c r="Z66" i="2"/>
  <c r="L66" i="2" s="1"/>
  <c r="M66" i="2" s="1"/>
  <c r="Y66" i="2"/>
  <c r="BL66" i="2" s="1"/>
  <c r="K66" i="2"/>
  <c r="N66" i="2" s="1"/>
  <c r="O66" i="2" s="1"/>
  <c r="BJ65" i="2"/>
  <c r="BI65" i="2"/>
  <c r="AX65" i="2"/>
  <c r="AW65" i="2"/>
  <c r="AL65" i="2"/>
  <c r="AK65" i="2"/>
  <c r="AM65" i="2" s="1"/>
  <c r="AG65" i="2"/>
  <c r="Z65" i="2"/>
  <c r="Y65" i="2"/>
  <c r="BL65" i="2" s="1"/>
  <c r="L65" i="2"/>
  <c r="M65" i="2" s="1"/>
  <c r="K65" i="2"/>
  <c r="N65" i="2" s="1"/>
  <c r="O65" i="2" s="1"/>
  <c r="BJ64" i="2"/>
  <c r="BI64" i="2"/>
  <c r="AX64" i="2"/>
  <c r="AW64" i="2"/>
  <c r="AL64" i="2"/>
  <c r="AM64" i="2" s="1"/>
  <c r="AK64" i="2"/>
  <c r="AG64" i="2"/>
  <c r="Z64" i="2"/>
  <c r="Y64" i="2"/>
  <c r="BL64" i="2" s="1"/>
  <c r="L64" i="2"/>
  <c r="M64" i="2" s="1"/>
  <c r="K64" i="2"/>
  <c r="N64" i="2" s="1"/>
  <c r="O64" i="2" s="1"/>
  <c r="BG63" i="2"/>
  <c r="BF63" i="2"/>
  <c r="BD63" i="2"/>
  <c r="BC63" i="2"/>
  <c r="BA63" i="2"/>
  <c r="BJ63" i="2" s="1"/>
  <c r="AZ63" i="2"/>
  <c r="BI63" i="2" s="1"/>
  <c r="AU63" i="2"/>
  <c r="AT63" i="2"/>
  <c r="AR63" i="2"/>
  <c r="AQ63" i="2"/>
  <c r="AO63" i="2"/>
  <c r="AX63" i="2" s="1"/>
  <c r="AN63" i="2"/>
  <c r="AP63" i="2" s="1"/>
  <c r="AI63" i="2"/>
  <c r="AH63" i="2"/>
  <c r="AF63" i="2"/>
  <c r="AE63" i="2"/>
  <c r="AG63" i="2" s="1"/>
  <c r="AC63" i="2"/>
  <c r="AL63" i="2" s="1"/>
  <c r="AB63" i="2"/>
  <c r="AK63" i="2" s="1"/>
  <c r="W63" i="2"/>
  <c r="V63" i="2"/>
  <c r="T63" i="2"/>
  <c r="S63" i="2"/>
  <c r="Q63" i="2"/>
  <c r="Z63" i="2" s="1"/>
  <c r="L63" i="2" s="1"/>
  <c r="P63" i="2"/>
  <c r="Y63" i="2" s="1"/>
  <c r="J63" i="2"/>
  <c r="I63" i="2"/>
  <c r="K63" i="2" s="1"/>
  <c r="N63" i="2" s="1"/>
  <c r="O63" i="2" s="1"/>
  <c r="BJ62" i="2"/>
  <c r="BI62" i="2"/>
  <c r="AX62" i="2"/>
  <c r="AW62" i="2"/>
  <c r="AL62" i="2"/>
  <c r="AM62" i="2" s="1"/>
  <c r="AK62" i="2"/>
  <c r="AG62" i="2"/>
  <c r="Z62" i="2"/>
  <c r="Y62" i="2"/>
  <c r="BL62" i="2" s="1"/>
  <c r="L62" i="2"/>
  <c r="M62" i="2" s="1"/>
  <c r="K62" i="2"/>
  <c r="N62" i="2" s="1"/>
  <c r="O62" i="2" s="1"/>
  <c r="BG61" i="2"/>
  <c r="BF61" i="2"/>
  <c r="BD61" i="2"/>
  <c r="BC61" i="2"/>
  <c r="BA61" i="2"/>
  <c r="BJ61" i="2" s="1"/>
  <c r="AZ61" i="2"/>
  <c r="BI61" i="2" s="1"/>
  <c r="AU61" i="2"/>
  <c r="AT61" i="2"/>
  <c r="AR61" i="2"/>
  <c r="AQ61" i="2"/>
  <c r="AO61" i="2"/>
  <c r="AX61" i="2" s="1"/>
  <c r="AN61" i="2"/>
  <c r="AW61" i="2" s="1"/>
  <c r="AI61" i="2"/>
  <c r="AL61" i="2" s="1"/>
  <c r="AM61" i="2" s="1"/>
  <c r="AH61" i="2"/>
  <c r="AF61" i="2"/>
  <c r="AE61" i="2"/>
  <c r="AG61" i="2" s="1"/>
  <c r="AC61" i="2"/>
  <c r="AB61" i="2"/>
  <c r="AK61" i="2" s="1"/>
  <c r="W61" i="2"/>
  <c r="V61" i="2"/>
  <c r="T61" i="2"/>
  <c r="S61" i="2"/>
  <c r="Q61" i="2"/>
  <c r="Z61" i="2" s="1"/>
  <c r="L61" i="2" s="1"/>
  <c r="M61" i="2" s="1"/>
  <c r="P61" i="2"/>
  <c r="Y61" i="2" s="1"/>
  <c r="BL61" i="2" s="1"/>
  <c r="J61" i="2"/>
  <c r="I61" i="2"/>
  <c r="K61" i="2" s="1"/>
  <c r="H61" i="2"/>
  <c r="BG60" i="2"/>
  <c r="BF60" i="2"/>
  <c r="BD60" i="2"/>
  <c r="BC60" i="2"/>
  <c r="BA60" i="2"/>
  <c r="BJ60" i="2" s="1"/>
  <c r="AZ60" i="2"/>
  <c r="BI60" i="2" s="1"/>
  <c r="AU60" i="2"/>
  <c r="AT60" i="2"/>
  <c r="AR60" i="2"/>
  <c r="AQ60" i="2"/>
  <c r="AO60" i="2"/>
  <c r="AX60" i="2" s="1"/>
  <c r="AN60" i="2"/>
  <c r="AW60" i="2" s="1"/>
  <c r="AI60" i="2"/>
  <c r="AH60" i="2"/>
  <c r="AF60" i="2"/>
  <c r="AG60" i="2" s="1"/>
  <c r="AE60" i="2"/>
  <c r="AC60" i="2"/>
  <c r="AL60" i="2" s="1"/>
  <c r="AM60" i="2" s="1"/>
  <c r="AB60" i="2"/>
  <c r="AK60" i="2" s="1"/>
  <c r="W60" i="2"/>
  <c r="V60" i="2"/>
  <c r="T60" i="2"/>
  <c r="S60" i="2"/>
  <c r="Q60" i="2"/>
  <c r="Z60" i="2" s="1"/>
  <c r="L60" i="2" s="1"/>
  <c r="M60" i="2" s="1"/>
  <c r="P60" i="2"/>
  <c r="Y60" i="2" s="1"/>
  <c r="BL60" i="2" s="1"/>
  <c r="J60" i="2"/>
  <c r="I60" i="2"/>
  <c r="K60" i="2" s="1"/>
  <c r="H60" i="2"/>
  <c r="BG59" i="2"/>
  <c r="BF59" i="2"/>
  <c r="BD59" i="2"/>
  <c r="BC59" i="2"/>
  <c r="BA59" i="2"/>
  <c r="BJ59" i="2" s="1"/>
  <c r="AZ59" i="2"/>
  <c r="BI59" i="2" s="1"/>
  <c r="AU59" i="2"/>
  <c r="AT59" i="2"/>
  <c r="AR59" i="2"/>
  <c r="AQ59" i="2"/>
  <c r="AO59" i="2"/>
  <c r="AX59" i="2" s="1"/>
  <c r="AN59" i="2"/>
  <c r="AW59" i="2" s="1"/>
  <c r="AI59" i="2"/>
  <c r="AH59" i="2"/>
  <c r="AF59" i="2"/>
  <c r="AG59" i="2" s="1"/>
  <c r="AE59" i="2"/>
  <c r="AC59" i="2"/>
  <c r="AL59" i="2" s="1"/>
  <c r="AM59" i="2" s="1"/>
  <c r="AB59" i="2"/>
  <c r="AK59" i="2" s="1"/>
  <c r="W59" i="2"/>
  <c r="V59" i="2"/>
  <c r="T59" i="2"/>
  <c r="S59" i="2"/>
  <c r="Q59" i="2"/>
  <c r="Z59" i="2" s="1"/>
  <c r="L59" i="2" s="1"/>
  <c r="P59" i="2"/>
  <c r="Y59" i="2" s="1"/>
  <c r="BL59" i="2" s="1"/>
  <c r="J59" i="2"/>
  <c r="I59" i="2"/>
  <c r="K59" i="2" s="1"/>
  <c r="H59" i="2"/>
  <c r="BJ58" i="2"/>
  <c r="BI58" i="2"/>
  <c r="AX58" i="2"/>
  <c r="AW58" i="2"/>
  <c r="AL58" i="2"/>
  <c r="AK58" i="2"/>
  <c r="Z58" i="2"/>
  <c r="L58" i="2" s="1"/>
  <c r="Y58" i="2"/>
  <c r="BL58" i="2" s="1"/>
  <c r="K58" i="2"/>
  <c r="N58" i="2" s="1"/>
  <c r="BJ57" i="2"/>
  <c r="BK57" i="2" s="1"/>
  <c r="BI57" i="2"/>
  <c r="BE57" i="2"/>
  <c r="BB57" i="2"/>
  <c r="AX57" i="2"/>
  <c r="AY57" i="2" s="1"/>
  <c r="AW57" i="2"/>
  <c r="AV57" i="2"/>
  <c r="AS57" i="2"/>
  <c r="AL57" i="2"/>
  <c r="AK57" i="2"/>
  <c r="Z57" i="2"/>
  <c r="AA57" i="2" s="1"/>
  <c r="Y57" i="2"/>
  <c r="BL57" i="2" s="1"/>
  <c r="X57" i="2"/>
  <c r="K57" i="2"/>
  <c r="BG56" i="2"/>
  <c r="BF56" i="2"/>
  <c r="BD56" i="2"/>
  <c r="BC56" i="2"/>
  <c r="BE56" i="2" s="1"/>
  <c r="BA56" i="2"/>
  <c r="BJ56" i="2" s="1"/>
  <c r="AZ56" i="2"/>
  <c r="BI56" i="2" s="1"/>
  <c r="AU56" i="2"/>
  <c r="AV56" i="2" s="1"/>
  <c r="AT56" i="2"/>
  <c r="AR56" i="2"/>
  <c r="AQ56" i="2"/>
  <c r="AS56" i="2" s="1"/>
  <c r="AO56" i="2"/>
  <c r="AX56" i="2" s="1"/>
  <c r="AY56" i="2" s="1"/>
  <c r="AN56" i="2"/>
  <c r="AW56" i="2" s="1"/>
  <c r="AI56" i="2"/>
  <c r="AH56" i="2"/>
  <c r="AF56" i="2"/>
  <c r="AE56" i="2"/>
  <c r="AC56" i="2"/>
  <c r="AL56" i="2" s="1"/>
  <c r="AB56" i="2"/>
  <c r="AK56" i="2" s="1"/>
  <c r="W56" i="2"/>
  <c r="V56" i="2"/>
  <c r="X56" i="2" s="1"/>
  <c r="T56" i="2"/>
  <c r="S56" i="2"/>
  <c r="Q56" i="2"/>
  <c r="Z56" i="2" s="1"/>
  <c r="P56" i="2"/>
  <c r="Y56" i="2" s="1"/>
  <c r="BL56" i="2" s="1"/>
  <c r="J56" i="2"/>
  <c r="I56" i="2"/>
  <c r="K56" i="2" s="1"/>
  <c r="H56" i="2"/>
  <c r="BG55" i="2"/>
  <c r="BF55" i="2"/>
  <c r="BD55" i="2"/>
  <c r="BE55" i="2" s="1"/>
  <c r="BC55" i="2"/>
  <c r="BA55" i="2"/>
  <c r="BB55" i="2" s="1"/>
  <c r="AZ55" i="2"/>
  <c r="BI55" i="2" s="1"/>
  <c r="AU55" i="2"/>
  <c r="AV55" i="2" s="1"/>
  <c r="AT55" i="2"/>
  <c r="AR55" i="2"/>
  <c r="AR54" i="2" s="1"/>
  <c r="AQ55" i="2"/>
  <c r="AO55" i="2"/>
  <c r="AX55" i="2" s="1"/>
  <c r="AY55" i="2" s="1"/>
  <c r="AN55" i="2"/>
  <c r="AW55" i="2" s="1"/>
  <c r="AI55" i="2"/>
  <c r="AH55" i="2"/>
  <c r="AF55" i="2"/>
  <c r="AE55" i="2"/>
  <c r="AC55" i="2"/>
  <c r="AL55" i="2" s="1"/>
  <c r="AB55" i="2"/>
  <c r="AK55" i="2" s="1"/>
  <c r="W55" i="2"/>
  <c r="V55" i="2"/>
  <c r="X55" i="2" s="1"/>
  <c r="T55" i="2"/>
  <c r="S55" i="2"/>
  <c r="Q55" i="2"/>
  <c r="Z55" i="2" s="1"/>
  <c r="P55" i="2"/>
  <c r="Y55" i="2" s="1"/>
  <c r="BL55" i="2" s="1"/>
  <c r="J55" i="2"/>
  <c r="I55" i="2"/>
  <c r="K55" i="2" s="1"/>
  <c r="H55" i="2"/>
  <c r="BG54" i="2"/>
  <c r="BF54" i="2"/>
  <c r="BC54" i="2"/>
  <c r="AZ54" i="2"/>
  <c r="BI54" i="2" s="1"/>
  <c r="AT54" i="2"/>
  <c r="AQ54" i="2"/>
  <c r="AO54" i="2"/>
  <c r="AN54" i="2"/>
  <c r="AW54" i="2" s="1"/>
  <c r="AI54" i="2"/>
  <c r="AH54" i="2"/>
  <c r="AF54" i="2"/>
  <c r="AE54" i="2"/>
  <c r="AC54" i="2"/>
  <c r="AL54" i="2" s="1"/>
  <c r="AB54" i="2"/>
  <c r="AK54" i="2" s="1"/>
  <c r="W54" i="2"/>
  <c r="X54" i="2" s="1"/>
  <c r="V54" i="2"/>
  <c r="T54" i="2"/>
  <c r="S54" i="2"/>
  <c r="Q54" i="2"/>
  <c r="Z54" i="2" s="1"/>
  <c r="P54" i="2"/>
  <c r="Y54" i="2" s="1"/>
  <c r="BL54" i="2" s="1"/>
  <c r="J54" i="2"/>
  <c r="I54" i="2"/>
  <c r="K54" i="2" s="1"/>
  <c r="H54" i="2"/>
  <c r="BG53" i="2"/>
  <c r="BF53" i="2"/>
  <c r="BC53" i="2"/>
  <c r="AZ53" i="2"/>
  <c r="BI53" i="2" s="1"/>
  <c r="AT53" i="2"/>
  <c r="AQ53" i="2"/>
  <c r="AN53" i="2"/>
  <c r="AW53" i="2" s="1"/>
  <c r="AI53" i="2"/>
  <c r="AH53" i="2"/>
  <c r="AF53" i="2"/>
  <c r="AE53" i="2"/>
  <c r="AG53" i="2" s="1"/>
  <c r="AC53" i="2"/>
  <c r="AL53" i="2" s="1"/>
  <c r="AB53" i="2"/>
  <c r="AK53" i="2" s="1"/>
  <c r="W53" i="2"/>
  <c r="X53" i="2" s="1"/>
  <c r="V53" i="2"/>
  <c r="T53" i="2"/>
  <c r="S53" i="2"/>
  <c r="Q53" i="2"/>
  <c r="Z53" i="2" s="1"/>
  <c r="P53" i="2"/>
  <c r="Y53" i="2" s="1"/>
  <c r="BL53" i="2" s="1"/>
  <c r="J53" i="2"/>
  <c r="I53" i="2"/>
  <c r="K53" i="2" s="1"/>
  <c r="H53" i="2"/>
  <c r="BJ52" i="2"/>
  <c r="BI52" i="2"/>
  <c r="AX52" i="2"/>
  <c r="AW52" i="2"/>
  <c r="AL52" i="2"/>
  <c r="AK52" i="2"/>
  <c r="Z52" i="2"/>
  <c r="Y52" i="2"/>
  <c r="BL52" i="2" s="1"/>
  <c r="L52" i="2"/>
  <c r="K52" i="2"/>
  <c r="N52" i="2" s="1"/>
  <c r="BJ51" i="2"/>
  <c r="BI51" i="2"/>
  <c r="AX51" i="2"/>
  <c r="AW51" i="2"/>
  <c r="AL51" i="2"/>
  <c r="Z51" i="2"/>
  <c r="Y51" i="2"/>
  <c r="BL51" i="2" s="1"/>
  <c r="L51" i="2"/>
  <c r="K51" i="2"/>
  <c r="N51" i="2" s="1"/>
  <c r="BG50" i="2"/>
  <c r="BF50" i="2"/>
  <c r="BD50" i="2"/>
  <c r="BC50" i="2"/>
  <c r="BA50" i="2"/>
  <c r="BJ50" i="2" s="1"/>
  <c r="AZ50" i="2"/>
  <c r="BI50" i="2" s="1"/>
  <c r="AU50" i="2"/>
  <c r="AT50" i="2"/>
  <c r="AR50" i="2"/>
  <c r="AQ50" i="2"/>
  <c r="AO50" i="2"/>
  <c r="AX50" i="2" s="1"/>
  <c r="AN50" i="2"/>
  <c r="AW50" i="2" s="1"/>
  <c r="AI50" i="2"/>
  <c r="AH50" i="2"/>
  <c r="AF50" i="2"/>
  <c r="AE50" i="2"/>
  <c r="AC50" i="2"/>
  <c r="AL50" i="2" s="1"/>
  <c r="AB50" i="2"/>
  <c r="AK50" i="2" s="1"/>
  <c r="W50" i="2"/>
  <c r="V50" i="2"/>
  <c r="T50" i="2"/>
  <c r="S50" i="2"/>
  <c r="Q50" i="2"/>
  <c r="Z50" i="2" s="1"/>
  <c r="L50" i="2" s="1"/>
  <c r="P50" i="2"/>
  <c r="Y50" i="2" s="1"/>
  <c r="BL50" i="2" s="1"/>
  <c r="J50" i="2"/>
  <c r="I50" i="2"/>
  <c r="K50" i="2" s="1"/>
  <c r="N50" i="2" s="1"/>
  <c r="H50" i="2"/>
  <c r="BG49" i="2"/>
  <c r="BF49" i="2"/>
  <c r="BD49" i="2"/>
  <c r="BC49" i="2"/>
  <c r="BA49" i="2"/>
  <c r="BJ49" i="2" s="1"/>
  <c r="AZ49" i="2"/>
  <c r="BI49" i="2" s="1"/>
  <c r="AU49" i="2"/>
  <c r="AT49" i="2"/>
  <c r="AR49" i="2"/>
  <c r="AQ49" i="2"/>
  <c r="AO49" i="2"/>
  <c r="AX49" i="2" s="1"/>
  <c r="AN49" i="2"/>
  <c r="AW49" i="2" s="1"/>
  <c r="AI49" i="2"/>
  <c r="AH49" i="2"/>
  <c r="AF49" i="2"/>
  <c r="AE49" i="2"/>
  <c r="AC49" i="2"/>
  <c r="AL49" i="2" s="1"/>
  <c r="AB49" i="2"/>
  <c r="AK49" i="2" s="1"/>
  <c r="W49" i="2"/>
  <c r="V49" i="2"/>
  <c r="T49" i="2"/>
  <c r="S49" i="2"/>
  <c r="Q49" i="2"/>
  <c r="Z49" i="2" s="1"/>
  <c r="L49" i="2" s="1"/>
  <c r="P49" i="2"/>
  <c r="Y49" i="2" s="1"/>
  <c r="BL49" i="2" s="1"/>
  <c r="J49" i="2"/>
  <c r="I49" i="2"/>
  <c r="K49" i="2" s="1"/>
  <c r="H49" i="2"/>
  <c r="BJ48" i="2"/>
  <c r="BI48" i="2"/>
  <c r="AX48" i="2"/>
  <c r="AW48" i="2"/>
  <c r="AL48" i="2"/>
  <c r="AM48" i="2" s="1"/>
  <c r="AK48" i="2"/>
  <c r="AJ48" i="2"/>
  <c r="Z48" i="2"/>
  <c r="Y48" i="2"/>
  <c r="BL48" i="2" s="1"/>
  <c r="L48" i="2"/>
  <c r="M48" i="2" s="1"/>
  <c r="K48" i="2"/>
  <c r="BJ47" i="2"/>
  <c r="BK47" i="2" s="1"/>
  <c r="BI47" i="2"/>
  <c r="BH47" i="2"/>
  <c r="BE47" i="2"/>
  <c r="BB47" i="2"/>
  <c r="AX47" i="2"/>
  <c r="AY47" i="2" s="1"/>
  <c r="AW47" i="2"/>
  <c r="AV47" i="2"/>
  <c r="AS47" i="2"/>
  <c r="AL47" i="2"/>
  <c r="AK47" i="2"/>
  <c r="AM47" i="2" s="1"/>
  <c r="AJ47" i="2"/>
  <c r="AD47" i="2"/>
  <c r="Z47" i="2"/>
  <c r="AA47" i="2" s="1"/>
  <c r="Y47" i="2"/>
  <c r="BL47" i="2" s="1"/>
  <c r="X47" i="2"/>
  <c r="U47" i="2"/>
  <c r="K47" i="2"/>
  <c r="BG46" i="2"/>
  <c r="BH46" i="2" s="1"/>
  <c r="BF46" i="2"/>
  <c r="BD46" i="2"/>
  <c r="BC46" i="2"/>
  <c r="BI46" i="2" s="1"/>
  <c r="BA46" i="2"/>
  <c r="BJ46" i="2" s="1"/>
  <c r="BK46" i="2" s="1"/>
  <c r="AZ46" i="2"/>
  <c r="AU46" i="2"/>
  <c r="AV46" i="2" s="1"/>
  <c r="AT46" i="2"/>
  <c r="AR46" i="2"/>
  <c r="AQ46" i="2"/>
  <c r="AO46" i="2"/>
  <c r="AX46" i="2" s="1"/>
  <c r="AY46" i="2" s="1"/>
  <c r="AN46" i="2"/>
  <c r="AW46" i="2" s="1"/>
  <c r="AI46" i="2"/>
  <c r="AH46" i="2"/>
  <c r="AJ46" i="2" s="1"/>
  <c r="AF46" i="2"/>
  <c r="AE46" i="2"/>
  <c r="AC46" i="2"/>
  <c r="AD46" i="2" s="1"/>
  <c r="AB46" i="2"/>
  <c r="AK46" i="2" s="1"/>
  <c r="W46" i="2"/>
  <c r="X46" i="2" s="1"/>
  <c r="V46" i="2"/>
  <c r="T46" i="2"/>
  <c r="S46" i="2"/>
  <c r="U46" i="2" s="1"/>
  <c r="Q46" i="2"/>
  <c r="Z46" i="2" s="1"/>
  <c r="P46" i="2"/>
  <c r="Y46" i="2" s="1"/>
  <c r="BL46" i="2" s="1"/>
  <c r="J46" i="2"/>
  <c r="I46" i="2"/>
  <c r="K46" i="2" s="1"/>
  <c r="H46" i="2"/>
  <c r="BJ45" i="2"/>
  <c r="BI45" i="2"/>
  <c r="BK45" i="2" s="1"/>
  <c r="BH45" i="2"/>
  <c r="BE45" i="2"/>
  <c r="BB45" i="2"/>
  <c r="AX45" i="2"/>
  <c r="AW45" i="2"/>
  <c r="AY45" i="2" s="1"/>
  <c r="AV45" i="2"/>
  <c r="AS45" i="2"/>
  <c r="AP45" i="2"/>
  <c r="AL45" i="2"/>
  <c r="AK45" i="2"/>
  <c r="AM45" i="2" s="1"/>
  <c r="AJ45" i="2"/>
  <c r="AG45" i="2"/>
  <c r="AD45" i="2"/>
  <c r="Z45" i="2"/>
  <c r="Y45" i="2"/>
  <c r="U45" i="2"/>
  <c r="R45" i="2"/>
  <c r="L45" i="2"/>
  <c r="N45" i="2" s="1"/>
  <c r="O45" i="2" s="1"/>
  <c r="K45" i="2"/>
  <c r="BJ44" i="2"/>
  <c r="BK44" i="2" s="1"/>
  <c r="BI44" i="2"/>
  <c r="BB44" i="2"/>
  <c r="AX44" i="2"/>
  <c r="AY44" i="2" s="1"/>
  <c r="AW44" i="2"/>
  <c r="AP44" i="2"/>
  <c r="AL44" i="2"/>
  <c r="AK44" i="2"/>
  <c r="Z44" i="2"/>
  <c r="Y44" i="2"/>
  <c r="BL44" i="2" s="1"/>
  <c r="L44" i="2"/>
  <c r="N44" i="2" s="1"/>
  <c r="O44" i="2" s="1"/>
  <c r="K44" i="2"/>
  <c r="BJ43" i="2"/>
  <c r="BI43" i="2"/>
  <c r="AX43" i="2"/>
  <c r="AW43" i="2"/>
  <c r="AL43" i="2"/>
  <c r="AK43" i="2"/>
  <c r="Z43" i="2"/>
  <c r="Y43" i="2"/>
  <c r="BL43" i="2" s="1"/>
  <c r="L43" i="2"/>
  <c r="N43" i="2" s="1"/>
  <c r="O43" i="2" s="1"/>
  <c r="K43" i="2"/>
  <c r="BJ42" i="2"/>
  <c r="BK42" i="2" s="1"/>
  <c r="BI42" i="2"/>
  <c r="BH42" i="2"/>
  <c r="AX42" i="2"/>
  <c r="AW42" i="2"/>
  <c r="AL42" i="2"/>
  <c r="AM42" i="2" s="1"/>
  <c r="AK42" i="2"/>
  <c r="AG42" i="2"/>
  <c r="Z42" i="2"/>
  <c r="Y42" i="2"/>
  <c r="BL42" i="2" s="1"/>
  <c r="L42" i="2"/>
  <c r="N42" i="2" s="1"/>
  <c r="O42" i="2" s="1"/>
  <c r="K42" i="2"/>
  <c r="BJ41" i="2"/>
  <c r="BI41" i="2"/>
  <c r="BL41" i="2" s="1"/>
  <c r="AX41" i="2"/>
  <c r="AY41" i="2" s="1"/>
  <c r="AW41" i="2"/>
  <c r="AS41" i="2"/>
  <c r="AL41" i="2"/>
  <c r="AM41" i="2" s="1"/>
  <c r="AK41" i="2"/>
  <c r="AD41" i="2"/>
  <c r="Z41" i="2"/>
  <c r="AA41" i="2" s="1"/>
  <c r="Y41" i="2"/>
  <c r="R41" i="2"/>
  <c r="K41" i="2"/>
  <c r="BJ40" i="2"/>
  <c r="BK40" i="2" s="1"/>
  <c r="BI40" i="2"/>
  <c r="BE40" i="2"/>
  <c r="AX40" i="2"/>
  <c r="AY40" i="2" s="1"/>
  <c r="AW40" i="2"/>
  <c r="AV40" i="2"/>
  <c r="AS40" i="2"/>
  <c r="AL40" i="2"/>
  <c r="AK40" i="2"/>
  <c r="AM40" i="2" s="1"/>
  <c r="AG40" i="2"/>
  <c r="Z40" i="2"/>
  <c r="Y40" i="2"/>
  <c r="BL40" i="2" s="1"/>
  <c r="K40" i="2"/>
  <c r="I40" i="2"/>
  <c r="BJ39" i="2"/>
  <c r="BK39" i="2" s="1"/>
  <c r="BI39" i="2"/>
  <c r="BH39" i="2"/>
  <c r="BE39" i="2"/>
  <c r="BB39" i="2"/>
  <c r="AX39" i="2"/>
  <c r="AY39" i="2" s="1"/>
  <c r="AW39" i="2"/>
  <c r="AV39" i="2"/>
  <c r="AS39" i="2"/>
  <c r="AP39" i="2"/>
  <c r="AL39" i="2"/>
  <c r="AM39" i="2" s="1"/>
  <c r="AK39" i="2"/>
  <c r="AJ39" i="2"/>
  <c r="AG39" i="2"/>
  <c r="AD39" i="2"/>
  <c r="Z39" i="2"/>
  <c r="AA39" i="2" s="1"/>
  <c r="Y39" i="2"/>
  <c r="BL39" i="2" s="1"/>
  <c r="X39" i="2"/>
  <c r="U39" i="2"/>
  <c r="R39" i="2"/>
  <c r="I39" i="2"/>
  <c r="K39" i="2" s="1"/>
  <c r="BG38" i="2"/>
  <c r="BF38" i="2"/>
  <c r="BF20" i="2" s="1"/>
  <c r="BF19" i="2" s="1"/>
  <c r="BF15" i="2" s="1"/>
  <c r="BD38" i="2"/>
  <c r="BC38" i="2"/>
  <c r="BI38" i="2" s="1"/>
  <c r="BA38" i="2"/>
  <c r="BJ38" i="2" s="1"/>
  <c r="AZ38" i="2"/>
  <c r="AU38" i="2"/>
  <c r="AV38" i="2" s="1"/>
  <c r="AT38" i="2"/>
  <c r="AR38" i="2"/>
  <c r="AQ38" i="2"/>
  <c r="AW38" i="2" s="1"/>
  <c r="AO38" i="2"/>
  <c r="AX38" i="2" s="1"/>
  <c r="AN38" i="2"/>
  <c r="AI38" i="2"/>
  <c r="AJ38" i="2" s="1"/>
  <c r="AH38" i="2"/>
  <c r="AF38" i="2"/>
  <c r="AE38" i="2"/>
  <c r="AK38" i="2" s="1"/>
  <c r="AC38" i="2"/>
  <c r="AL38" i="2" s="1"/>
  <c r="AM38" i="2" s="1"/>
  <c r="AB38" i="2"/>
  <c r="W38" i="2"/>
  <c r="X38" i="2" s="1"/>
  <c r="V38" i="2"/>
  <c r="T38" i="2"/>
  <c r="S38" i="2"/>
  <c r="Y38" i="2" s="1"/>
  <c r="Q38" i="2"/>
  <c r="Z38" i="2" s="1"/>
  <c r="P38" i="2"/>
  <c r="J38" i="2"/>
  <c r="I38" i="2"/>
  <c r="K38" i="2" s="1"/>
  <c r="H38" i="2"/>
  <c r="BJ37" i="2"/>
  <c r="BI37" i="2"/>
  <c r="AX37" i="2"/>
  <c r="AY37" i="2" s="1"/>
  <c r="AW37" i="2"/>
  <c r="AS37" i="2"/>
  <c r="AL37" i="2"/>
  <c r="AK37" i="2"/>
  <c r="Z37" i="2"/>
  <c r="Y37" i="2"/>
  <c r="BL37" i="2" s="1"/>
  <c r="L37" i="2"/>
  <c r="N37" i="2" s="1"/>
  <c r="O37" i="2" s="1"/>
  <c r="K37" i="2"/>
  <c r="BJ36" i="2"/>
  <c r="BK36" i="2" s="1"/>
  <c r="BI36" i="2"/>
  <c r="BH36" i="2"/>
  <c r="BE36" i="2"/>
  <c r="BB36" i="2"/>
  <c r="AX36" i="2"/>
  <c r="AY36" i="2" s="1"/>
  <c r="AW36" i="2"/>
  <c r="AV36" i="2"/>
  <c r="AS36" i="2"/>
  <c r="AP36" i="2"/>
  <c r="AL36" i="2"/>
  <c r="AM36" i="2" s="1"/>
  <c r="AK36" i="2"/>
  <c r="AJ36" i="2"/>
  <c r="AG36" i="2"/>
  <c r="AD36" i="2"/>
  <c r="Z36" i="2"/>
  <c r="AA36" i="2" s="1"/>
  <c r="Y36" i="2"/>
  <c r="BL36" i="2" s="1"/>
  <c r="K36" i="2"/>
  <c r="BJ35" i="2"/>
  <c r="BI35" i="2"/>
  <c r="BK35" i="2" s="1"/>
  <c r="BH35" i="2"/>
  <c r="BE35" i="2"/>
  <c r="BB35" i="2"/>
  <c r="AX35" i="2"/>
  <c r="AW35" i="2"/>
  <c r="AV35" i="2"/>
  <c r="AS35" i="2"/>
  <c r="AP35" i="2"/>
  <c r="AL35" i="2"/>
  <c r="AK35" i="2"/>
  <c r="AM35" i="2" s="1"/>
  <c r="AJ35" i="2"/>
  <c r="AG35" i="2"/>
  <c r="AD35" i="2"/>
  <c r="Z35" i="2"/>
  <c r="Y35" i="2"/>
  <c r="AA35" i="2" s="1"/>
  <c r="X35" i="2"/>
  <c r="U35" i="2"/>
  <c r="L35" i="2"/>
  <c r="N35" i="2" s="1"/>
  <c r="O35" i="2" s="1"/>
  <c r="K35" i="2"/>
  <c r="BJ34" i="2"/>
  <c r="BK34" i="2" s="1"/>
  <c r="BI34" i="2"/>
  <c r="BH34" i="2"/>
  <c r="AX34" i="2"/>
  <c r="AY34" i="2" s="1"/>
  <c r="AW34" i="2"/>
  <c r="AS34" i="2"/>
  <c r="AL34" i="2"/>
  <c r="AM34" i="2" s="1"/>
  <c r="AK34" i="2"/>
  <c r="AJ34" i="2"/>
  <c r="AD34" i="2"/>
  <c r="Z34" i="2"/>
  <c r="L34" i="2" s="1"/>
  <c r="M34" i="2" s="1"/>
  <c r="Y34" i="2"/>
  <c r="BL34" i="2" s="1"/>
  <c r="K34" i="2"/>
  <c r="N34" i="2" s="1"/>
  <c r="O34" i="2" s="1"/>
  <c r="BJ33" i="2"/>
  <c r="BI33" i="2"/>
  <c r="BK33" i="2" s="1"/>
  <c r="BH33" i="2"/>
  <c r="BE33" i="2"/>
  <c r="BB33" i="2"/>
  <c r="AX33" i="2"/>
  <c r="L33" i="2" s="1"/>
  <c r="AW33" i="2"/>
  <c r="AV33" i="2"/>
  <c r="AS33" i="2"/>
  <c r="AP33" i="2"/>
  <c r="AL33" i="2"/>
  <c r="AK33" i="2"/>
  <c r="AM33" i="2" s="1"/>
  <c r="AJ33" i="2"/>
  <c r="AG33" i="2"/>
  <c r="AD33" i="2"/>
  <c r="Z33" i="2"/>
  <c r="Y33" i="2"/>
  <c r="AA33" i="2" s="1"/>
  <c r="X33" i="2"/>
  <c r="U33" i="2"/>
  <c r="R33" i="2"/>
  <c r="K33" i="2"/>
  <c r="BJ32" i="2"/>
  <c r="BK32" i="2" s="1"/>
  <c r="BI32" i="2"/>
  <c r="BH32" i="2"/>
  <c r="AX32" i="2"/>
  <c r="AY32" i="2" s="1"/>
  <c r="AW32" i="2"/>
  <c r="AS32" i="2"/>
  <c r="AP32" i="2"/>
  <c r="AL32" i="2"/>
  <c r="AK32" i="2"/>
  <c r="AM32" i="2" s="1"/>
  <c r="AJ32" i="2"/>
  <c r="Z32" i="2"/>
  <c r="Y32" i="2"/>
  <c r="BL32" i="2" s="1"/>
  <c r="U32" i="2"/>
  <c r="K32" i="2"/>
  <c r="BJ31" i="2"/>
  <c r="BK31" i="2" s="1"/>
  <c r="BI31" i="2"/>
  <c r="BH31" i="2"/>
  <c r="BE31" i="2"/>
  <c r="AX31" i="2"/>
  <c r="AY31" i="2" s="1"/>
  <c r="AW31" i="2"/>
  <c r="AP31" i="2"/>
  <c r="AL31" i="2"/>
  <c r="AM31" i="2" s="1"/>
  <c r="AK31" i="2"/>
  <c r="AG31" i="2"/>
  <c r="Z31" i="2"/>
  <c r="AA31" i="2" s="1"/>
  <c r="Y31" i="2"/>
  <c r="BL31" i="2" s="1"/>
  <c r="X31" i="2"/>
  <c r="R31" i="2"/>
  <c r="L31" i="2"/>
  <c r="M31" i="2" s="1"/>
  <c r="K31" i="2"/>
  <c r="BJ30" i="2"/>
  <c r="BK30" i="2" s="1"/>
  <c r="BI30" i="2"/>
  <c r="BH30" i="2"/>
  <c r="BE30" i="2"/>
  <c r="BB30" i="2"/>
  <c r="AX30" i="2"/>
  <c r="AY30" i="2" s="1"/>
  <c r="AW30" i="2"/>
  <c r="AV30" i="2"/>
  <c r="AS30" i="2"/>
  <c r="AP30" i="2"/>
  <c r="AL30" i="2"/>
  <c r="AM30" i="2" s="1"/>
  <c r="AK30" i="2"/>
  <c r="AJ30" i="2"/>
  <c r="AG30" i="2"/>
  <c r="AD30" i="2"/>
  <c r="Z30" i="2"/>
  <c r="AA30" i="2" s="1"/>
  <c r="Y30" i="2"/>
  <c r="BL30" i="2" s="1"/>
  <c r="X30" i="2"/>
  <c r="U30" i="2"/>
  <c r="K30" i="2"/>
  <c r="BJ29" i="2"/>
  <c r="BI29" i="2"/>
  <c r="AX29" i="2"/>
  <c r="AW29" i="2"/>
  <c r="AL29" i="2"/>
  <c r="AK29" i="2"/>
  <c r="Z29" i="2"/>
  <c r="Y29" i="2"/>
  <c r="BL29" i="2" s="1"/>
  <c r="L29" i="2"/>
  <c r="K29" i="2"/>
  <c r="N29" i="2" s="1"/>
  <c r="BJ28" i="2"/>
  <c r="BK28" i="2" s="1"/>
  <c r="BI28" i="2"/>
  <c r="BH28" i="2"/>
  <c r="BE28" i="2"/>
  <c r="AX28" i="2"/>
  <c r="AW28" i="2"/>
  <c r="AP28" i="2"/>
  <c r="AL28" i="2"/>
  <c r="AK28" i="2"/>
  <c r="Z28" i="2"/>
  <c r="Y28" i="2"/>
  <c r="BL28" i="2" s="1"/>
  <c r="U28" i="2"/>
  <c r="L28" i="2"/>
  <c r="K28" i="2"/>
  <c r="BJ27" i="2"/>
  <c r="BK27" i="2" s="1"/>
  <c r="BI27" i="2"/>
  <c r="BH27" i="2"/>
  <c r="BB27" i="2"/>
  <c r="AX27" i="2"/>
  <c r="AY27" i="2" s="1"/>
  <c r="AW27" i="2"/>
  <c r="AV27" i="2"/>
  <c r="AS27" i="2"/>
  <c r="AP27" i="2"/>
  <c r="AL27" i="2"/>
  <c r="AK27" i="2"/>
  <c r="Z27" i="2"/>
  <c r="Y27" i="2"/>
  <c r="BL27" i="2" s="1"/>
  <c r="K27" i="2"/>
  <c r="BG26" i="2"/>
  <c r="BF26" i="2"/>
  <c r="BD26" i="2"/>
  <c r="BE26" i="2" s="1"/>
  <c r="BC26" i="2"/>
  <c r="BA26" i="2"/>
  <c r="BJ26" i="2" s="1"/>
  <c r="BK26" i="2" s="1"/>
  <c r="AZ26" i="2"/>
  <c r="BI26" i="2" s="1"/>
  <c r="AU26" i="2"/>
  <c r="AT26" i="2"/>
  <c r="AR26" i="2"/>
  <c r="AS26" i="2" s="1"/>
  <c r="AQ26" i="2"/>
  <c r="AO26" i="2"/>
  <c r="AX26" i="2" s="1"/>
  <c r="AY26" i="2" s="1"/>
  <c r="AN26" i="2"/>
  <c r="AW26" i="2" s="1"/>
  <c r="AI26" i="2"/>
  <c r="AH26" i="2"/>
  <c r="AJ26" i="2" s="1"/>
  <c r="AF26" i="2"/>
  <c r="AG26" i="2" s="1"/>
  <c r="AE26" i="2"/>
  <c r="AC26" i="2"/>
  <c r="AL26" i="2" s="1"/>
  <c r="AM26" i="2" s="1"/>
  <c r="AB26" i="2"/>
  <c r="AK26" i="2" s="1"/>
  <c r="W26" i="2"/>
  <c r="V26" i="2"/>
  <c r="X26" i="2" s="1"/>
  <c r="T26" i="2"/>
  <c r="U26" i="2" s="1"/>
  <c r="S26" i="2"/>
  <c r="Q26" i="2"/>
  <c r="Z26" i="2" s="1"/>
  <c r="P26" i="2"/>
  <c r="Y26" i="2" s="1"/>
  <c r="BL26" i="2" s="1"/>
  <c r="J26" i="2"/>
  <c r="I26" i="2"/>
  <c r="K26" i="2" s="1"/>
  <c r="H26" i="2"/>
  <c r="BJ25" i="2"/>
  <c r="BI25" i="2"/>
  <c r="AX25" i="2"/>
  <c r="AW25" i="2"/>
  <c r="AL25" i="2"/>
  <c r="AK25" i="2"/>
  <c r="Z25" i="2"/>
  <c r="L25" i="2" s="1"/>
  <c r="Y25" i="2"/>
  <c r="BL25" i="2" s="1"/>
  <c r="K25" i="2"/>
  <c r="N25" i="2" s="1"/>
  <c r="BJ24" i="2"/>
  <c r="L24" i="2" s="1"/>
  <c r="M24" i="2" s="1"/>
  <c r="BI24" i="2"/>
  <c r="BE24" i="2"/>
  <c r="AX24" i="2"/>
  <c r="AW24" i="2"/>
  <c r="AY24" i="2" s="1"/>
  <c r="AV24" i="2"/>
  <c r="AP24" i="2"/>
  <c r="AL24" i="2"/>
  <c r="AM24" i="2" s="1"/>
  <c r="AK24" i="2"/>
  <c r="AG24" i="2"/>
  <c r="AD24" i="2"/>
  <c r="Z24" i="2"/>
  <c r="Y24" i="2"/>
  <c r="BL24" i="2" s="1"/>
  <c r="X24" i="2"/>
  <c r="R24" i="2"/>
  <c r="K24" i="2"/>
  <c r="BJ23" i="2"/>
  <c r="BK23" i="2" s="1"/>
  <c r="BI23" i="2"/>
  <c r="BH23" i="2"/>
  <c r="BE23" i="2"/>
  <c r="BB23" i="2"/>
  <c r="AX23" i="2"/>
  <c r="AY23" i="2" s="1"/>
  <c r="AW23" i="2"/>
  <c r="AV23" i="2"/>
  <c r="AS23" i="2"/>
  <c r="AP23" i="2"/>
  <c r="AL23" i="2"/>
  <c r="AM23" i="2" s="1"/>
  <c r="AK23" i="2"/>
  <c r="AJ23" i="2"/>
  <c r="AG23" i="2"/>
  <c r="AD23" i="2"/>
  <c r="Z23" i="2"/>
  <c r="AA23" i="2" s="1"/>
  <c r="Y23" i="2"/>
  <c r="BL23" i="2" s="1"/>
  <c r="X23" i="2"/>
  <c r="U23" i="2"/>
  <c r="R23" i="2"/>
  <c r="K23" i="2"/>
  <c r="BJ22" i="2"/>
  <c r="BK22" i="2" s="1"/>
  <c r="BI22" i="2"/>
  <c r="BH22" i="2"/>
  <c r="AX22" i="2"/>
  <c r="AW22" i="2"/>
  <c r="AL22" i="2"/>
  <c r="AM22" i="2" s="1"/>
  <c r="AK22" i="2"/>
  <c r="AJ22" i="2"/>
  <c r="Z22" i="2"/>
  <c r="Y22" i="2"/>
  <c r="BL22" i="2" s="1"/>
  <c r="L22" i="2"/>
  <c r="M22" i="2" s="1"/>
  <c r="K22" i="2"/>
  <c r="BG21" i="2"/>
  <c r="BF21" i="2"/>
  <c r="BH21" i="2" s="1"/>
  <c r="BD21" i="2"/>
  <c r="BE21" i="2" s="1"/>
  <c r="BC21" i="2"/>
  <c r="BA21" i="2"/>
  <c r="AZ21" i="2"/>
  <c r="BI21" i="2" s="1"/>
  <c r="AU21" i="2"/>
  <c r="AT21" i="2"/>
  <c r="AR21" i="2"/>
  <c r="AS21" i="2" s="1"/>
  <c r="AQ21" i="2"/>
  <c r="AO21" i="2"/>
  <c r="AN21" i="2"/>
  <c r="AW21" i="2" s="1"/>
  <c r="AI21" i="2"/>
  <c r="AH21" i="2"/>
  <c r="AJ21" i="2" s="1"/>
  <c r="AF21" i="2"/>
  <c r="AG21" i="2" s="1"/>
  <c r="AE21" i="2"/>
  <c r="AC21" i="2"/>
  <c r="AB21" i="2"/>
  <c r="AK21" i="2" s="1"/>
  <c r="W21" i="2"/>
  <c r="V21" i="2"/>
  <c r="X21" i="2" s="1"/>
  <c r="T21" i="2"/>
  <c r="U21" i="2" s="1"/>
  <c r="S21" i="2"/>
  <c r="Q21" i="2"/>
  <c r="P21" i="2"/>
  <c r="Y21" i="2" s="1"/>
  <c r="BL21" i="2" s="1"/>
  <c r="J21" i="2"/>
  <c r="I21" i="2"/>
  <c r="K21" i="2" s="1"/>
  <c r="H21" i="2"/>
  <c r="BG20" i="2"/>
  <c r="BD20" i="2"/>
  <c r="BC20" i="2"/>
  <c r="AZ20" i="2"/>
  <c r="AT20" i="2"/>
  <c r="AQ20" i="2"/>
  <c r="AW20" i="2" s="1"/>
  <c r="AN20" i="2"/>
  <c r="AI20" i="2"/>
  <c r="AJ20" i="2" s="1"/>
  <c r="AH20" i="2"/>
  <c r="AF20" i="2"/>
  <c r="AE20" i="2"/>
  <c r="AK20" i="2" s="1"/>
  <c r="AC20" i="2"/>
  <c r="AL20" i="2" s="1"/>
  <c r="AM20" i="2" s="1"/>
  <c r="AB20" i="2"/>
  <c r="W20" i="2"/>
  <c r="X20" i="2" s="1"/>
  <c r="V20" i="2"/>
  <c r="T20" i="2"/>
  <c r="S20" i="2"/>
  <c r="Y20" i="2" s="1"/>
  <c r="Q20" i="2"/>
  <c r="Z20" i="2" s="1"/>
  <c r="P20" i="2"/>
  <c r="J20" i="2"/>
  <c r="I20" i="2"/>
  <c r="K20" i="2" s="1"/>
  <c r="H20" i="2"/>
  <c r="BC19" i="2"/>
  <c r="AZ19" i="2"/>
  <c r="AT19" i="2"/>
  <c r="AQ19" i="2"/>
  <c r="AN19" i="2"/>
  <c r="AW19" i="2" s="1"/>
  <c r="AI19" i="2"/>
  <c r="AH19" i="2"/>
  <c r="AJ19" i="2" s="1"/>
  <c r="AF19" i="2"/>
  <c r="AG19" i="2" s="1"/>
  <c r="AE19" i="2"/>
  <c r="AC19" i="2"/>
  <c r="AB19" i="2"/>
  <c r="AK19" i="2" s="1"/>
  <c r="W19" i="2"/>
  <c r="V19" i="2"/>
  <c r="X19" i="2" s="1"/>
  <c r="T19" i="2"/>
  <c r="U19" i="2" s="1"/>
  <c r="S19" i="2"/>
  <c r="Q19" i="2"/>
  <c r="P19" i="2"/>
  <c r="Y19" i="2" s="1"/>
  <c r="J19" i="2"/>
  <c r="I19" i="2"/>
  <c r="K19" i="2" s="1"/>
  <c r="H19" i="2"/>
  <c r="BJ18" i="2"/>
  <c r="BI18" i="2"/>
  <c r="BH18" i="2"/>
  <c r="BE18" i="2"/>
  <c r="BB18" i="2"/>
  <c r="AX18" i="2"/>
  <c r="AW18" i="2"/>
  <c r="AV18" i="2"/>
  <c r="AS18" i="2"/>
  <c r="AP18" i="2"/>
  <c r="AL18" i="2"/>
  <c r="AK18" i="2"/>
  <c r="AM18" i="2" s="1"/>
  <c r="AJ18" i="2"/>
  <c r="AG18" i="2"/>
  <c r="AD18" i="2"/>
  <c r="Z18" i="2"/>
  <c r="Y18" i="2"/>
  <c r="BL18" i="2" s="1"/>
  <c r="X18" i="2"/>
  <c r="U18" i="2"/>
  <c r="R18" i="2"/>
  <c r="K18" i="2"/>
  <c r="BG17" i="2"/>
  <c r="BH17" i="2" s="1"/>
  <c r="BF17" i="2"/>
  <c r="BD17" i="2"/>
  <c r="BD16" i="2" s="1"/>
  <c r="BC17" i="2"/>
  <c r="BA17" i="2"/>
  <c r="BJ17" i="2" s="1"/>
  <c r="BK17" i="2" s="1"/>
  <c r="AZ17" i="2"/>
  <c r="BI17" i="2" s="1"/>
  <c r="AU17" i="2"/>
  <c r="AV17" i="2" s="1"/>
  <c r="AT17" i="2"/>
  <c r="AR17" i="2"/>
  <c r="AR16" i="2" s="1"/>
  <c r="AQ17" i="2"/>
  <c r="AO17" i="2"/>
  <c r="AX17" i="2" s="1"/>
  <c r="AY17" i="2" s="1"/>
  <c r="AN17" i="2"/>
  <c r="AW17" i="2" s="1"/>
  <c r="AI17" i="2"/>
  <c r="AJ17" i="2" s="1"/>
  <c r="AH17" i="2"/>
  <c r="AF17" i="2"/>
  <c r="AE17" i="2"/>
  <c r="AK17" i="2" s="1"/>
  <c r="AC17" i="2"/>
  <c r="AL17" i="2" s="1"/>
  <c r="AM17" i="2" s="1"/>
  <c r="AB17" i="2"/>
  <c r="W17" i="2"/>
  <c r="X17" i="2" s="1"/>
  <c r="V17" i="2"/>
  <c r="T17" i="2"/>
  <c r="S17" i="2"/>
  <c r="Y17" i="2" s="1"/>
  <c r="BL17" i="2" s="1"/>
  <c r="Q17" i="2"/>
  <c r="Z17" i="2" s="1"/>
  <c r="P17" i="2"/>
  <c r="J17" i="2"/>
  <c r="I17" i="2"/>
  <c r="K17" i="2" s="1"/>
  <c r="H17" i="2"/>
  <c r="BG16" i="2"/>
  <c r="BF16" i="2"/>
  <c r="BH16" i="2" s="1"/>
  <c r="BC16" i="2"/>
  <c r="AZ16" i="2"/>
  <c r="BI16" i="2" s="1"/>
  <c r="AU16" i="2"/>
  <c r="AT16" i="2"/>
  <c r="AQ16" i="2"/>
  <c r="AN16" i="2"/>
  <c r="AW16" i="2" s="1"/>
  <c r="AI16" i="2"/>
  <c r="AH16" i="2"/>
  <c r="AJ16" i="2" s="1"/>
  <c r="AF16" i="2"/>
  <c r="AG16" i="2" s="1"/>
  <c r="AE16" i="2"/>
  <c r="AC16" i="2"/>
  <c r="AB16" i="2"/>
  <c r="AK16" i="2" s="1"/>
  <c r="W16" i="2"/>
  <c r="V16" i="2"/>
  <c r="X16" i="2" s="1"/>
  <c r="T16" i="2"/>
  <c r="U16" i="2" s="1"/>
  <c r="S16" i="2"/>
  <c r="Q16" i="2"/>
  <c r="P16" i="2"/>
  <c r="Y16" i="2" s="1"/>
  <c r="BL16" i="2" s="1"/>
  <c r="J16" i="2"/>
  <c r="I16" i="2"/>
  <c r="K16" i="2" s="1"/>
  <c r="H16" i="2"/>
  <c r="BC15" i="2"/>
  <c r="AZ15" i="2"/>
  <c r="AT15" i="2"/>
  <c r="AQ15" i="2"/>
  <c r="AN15" i="2"/>
  <c r="AW15" i="2" s="1"/>
  <c r="AI15" i="2"/>
  <c r="AJ15" i="2" s="1"/>
  <c r="AH15" i="2"/>
  <c r="AF15" i="2"/>
  <c r="AE15" i="2"/>
  <c r="AG15" i="2" s="1"/>
  <c r="AC15" i="2"/>
  <c r="AL15" i="2" s="1"/>
  <c r="AM15" i="2" s="1"/>
  <c r="AB15" i="2"/>
  <c r="AK15" i="2" s="1"/>
  <c r="W15" i="2"/>
  <c r="X15" i="2" s="1"/>
  <c r="V15" i="2"/>
  <c r="T15" i="2"/>
  <c r="S15" i="2"/>
  <c r="U15" i="2" s="1"/>
  <c r="Q15" i="2"/>
  <c r="Z15" i="2" s="1"/>
  <c r="P15" i="2"/>
  <c r="Y15" i="2" s="1"/>
  <c r="J15" i="2"/>
  <c r="I15" i="2"/>
  <c r="K15" i="2" s="1"/>
  <c r="H15" i="2"/>
  <c r="BC14" i="2"/>
  <c r="AT14" i="2"/>
  <c r="AQ14" i="2"/>
  <c r="AH14" i="2"/>
  <c r="AF14" i="2"/>
  <c r="AG14" i="2" s="1"/>
  <c r="AE14" i="2"/>
  <c r="V14" i="2"/>
  <c r="T14" i="2"/>
  <c r="U14" i="2" s="1"/>
  <c r="S14" i="2"/>
  <c r="J14" i="2"/>
  <c r="H14" i="2"/>
  <c r="BC13" i="2"/>
  <c r="AT13" i="2"/>
  <c r="AQ13" i="2"/>
  <c r="AH13" i="2"/>
  <c r="AF13" i="2"/>
  <c r="AG13" i="2" s="1"/>
  <c r="AE13" i="2"/>
  <c r="V13" i="2"/>
  <c r="T13" i="2"/>
  <c r="U13" i="2" s="1"/>
  <c r="U12" i="2" s="1"/>
  <c r="S13" i="2"/>
  <c r="J13" i="2"/>
  <c r="H13" i="2"/>
  <c r="BC12" i="2"/>
  <c r="AT12" i="2"/>
  <c r="AQ12" i="2"/>
  <c r="AH12" i="2"/>
  <c r="AE12" i="2"/>
  <c r="V12" i="2"/>
  <c r="T12" i="2"/>
  <c r="S12" i="2"/>
  <c r="J12" i="2"/>
  <c r="H12" i="2"/>
  <c r="BL25" i="6" l="1"/>
  <c r="BH16" i="6"/>
  <c r="BI24" i="6"/>
  <c r="BF16" i="6"/>
  <c r="BE15" i="6"/>
  <c r="BF15" i="6" s="1"/>
  <c r="BK16" i="6"/>
  <c r="BL16" i="6" s="1"/>
  <c r="M29" i="6"/>
  <c r="O29" i="6" s="1"/>
  <c r="O25" i="6"/>
  <c r="P25" i="6" s="1"/>
  <c r="AT16" i="6"/>
  <c r="AS15" i="6"/>
  <c r="AT15" i="6" s="1"/>
  <c r="BF77" i="5"/>
  <c r="M78" i="5"/>
  <c r="BL78" i="5"/>
  <c r="BK77" i="5"/>
  <c r="O60" i="5"/>
  <c r="P60" i="5" s="1"/>
  <c r="M60" i="5"/>
  <c r="N60" i="5" s="1"/>
  <c r="BL60" i="5"/>
  <c r="BI38" i="5"/>
  <c r="BL40" i="5"/>
  <c r="BL39" i="5"/>
  <c r="BL26" i="5"/>
  <c r="BE19" i="5"/>
  <c r="BH14" i="5"/>
  <c r="BI20" i="5"/>
  <c r="BM77" i="5"/>
  <c r="O78" i="5"/>
  <c r="P78" i="5" s="1"/>
  <c r="AZ78" i="5"/>
  <c r="AZ60" i="5"/>
  <c r="AV19" i="5"/>
  <c r="AV18" i="5" s="1"/>
  <c r="AV14" i="5" s="1"/>
  <c r="AW14" i="5" s="1"/>
  <c r="AW38" i="5"/>
  <c r="AW25" i="5"/>
  <c r="AW20" i="5"/>
  <c r="AW18" i="5"/>
  <c r="BL31" i="4"/>
  <c r="M23" i="4"/>
  <c r="N23" i="4" s="1"/>
  <c r="BL23" i="4"/>
  <c r="M24" i="4"/>
  <c r="N24" i="4" s="1"/>
  <c r="BL24" i="4"/>
  <c r="BA16" i="4"/>
  <c r="BM23" i="4"/>
  <c r="BE16" i="4"/>
  <c r="BF16" i="4" s="1"/>
  <c r="BK17" i="4"/>
  <c r="BL17" i="4" s="1"/>
  <c r="M31" i="4"/>
  <c r="N31" i="4" s="1"/>
  <c r="AZ31" i="4"/>
  <c r="O23" i="4"/>
  <c r="P23" i="4" s="1"/>
  <c r="AZ23" i="4"/>
  <c r="AS15" i="4"/>
  <c r="AT15" i="4" s="1"/>
  <c r="AP16" i="4"/>
  <c r="AP15" i="4" s="1"/>
  <c r="BF26" i="3"/>
  <c r="BL27" i="3"/>
  <c r="BK26" i="3"/>
  <c r="BL26" i="3" s="1"/>
  <c r="M23" i="3"/>
  <c r="O23" i="3" s="1"/>
  <c r="P23" i="3" s="1"/>
  <c r="BL23" i="3"/>
  <c r="M19" i="3"/>
  <c r="O19" i="3" s="1"/>
  <c r="P19" i="3" s="1"/>
  <c r="BL19" i="3"/>
  <c r="AZ27" i="3"/>
  <c r="O28" i="3"/>
  <c r="P28" i="3" s="1"/>
  <c r="AW21" i="3"/>
  <c r="AZ23" i="3"/>
  <c r="AZ19" i="3"/>
  <c r="O18" i="3"/>
  <c r="P18" i="3" s="1"/>
  <c r="BH89" i="2"/>
  <c r="BD88" i="2"/>
  <c r="N89" i="2"/>
  <c r="O89" i="2" s="1"/>
  <c r="BK90" i="2"/>
  <c r="BD72" i="2"/>
  <c r="BD54" i="2"/>
  <c r="BD53" i="2" s="1"/>
  <c r="BA54" i="2"/>
  <c r="BD19" i="2"/>
  <c r="BE19" i="2" s="1"/>
  <c r="BH20" i="2"/>
  <c r="BL38" i="2"/>
  <c r="BI15" i="2"/>
  <c r="BL15" i="2" s="1"/>
  <c r="BI19" i="2"/>
  <c r="BL19" i="2" s="1"/>
  <c r="BI20" i="2"/>
  <c r="BL20" i="2" s="1"/>
  <c r="BH38" i="2"/>
  <c r="BL45" i="2"/>
  <c r="BG19" i="2"/>
  <c r="BG15" i="2" s="1"/>
  <c r="BH15" i="2" s="1"/>
  <c r="BA20" i="2"/>
  <c r="L32" i="2"/>
  <c r="M32" i="2" s="1"/>
  <c r="L30" i="2"/>
  <c r="M30" i="2" s="1"/>
  <c r="BH26" i="2"/>
  <c r="BK24" i="2"/>
  <c r="L18" i="2"/>
  <c r="BK18" i="2"/>
  <c r="BE16" i="2"/>
  <c r="BD15" i="2"/>
  <c r="BE17" i="2"/>
  <c r="BA16" i="2"/>
  <c r="AY79" i="2"/>
  <c r="N79" i="2"/>
  <c r="O79" i="2" s="1"/>
  <c r="AO53" i="2"/>
  <c r="N59" i="2"/>
  <c r="O59" i="2" s="1"/>
  <c r="AU54" i="2"/>
  <c r="AS54" i="2"/>
  <c r="AR53" i="2"/>
  <c r="AS53" i="2" s="1"/>
  <c r="AS55" i="2"/>
  <c r="L57" i="2"/>
  <c r="M57" i="2" s="1"/>
  <c r="AS46" i="2"/>
  <c r="AU20" i="2"/>
  <c r="L39" i="2"/>
  <c r="N39" i="2" s="1"/>
  <c r="O39" i="2" s="1"/>
  <c r="L40" i="2"/>
  <c r="M40" i="2" s="1"/>
  <c r="L41" i="2"/>
  <c r="N41" i="2" s="1"/>
  <c r="O41" i="2" s="1"/>
  <c r="AY35" i="2"/>
  <c r="M33" i="2"/>
  <c r="AY33" i="2"/>
  <c r="N31" i="2"/>
  <c r="O31" i="2" s="1"/>
  <c r="AO20" i="2"/>
  <c r="AV26" i="2"/>
  <c r="L27" i="2"/>
  <c r="M27" i="2" s="1"/>
  <c r="N28" i="2"/>
  <c r="O28" i="2" s="1"/>
  <c r="AY28" i="2"/>
  <c r="AV20" i="2"/>
  <c r="AU19" i="2"/>
  <c r="AU15" i="2" s="1"/>
  <c r="AV15" i="2" s="1"/>
  <c r="AV21" i="2"/>
  <c r="AR20" i="2"/>
  <c r="AR19" i="2" s="1"/>
  <c r="AS19" i="2" s="1"/>
  <c r="AO19" i="2"/>
  <c r="L23" i="2"/>
  <c r="M23" i="2" s="1"/>
  <c r="AV16" i="2"/>
  <c r="AY18" i="2"/>
  <c r="AS16" i="2"/>
  <c r="AR15" i="2"/>
  <c r="AS15" i="2" s="1"/>
  <c r="AS17" i="2"/>
  <c r="AO16" i="2"/>
  <c r="N18" i="2"/>
  <c r="O18" i="2" s="1"/>
  <c r="AB16" i="6"/>
  <c r="X14" i="6"/>
  <c r="AB24" i="6"/>
  <c r="Y16" i="6"/>
  <c r="W15" i="6"/>
  <c r="W14" i="6" s="1"/>
  <c r="W13" i="6" s="1"/>
  <c r="W12" i="6" s="1"/>
  <c r="AQ15" i="6"/>
  <c r="Z16" i="6"/>
  <c r="AL16" i="6"/>
  <c r="AX16" i="6"/>
  <c r="AK17" i="6"/>
  <c r="V21" i="6"/>
  <c r="AM21" i="6"/>
  <c r="AN21" i="6" s="1"/>
  <c r="AE21" i="6"/>
  <c r="AT21" i="6"/>
  <c r="BK21" i="6"/>
  <c r="BL21" i="6" s="1"/>
  <c r="BC21" i="6"/>
  <c r="N22" i="6"/>
  <c r="AB23" i="6"/>
  <c r="M23" i="6"/>
  <c r="N23" i="6" s="1"/>
  <c r="Y24" i="6"/>
  <c r="AE24" i="6"/>
  <c r="AM24" i="6"/>
  <c r="AN24" i="6" s="1"/>
  <c r="AW24" i="6"/>
  <c r="BC24" i="6"/>
  <c r="BK24" i="6"/>
  <c r="BL24" i="6" s="1"/>
  <c r="L26" i="6"/>
  <c r="K24" i="6"/>
  <c r="K16" i="6" s="1"/>
  <c r="K15" i="6" s="1"/>
  <c r="K14" i="6" s="1"/>
  <c r="K13" i="6" s="1"/>
  <c r="K12" i="6" s="1"/>
  <c r="AZ29" i="6"/>
  <c r="R33" i="6"/>
  <c r="AA34" i="6"/>
  <c r="BB33" i="6"/>
  <c r="BK34" i="6"/>
  <c r="AX35" i="6"/>
  <c r="AO34" i="6"/>
  <c r="AY35" i="6"/>
  <c r="AS34" i="6"/>
  <c r="AA38" i="6"/>
  <c r="AM38" i="6"/>
  <c r="AY38" i="6"/>
  <c r="AP13" i="6"/>
  <c r="Q14" i="6"/>
  <c r="U14" i="6"/>
  <c r="AC14" i="6"/>
  <c r="AG14" i="6"/>
  <c r="AO14" i="6"/>
  <c r="AS14" i="6"/>
  <c r="BA14" i="6"/>
  <c r="BE14" i="6"/>
  <c r="J15" i="6"/>
  <c r="R15" i="6"/>
  <c r="BB15" i="6"/>
  <c r="S16" i="6"/>
  <c r="AQ16" i="6"/>
  <c r="BC16" i="6"/>
  <c r="BM17" i="6"/>
  <c r="AA17" i="6"/>
  <c r="AM17" i="6"/>
  <c r="AN17" i="6" s="1"/>
  <c r="AE17" i="6"/>
  <c r="AD16" i="6"/>
  <c r="AV16" i="6"/>
  <c r="AY16" i="6" s="1"/>
  <c r="AZ16" i="6" s="1"/>
  <c r="BK17" i="6"/>
  <c r="O20" i="6"/>
  <c r="AA21" i="6"/>
  <c r="S21" i="6"/>
  <c r="Z21" i="6"/>
  <c r="BM21" i="6" s="1"/>
  <c r="AK21" i="6"/>
  <c r="AJ16" i="6"/>
  <c r="AY21" i="6"/>
  <c r="AQ21" i="6"/>
  <c r="AX21" i="6"/>
  <c r="BF21" i="6"/>
  <c r="AB22" i="6"/>
  <c r="AX24" i="6"/>
  <c r="BM24" i="6" s="1"/>
  <c r="AQ24" i="6"/>
  <c r="AY24" i="6"/>
  <c r="AZ24" i="6" s="1"/>
  <c r="AB25" i="6"/>
  <c r="M26" i="6"/>
  <c r="N26" i="6" s="1"/>
  <c r="R28" i="6"/>
  <c r="AA28" i="6" s="1"/>
  <c r="M28" i="6" s="1"/>
  <c r="O28" i="6" s="1"/>
  <c r="O30" i="6"/>
  <c r="Z31" i="6"/>
  <c r="Z32" i="6"/>
  <c r="AR31" i="6"/>
  <c r="AR13" i="6" s="1"/>
  <c r="AR12" i="6" s="1"/>
  <c r="BJ33" i="6"/>
  <c r="AE34" i="6"/>
  <c r="AD33" i="6"/>
  <c r="AL35" i="6"/>
  <c r="AC34" i="6"/>
  <c r="AE35" i="6"/>
  <c r="AG34" i="6"/>
  <c r="AG33" i="6" s="1"/>
  <c r="AG32" i="6" s="1"/>
  <c r="AG31" i="6" s="1"/>
  <c r="AM35" i="6"/>
  <c r="AN35" i="6" s="1"/>
  <c r="BJ39" i="6"/>
  <c r="BA38" i="6"/>
  <c r="BI39" i="6"/>
  <c r="N40" i="6"/>
  <c r="O40" i="6"/>
  <c r="P40" i="6" s="1"/>
  <c r="BJ32" i="6"/>
  <c r="L35" i="6"/>
  <c r="Z35" i="6"/>
  <c r="BM35" i="6" s="1"/>
  <c r="L37" i="6"/>
  <c r="AL39" i="6"/>
  <c r="N41" i="6"/>
  <c r="O41" i="6"/>
  <c r="P41" i="6" s="1"/>
  <c r="AM37" i="6"/>
  <c r="AY37" i="6"/>
  <c r="BK38" i="6"/>
  <c r="BB37" i="6"/>
  <c r="BI38" i="6"/>
  <c r="BH37" i="6"/>
  <c r="L39" i="6"/>
  <c r="O39" i="6" s="1"/>
  <c r="P39" i="6" s="1"/>
  <c r="Z39" i="6"/>
  <c r="BM39" i="6" s="1"/>
  <c r="AX39" i="6"/>
  <c r="BL39" i="6"/>
  <c r="Z14" i="5"/>
  <c r="AA15" i="5"/>
  <c r="AM15" i="5"/>
  <c r="AY15" i="5"/>
  <c r="AP14" i="5"/>
  <c r="BK15" i="5"/>
  <c r="BB14" i="5"/>
  <c r="AB20" i="5"/>
  <c r="BI19" i="5"/>
  <c r="BG18" i="5"/>
  <c r="BI18" i="5" s="1"/>
  <c r="BD61" i="5"/>
  <c r="BJ62" i="5"/>
  <c r="AI14" i="5"/>
  <c r="AI13" i="5" s="1"/>
  <c r="AI12" i="5" s="1"/>
  <c r="BG14" i="5"/>
  <c r="BG13" i="5" s="1"/>
  <c r="BG12" i="5" s="1"/>
  <c r="L15" i="5"/>
  <c r="Z18" i="5"/>
  <c r="AB25" i="5"/>
  <c r="BM50" i="5"/>
  <c r="Z55" i="5"/>
  <c r="Z15" i="5"/>
  <c r="AL15" i="5"/>
  <c r="AX15" i="5"/>
  <c r="BJ15" i="5"/>
  <c r="L16" i="5"/>
  <c r="AA16" i="5"/>
  <c r="AM16" i="5"/>
  <c r="AY16" i="5"/>
  <c r="BK16" i="5"/>
  <c r="AQ18" i="5"/>
  <c r="BC18" i="5"/>
  <c r="Z19" i="5"/>
  <c r="AQ19" i="5"/>
  <c r="BJ19" i="5"/>
  <c r="BC19" i="5"/>
  <c r="BK19" i="5"/>
  <c r="BL19" i="5" s="1"/>
  <c r="Y20" i="5"/>
  <c r="AE20" i="5"/>
  <c r="AM20" i="5"/>
  <c r="AN20" i="5" s="1"/>
  <c r="BC20" i="5"/>
  <c r="BK20" i="5"/>
  <c r="BL20" i="5" s="1"/>
  <c r="AB24" i="5"/>
  <c r="M24" i="5"/>
  <c r="N24" i="5" s="1"/>
  <c r="AK25" i="5"/>
  <c r="AQ25" i="5"/>
  <c r="AY25" i="5"/>
  <c r="AZ25" i="5" s="1"/>
  <c r="BI25" i="5"/>
  <c r="AB29" i="5"/>
  <c r="M29" i="5"/>
  <c r="N29" i="5" s="1"/>
  <c r="AB30" i="5"/>
  <c r="AE38" i="5"/>
  <c r="AM38" i="5"/>
  <c r="AN38" i="5" s="1"/>
  <c r="AY38" i="5"/>
  <c r="AB39" i="5"/>
  <c r="AN39" i="5"/>
  <c r="M39" i="5"/>
  <c r="N39" i="5" s="1"/>
  <c r="AT39" i="5"/>
  <c r="AR38" i="5"/>
  <c r="AR19" i="5" s="1"/>
  <c r="AR18" i="5" s="1"/>
  <c r="AR14" i="5" s="1"/>
  <c r="AR13" i="5" s="1"/>
  <c r="AR12" i="5" s="1"/>
  <c r="AX39" i="5"/>
  <c r="AZ39" i="5" s="1"/>
  <c r="N49" i="5"/>
  <c r="AM51" i="5"/>
  <c r="AE51" i="5"/>
  <c r="AD50" i="5"/>
  <c r="L55" i="5"/>
  <c r="AA55" i="5"/>
  <c r="Z57" i="5"/>
  <c r="AX57" i="5"/>
  <c r="AO56" i="5"/>
  <c r="L57" i="5"/>
  <c r="L58" i="5"/>
  <c r="AL58" i="5"/>
  <c r="AX61" i="5"/>
  <c r="BM61" i="5" s="1"/>
  <c r="AX62" i="5"/>
  <c r="BM62" i="5" s="1"/>
  <c r="R62" i="5"/>
  <c r="AA63" i="5"/>
  <c r="BJ61" i="5"/>
  <c r="BJ65" i="5"/>
  <c r="BF75" i="5"/>
  <c r="BE74" i="5"/>
  <c r="Z76" i="5"/>
  <c r="Q75" i="5"/>
  <c r="Y76" i="5"/>
  <c r="AL76" i="5"/>
  <c r="AC75" i="5"/>
  <c r="AE76" i="5"/>
  <c r="AG75" i="5"/>
  <c r="AG74" i="5" s="1"/>
  <c r="AG73" i="5" s="1"/>
  <c r="AM76" i="5"/>
  <c r="L77" i="5"/>
  <c r="R82" i="5"/>
  <c r="AA82" i="5" s="1"/>
  <c r="AA83" i="5"/>
  <c r="AP82" i="5"/>
  <c r="AY82" i="5" s="1"/>
  <c r="AY83" i="5"/>
  <c r="R18" i="5"/>
  <c r="X18" i="5"/>
  <c r="Y18" i="5" s="1"/>
  <c r="AD18" i="5"/>
  <c r="AJ18" i="5"/>
  <c r="AK18" i="5" s="1"/>
  <c r="S19" i="5"/>
  <c r="U19" i="5"/>
  <c r="AC19" i="5"/>
  <c r="AE19" i="5"/>
  <c r="AG19" i="5"/>
  <c r="AS19" i="5"/>
  <c r="AX20" i="5"/>
  <c r="BM20" i="5" s="1"/>
  <c r="AQ20" i="5"/>
  <c r="AY20" i="5"/>
  <c r="AZ20" i="5" s="1"/>
  <c r="M21" i="5"/>
  <c r="AL25" i="5"/>
  <c r="AE25" i="5"/>
  <c r="AM25" i="5"/>
  <c r="AN25" i="5" s="1"/>
  <c r="BJ25" i="5"/>
  <c r="BC25" i="5"/>
  <c r="BK25" i="5"/>
  <c r="BL25" i="5" s="1"/>
  <c r="O26" i="5"/>
  <c r="P26" i="5" s="1"/>
  <c r="O30" i="5"/>
  <c r="P30" i="5" s="1"/>
  <c r="Z38" i="5"/>
  <c r="S38" i="5"/>
  <c r="AA38" i="5"/>
  <c r="AX38" i="5"/>
  <c r="AQ38" i="5"/>
  <c r="BJ38" i="5"/>
  <c r="BC38" i="5"/>
  <c r="BK38" i="5"/>
  <c r="BL38" i="5" s="1"/>
  <c r="L40" i="5"/>
  <c r="O40" i="5" s="1"/>
  <c r="P40" i="5" s="1"/>
  <c r="J38" i="5"/>
  <c r="L46" i="5"/>
  <c r="O46" i="5" s="1"/>
  <c r="O47" i="5"/>
  <c r="AB49" i="5"/>
  <c r="L50" i="5"/>
  <c r="L51" i="5"/>
  <c r="AL51" i="5"/>
  <c r="BM51" i="5" s="1"/>
  <c r="AY51" i="5"/>
  <c r="M51" i="5" s="1"/>
  <c r="N51" i="5" s="1"/>
  <c r="L56" i="5"/>
  <c r="AA56" i="5"/>
  <c r="Z56" i="5"/>
  <c r="AL57" i="5"/>
  <c r="AC56" i="5"/>
  <c r="BJ57" i="5"/>
  <c r="BA56" i="5"/>
  <c r="BM58" i="5"/>
  <c r="AA58" i="5"/>
  <c r="AM58" i="5"/>
  <c r="AN58" i="5" s="1"/>
  <c r="AD57" i="5"/>
  <c r="AH58" i="5"/>
  <c r="AG57" i="5"/>
  <c r="AY58" i="5"/>
  <c r="AZ58" i="5" s="1"/>
  <c r="AP57" i="5"/>
  <c r="AW58" i="5"/>
  <c r="AV57" i="5"/>
  <c r="BK58" i="5"/>
  <c r="BL58" i="5" s="1"/>
  <c r="BB57" i="5"/>
  <c r="BI58" i="5"/>
  <c r="BH57" i="5"/>
  <c r="BM60" i="5"/>
  <c r="AP62" i="5"/>
  <c r="AY63" i="5"/>
  <c r="AL65" i="5"/>
  <c r="BM65" i="5" s="1"/>
  <c r="J75" i="5"/>
  <c r="AA75" i="5"/>
  <c r="Y75" i="5"/>
  <c r="X74" i="5"/>
  <c r="AY75" i="5"/>
  <c r="AW75" i="5"/>
  <c r="AV74" i="5"/>
  <c r="I73" i="5"/>
  <c r="I13" i="5" s="1"/>
  <c r="I12" i="5" s="1"/>
  <c r="AX76" i="5"/>
  <c r="AO75" i="5"/>
  <c r="AW76" i="5"/>
  <c r="BJ76" i="5"/>
  <c r="BA75" i="5"/>
  <c r="BF76" i="5"/>
  <c r="BH75" i="5"/>
  <c r="BH74" i="5" s="1"/>
  <c r="BH73" i="5" s="1"/>
  <c r="BK76" i="5"/>
  <c r="BL76" i="5" s="1"/>
  <c r="AE77" i="5"/>
  <c r="AN77" i="5"/>
  <c r="M77" i="5"/>
  <c r="N77" i="5" s="1"/>
  <c r="N78" i="5"/>
  <c r="BM79" i="5"/>
  <c r="AP79" i="5"/>
  <c r="AY79" i="5" s="1"/>
  <c r="AY80" i="5"/>
  <c r="K82" i="5"/>
  <c r="K73" i="5" s="1"/>
  <c r="K13" i="5" s="1"/>
  <c r="K12" i="5" s="1"/>
  <c r="AX84" i="5"/>
  <c r="L62" i="5"/>
  <c r="L63" i="5"/>
  <c r="BM63" i="5"/>
  <c r="O67" i="5"/>
  <c r="O69" i="5"/>
  <c r="O71" i="5"/>
  <c r="AM75" i="5"/>
  <c r="AE75" i="5"/>
  <c r="AD74" i="5"/>
  <c r="AS74" i="5"/>
  <c r="AS73" i="5" s="1"/>
  <c r="BK75" i="5"/>
  <c r="BB74" i="5"/>
  <c r="AB76" i="5"/>
  <c r="AZ76" i="5"/>
  <c r="BL77" i="5"/>
  <c r="R79" i="5"/>
  <c r="AA79" i="5" s="1"/>
  <c r="M79" i="5" s="1"/>
  <c r="AA80" i="5"/>
  <c r="M80" i="5" s="1"/>
  <c r="Z82" i="5"/>
  <c r="BM82" i="5" s="1"/>
  <c r="AD82" i="5"/>
  <c r="AM82" i="5" s="1"/>
  <c r="AM83" i="5"/>
  <c r="BB82" i="5"/>
  <c r="BK82" i="5" s="1"/>
  <c r="BK83" i="5"/>
  <c r="BM83" i="5"/>
  <c r="Z84" i="5"/>
  <c r="M84" i="5"/>
  <c r="AB77" i="5"/>
  <c r="AZ77" i="5"/>
  <c r="AB78" i="5"/>
  <c r="L79" i="5"/>
  <c r="L80" i="5"/>
  <c r="O80" i="5" s="1"/>
  <c r="BM80" i="5"/>
  <c r="L82" i="5"/>
  <c r="L84" i="5"/>
  <c r="O84" i="5" s="1"/>
  <c r="AL84" i="5"/>
  <c r="BJ84" i="5"/>
  <c r="O85" i="5"/>
  <c r="AB16" i="4"/>
  <c r="V15" i="4"/>
  <c r="U14" i="4"/>
  <c r="W13" i="4"/>
  <c r="W12" i="4" s="1"/>
  <c r="AQ15" i="4"/>
  <c r="AL16" i="4"/>
  <c r="BE15" i="4"/>
  <c r="L17" i="4"/>
  <c r="AL17" i="4"/>
  <c r="BM17" i="4" s="1"/>
  <c r="BM21" i="4"/>
  <c r="AM21" i="4"/>
  <c r="AN21" i="4" s="1"/>
  <c r="AE21" i="4"/>
  <c r="AT21" i="4"/>
  <c r="BK21" i="4"/>
  <c r="BL21" i="4" s="1"/>
  <c r="L26" i="4"/>
  <c r="J25" i="4"/>
  <c r="L25" i="4" s="1"/>
  <c r="AX30" i="4"/>
  <c r="BM30" i="4" s="1"/>
  <c r="BB33" i="4"/>
  <c r="BK34" i="4"/>
  <c r="Q34" i="4"/>
  <c r="Z35" i="4"/>
  <c r="AO34" i="4"/>
  <c r="AX35" i="4"/>
  <c r="L36" i="4"/>
  <c r="AP35" i="4"/>
  <c r="AY36" i="4"/>
  <c r="Q14" i="4"/>
  <c r="AC14" i="4"/>
  <c r="AG14" i="4"/>
  <c r="AO14" i="4"/>
  <c r="R15" i="4"/>
  <c r="BB15" i="4"/>
  <c r="AQ16" i="4"/>
  <c r="AA17" i="4"/>
  <c r="AM17" i="4"/>
  <c r="AN17" i="4" s="1"/>
  <c r="AE17" i="4"/>
  <c r="AD16" i="4"/>
  <c r="AV16" i="4"/>
  <c r="M18" i="4"/>
  <c r="O20" i="4"/>
  <c r="P20" i="4" s="1"/>
  <c r="AK21" i="4"/>
  <c r="AJ16" i="4"/>
  <c r="AY21" i="4"/>
  <c r="AQ21" i="4"/>
  <c r="AX21" i="4"/>
  <c r="BF21" i="4"/>
  <c r="BI21" i="4"/>
  <c r="BH16" i="4"/>
  <c r="BM22" i="4"/>
  <c r="BM24" i="4"/>
  <c r="M25" i="4"/>
  <c r="BM25" i="4"/>
  <c r="M26" i="4"/>
  <c r="N26" i="4" s="1"/>
  <c r="BM27" i="4"/>
  <c r="AX29" i="4"/>
  <c r="BM29" i="4" s="1"/>
  <c r="L29" i="4"/>
  <c r="L30" i="4"/>
  <c r="AM30" i="4"/>
  <c r="AY30" i="4"/>
  <c r="AZ30" i="4" s="1"/>
  <c r="AP29" i="4"/>
  <c r="AT30" i="4"/>
  <c r="AS29" i="4"/>
  <c r="AT29" i="4" s="1"/>
  <c r="BK30" i="4"/>
  <c r="BL30" i="4" s="1"/>
  <c r="BB29" i="4"/>
  <c r="BI30" i="4"/>
  <c r="BH29" i="4"/>
  <c r="BI29" i="4" s="1"/>
  <c r="BM31" i="4"/>
  <c r="J34" i="4"/>
  <c r="AD33" i="4"/>
  <c r="AM34" i="4"/>
  <c r="AC34" i="4"/>
  <c r="AL35" i="4"/>
  <c r="BA34" i="4"/>
  <c r="BJ35" i="4"/>
  <c r="R35" i="4"/>
  <c r="AA36" i="4"/>
  <c r="M36" i="4" s="1"/>
  <c r="N36" i="4" s="1"/>
  <c r="BM36" i="4"/>
  <c r="AT15" i="3"/>
  <c r="S16" i="3"/>
  <c r="AA16" i="3"/>
  <c r="AK16" i="3"/>
  <c r="AQ16" i="3"/>
  <c r="V17" i="3"/>
  <c r="AM17" i="3"/>
  <c r="AN17" i="3" s="1"/>
  <c r="AE17" i="3"/>
  <c r="AT17" i="3"/>
  <c r="AW17" i="3"/>
  <c r="AV16" i="3"/>
  <c r="BK17" i="3"/>
  <c r="BL17" i="3" s="1"/>
  <c r="BC17" i="3"/>
  <c r="BB16" i="3"/>
  <c r="N18" i="3"/>
  <c r="AE21" i="3"/>
  <c r="AM21" i="3"/>
  <c r="AN21" i="3" s="1"/>
  <c r="BC21" i="3"/>
  <c r="BK21" i="3"/>
  <c r="BL21" i="3" s="1"/>
  <c r="AB23" i="3"/>
  <c r="S26" i="3"/>
  <c r="AA26" i="3"/>
  <c r="AB26" i="3" s="1"/>
  <c r="L27" i="3"/>
  <c r="J26" i="3"/>
  <c r="AH31" i="3"/>
  <c r="AK31" i="3"/>
  <c r="AJ30" i="3"/>
  <c r="AK30" i="3" s="1"/>
  <c r="AY31" i="3"/>
  <c r="AZ31" i="3" s="1"/>
  <c r="AQ31" i="3"/>
  <c r="AP30" i="3"/>
  <c r="BJ31" i="3"/>
  <c r="L32" i="3"/>
  <c r="K31" i="3"/>
  <c r="AO34" i="3"/>
  <c r="AX35" i="3"/>
  <c r="J35" i="3"/>
  <c r="L36" i="3"/>
  <c r="R35" i="3"/>
  <c r="AA36" i="3"/>
  <c r="AP35" i="3"/>
  <c r="AY36" i="3"/>
  <c r="N37" i="3"/>
  <c r="AX37" i="3"/>
  <c r="AS13" i="3"/>
  <c r="R14" i="3"/>
  <c r="AP14" i="3"/>
  <c r="Q15" i="3"/>
  <c r="S15" i="3"/>
  <c r="U15" i="3"/>
  <c r="AC15" i="3"/>
  <c r="AG15" i="3"/>
  <c r="AO15" i="3"/>
  <c r="T16" i="3"/>
  <c r="T15" i="3" s="1"/>
  <c r="T14" i="3" s="1"/>
  <c r="T13" i="3" s="1"/>
  <c r="T12" i="3" s="1"/>
  <c r="X16" i="3"/>
  <c r="AD16" i="3"/>
  <c r="AT16" i="3"/>
  <c r="BA16" i="3"/>
  <c r="BE16" i="3"/>
  <c r="AA17" i="3"/>
  <c r="S17" i="3"/>
  <c r="AY17" i="3"/>
  <c r="AQ17" i="3"/>
  <c r="AX17" i="3"/>
  <c r="BM17" i="3" s="1"/>
  <c r="BF17" i="3"/>
  <c r="BI17" i="3"/>
  <c r="BH16" i="3"/>
  <c r="AB18" i="3"/>
  <c r="AB19" i="3"/>
  <c r="L21" i="3"/>
  <c r="Z21" i="3"/>
  <c r="S21" i="3"/>
  <c r="AA21" i="3"/>
  <c r="AX21" i="3"/>
  <c r="AQ21" i="3"/>
  <c r="AY21" i="3"/>
  <c r="AZ21" i="3" s="1"/>
  <c r="AL26" i="3"/>
  <c r="BM26" i="3" s="1"/>
  <c r="AE26" i="3"/>
  <c r="AM26" i="3"/>
  <c r="AN26" i="3" s="1"/>
  <c r="AY26" i="3"/>
  <c r="AZ26" i="3" s="1"/>
  <c r="M27" i="3"/>
  <c r="N28" i="3"/>
  <c r="AA31" i="3"/>
  <c r="AM31" i="3"/>
  <c r="AE31" i="3"/>
  <c r="AD30" i="3"/>
  <c r="AL31" i="3"/>
  <c r="BM31" i="3" s="1"/>
  <c r="AT31" i="3"/>
  <c r="AW31" i="3"/>
  <c r="AV30" i="3"/>
  <c r="AW30" i="3" s="1"/>
  <c r="BK31" i="3"/>
  <c r="BL31" i="3" s="1"/>
  <c r="BC31" i="3"/>
  <c r="BB30" i="3"/>
  <c r="M32" i="3"/>
  <c r="N32" i="3" s="1"/>
  <c r="Q34" i="3"/>
  <c r="Z35" i="3"/>
  <c r="AC34" i="3"/>
  <c r="AL35" i="3"/>
  <c r="AD35" i="3"/>
  <c r="AM36" i="3"/>
  <c r="BK36" i="3"/>
  <c r="BB35" i="3"/>
  <c r="Z37" i="3"/>
  <c r="AL37" i="3"/>
  <c r="BJ37" i="3"/>
  <c r="BL37" i="3" s="1"/>
  <c r="BA36" i="3"/>
  <c r="BC37" i="3"/>
  <c r="AA15" i="2"/>
  <c r="L17" i="2"/>
  <c r="M17" i="2" s="1"/>
  <c r="AA17" i="2"/>
  <c r="AA20" i="2"/>
  <c r="AA26" i="2"/>
  <c r="L26" i="2"/>
  <c r="M26" i="2" s="1"/>
  <c r="AA38" i="2"/>
  <c r="L38" i="2"/>
  <c r="M38" i="2" s="1"/>
  <c r="AY38" i="2"/>
  <c r="BK38" i="2"/>
  <c r="R16" i="2"/>
  <c r="Z16" i="2"/>
  <c r="AD16" i="2"/>
  <c r="AL16" i="2"/>
  <c r="AM16" i="2" s="1"/>
  <c r="BB16" i="2"/>
  <c r="U17" i="2"/>
  <c r="AG17" i="2"/>
  <c r="M18" i="2"/>
  <c r="AA18" i="2"/>
  <c r="R19" i="2"/>
  <c r="Z19" i="2"/>
  <c r="AD19" i="2"/>
  <c r="AL19" i="2"/>
  <c r="AM19" i="2" s="1"/>
  <c r="AP19" i="2"/>
  <c r="U20" i="2"/>
  <c r="AG20" i="2"/>
  <c r="AS20" i="2"/>
  <c r="BE20" i="2"/>
  <c r="R21" i="2"/>
  <c r="Z21" i="2"/>
  <c r="AD21" i="2"/>
  <c r="AL21" i="2"/>
  <c r="AM21" i="2" s="1"/>
  <c r="AP21" i="2"/>
  <c r="AX21" i="2"/>
  <c r="AY21" i="2" s="1"/>
  <c r="BB21" i="2"/>
  <c r="BJ21" i="2"/>
  <c r="BK21" i="2" s="1"/>
  <c r="N22" i="2"/>
  <c r="O22" i="2" s="1"/>
  <c r="N24" i="2"/>
  <c r="O24" i="2" s="1"/>
  <c r="AA24" i="2"/>
  <c r="R26" i="2"/>
  <c r="AD26" i="2"/>
  <c r="AP26" i="2"/>
  <c r="BB26" i="2"/>
  <c r="M28" i="2"/>
  <c r="AA28" i="2"/>
  <c r="AA32" i="2"/>
  <c r="N33" i="2"/>
  <c r="O33" i="2" s="1"/>
  <c r="BL33" i="2"/>
  <c r="M35" i="2"/>
  <c r="BL35" i="2"/>
  <c r="L36" i="2"/>
  <c r="M36" i="2" s="1"/>
  <c r="M37" i="2"/>
  <c r="R38" i="2"/>
  <c r="AD38" i="2"/>
  <c r="AP38" i="2"/>
  <c r="BB38" i="2"/>
  <c r="M41" i="2"/>
  <c r="M42" i="2"/>
  <c r="M43" i="2"/>
  <c r="M44" i="2"/>
  <c r="M45" i="2"/>
  <c r="AA46" i="2"/>
  <c r="AA54" i="2"/>
  <c r="L56" i="2"/>
  <c r="M56" i="2" s="1"/>
  <c r="AA56" i="2"/>
  <c r="BK56" i="2"/>
  <c r="AY60" i="2"/>
  <c r="N61" i="2"/>
  <c r="O61" i="2" s="1"/>
  <c r="M63" i="2"/>
  <c r="AM63" i="2"/>
  <c r="R15" i="2"/>
  <c r="AD15" i="2"/>
  <c r="R17" i="2"/>
  <c r="AD17" i="2"/>
  <c r="AP17" i="2"/>
  <c r="BB17" i="2"/>
  <c r="R20" i="2"/>
  <c r="AD20" i="2"/>
  <c r="AP20" i="2"/>
  <c r="BB20" i="2"/>
  <c r="U38" i="2"/>
  <c r="AG38" i="2"/>
  <c r="AS38" i="2"/>
  <c r="BE38" i="2"/>
  <c r="AA45" i="2"/>
  <c r="N49" i="2"/>
  <c r="AA53" i="2"/>
  <c r="AM53" i="2"/>
  <c r="AA55" i="2"/>
  <c r="N56" i="2"/>
  <c r="O56" i="2" s="1"/>
  <c r="M59" i="2"/>
  <c r="AY59" i="2"/>
  <c r="N60" i="2"/>
  <c r="O60" i="2" s="1"/>
  <c r="AL46" i="2"/>
  <c r="AM46" i="2" s="1"/>
  <c r="BE46" i="2"/>
  <c r="N48" i="2"/>
  <c r="O48" i="2" s="1"/>
  <c r="AD53" i="2"/>
  <c r="BJ55" i="2"/>
  <c r="BK55" i="2" s="1"/>
  <c r="BB56" i="2"/>
  <c r="AD59" i="2"/>
  <c r="AD60" i="2"/>
  <c r="AD63" i="2"/>
  <c r="AW63" i="2"/>
  <c r="AY63" i="2" s="1"/>
  <c r="N70" i="2"/>
  <c r="O70" i="2" s="1"/>
  <c r="BB46" i="2"/>
  <c r="L47" i="2"/>
  <c r="M47" i="2" s="1"/>
  <c r="AP53" i="2"/>
  <c r="BB54" i="2"/>
  <c r="AP59" i="2"/>
  <c r="AP60" i="2"/>
  <c r="AO71" i="2"/>
  <c r="AS73" i="2"/>
  <c r="BI72" i="2"/>
  <c r="X74" i="2"/>
  <c r="BF86" i="2"/>
  <c r="BF85" i="2" s="1"/>
  <c r="BH87" i="2"/>
  <c r="BI73" i="2"/>
  <c r="AS74" i="2"/>
  <c r="X75" i="2"/>
  <c r="AD75" i="2"/>
  <c r="K76" i="2"/>
  <c r="I75" i="2"/>
  <c r="BL76" i="2"/>
  <c r="AD78" i="2"/>
  <c r="AC77" i="2"/>
  <c r="AL78" i="2"/>
  <c r="AM78" i="2" s="1"/>
  <c r="AZ80" i="2"/>
  <c r="BJ82" i="2"/>
  <c r="BA81" i="2"/>
  <c r="AW85" i="2"/>
  <c r="BI85" i="2"/>
  <c r="BI86" i="2"/>
  <c r="BH86" i="2"/>
  <c r="BG85" i="2"/>
  <c r="Y87" i="2"/>
  <c r="AW87" i="2"/>
  <c r="K87" i="2"/>
  <c r="I86" i="2"/>
  <c r="K88" i="2"/>
  <c r="AJ88" i="2"/>
  <c r="BH88" i="2"/>
  <c r="M89" i="2"/>
  <c r="M90" i="2"/>
  <c r="N90" i="2"/>
  <c r="O90" i="2" s="1"/>
  <c r="Q72" i="2"/>
  <c r="W72" i="2"/>
  <c r="AC72" i="2"/>
  <c r="AR72" i="2"/>
  <c r="AU73" i="2"/>
  <c r="AX73" i="2" s="1"/>
  <c r="BA73" i="2"/>
  <c r="P74" i="2"/>
  <c r="AB74" i="2"/>
  <c r="AI74" i="2"/>
  <c r="AX74" i="2"/>
  <c r="AA75" i="2"/>
  <c r="AL75" i="2"/>
  <c r="AX75" i="2"/>
  <c r="AP75" i="2"/>
  <c r="L76" i="2"/>
  <c r="M76" i="2" s="1"/>
  <c r="AP76" i="2"/>
  <c r="AN75" i="2"/>
  <c r="AX77" i="2"/>
  <c r="I78" i="2"/>
  <c r="AG78" i="2"/>
  <c r="AW78" i="2"/>
  <c r="AY78" i="2" s="1"/>
  <c r="AN77" i="2"/>
  <c r="AW77" i="2" s="1"/>
  <c r="BL77" i="2" s="1"/>
  <c r="AS78" i="2"/>
  <c r="BI77" i="2"/>
  <c r="BE78" i="2"/>
  <c r="BH78" i="2"/>
  <c r="BG77" i="2"/>
  <c r="M79" i="2"/>
  <c r="AC80" i="2"/>
  <c r="AL80" i="2" s="1"/>
  <c r="Y81" i="2"/>
  <c r="AK81" i="2"/>
  <c r="AW81" i="2"/>
  <c r="I82" i="2"/>
  <c r="AL82" i="2"/>
  <c r="L82" i="2" s="1"/>
  <c r="BG81" i="2"/>
  <c r="BI83" i="2"/>
  <c r="BL83" i="2" s="1"/>
  <c r="BF82" i="2"/>
  <c r="AJ87" i="2"/>
  <c r="AI86" i="2"/>
  <c r="BI87" i="2"/>
  <c r="Q87" i="2"/>
  <c r="Z88" i="2"/>
  <c r="AW88" i="2"/>
  <c r="BL88" i="2" s="1"/>
  <c r="AY89" i="2"/>
  <c r="Y86" i="2"/>
  <c r="BL86" i="2" s="1"/>
  <c r="AK86" i="2"/>
  <c r="AB85" i="2"/>
  <c r="AK85" i="2" s="1"/>
  <c r="BL85" i="2" s="1"/>
  <c r="AK87" i="2"/>
  <c r="AX87" i="2"/>
  <c r="AY87" i="2" s="1"/>
  <c r="AP87" i="2"/>
  <c r="AO86" i="2"/>
  <c r="BA85" i="2"/>
  <c r="AG88" i="2"/>
  <c r="AF87" i="2"/>
  <c r="AL88" i="2"/>
  <c r="AM88" i="2" s="1"/>
  <c r="BH15" i="6" l="1"/>
  <c r="BI16" i="6"/>
  <c r="BF19" i="5"/>
  <c r="BE18" i="5"/>
  <c r="AW19" i="5"/>
  <c r="O31" i="4"/>
  <c r="P31" i="4" s="1"/>
  <c r="O24" i="4"/>
  <c r="P24" i="4" s="1"/>
  <c r="BJ16" i="4"/>
  <c r="BM16" i="4" s="1"/>
  <c r="BA15" i="4"/>
  <c r="M17" i="4"/>
  <c r="N17" i="4" s="1"/>
  <c r="M30" i="4"/>
  <c r="N30" i="4" s="1"/>
  <c r="O25" i="4"/>
  <c r="P25" i="4" s="1"/>
  <c r="N23" i="3"/>
  <c r="N19" i="3"/>
  <c r="BE88" i="2"/>
  <c r="BD87" i="2"/>
  <c r="BJ88" i="2"/>
  <c r="BK88" i="2" s="1"/>
  <c r="BD71" i="2"/>
  <c r="BE71" i="2" s="1"/>
  <c r="BE72" i="2"/>
  <c r="BJ54" i="2"/>
  <c r="BK54" i="2" s="1"/>
  <c r="BA53" i="2"/>
  <c r="BH19" i="2"/>
  <c r="BJ20" i="2"/>
  <c r="BK20" i="2" s="1"/>
  <c r="BA19" i="2"/>
  <c r="N32" i="2"/>
  <c r="O32" i="2" s="1"/>
  <c r="N30" i="2"/>
  <c r="O30" i="2" s="1"/>
  <c r="N27" i="2"/>
  <c r="O27" i="2" s="1"/>
  <c r="N26" i="2"/>
  <c r="O26" i="2" s="1"/>
  <c r="BE15" i="2"/>
  <c r="BJ16" i="2"/>
  <c r="BK16" i="2" s="1"/>
  <c r="BA15" i="2"/>
  <c r="AV54" i="2"/>
  <c r="AU53" i="2"/>
  <c r="AV53" i="2" s="1"/>
  <c r="AX54" i="2"/>
  <c r="N57" i="2"/>
  <c r="O57" i="2" s="1"/>
  <c r="AX53" i="2"/>
  <c r="M39" i="2"/>
  <c r="N40" i="2"/>
  <c r="O40" i="2" s="1"/>
  <c r="AX20" i="2"/>
  <c r="AY20" i="2" s="1"/>
  <c r="AX19" i="2"/>
  <c r="AY19" i="2" s="1"/>
  <c r="AV19" i="2"/>
  <c r="N23" i="2"/>
  <c r="O23" i="2" s="1"/>
  <c r="L20" i="2"/>
  <c r="AX16" i="2"/>
  <c r="AY16" i="2" s="1"/>
  <c r="AO15" i="2"/>
  <c r="AO14" i="2" s="1"/>
  <c r="AP16" i="2"/>
  <c r="N17" i="2"/>
  <c r="O17" i="2" s="1"/>
  <c r="BL38" i="6"/>
  <c r="L34" i="6"/>
  <c r="BA37" i="6"/>
  <c r="BJ38" i="6"/>
  <c r="BM38" i="6" s="1"/>
  <c r="AJ15" i="6"/>
  <c r="AK16" i="6"/>
  <c r="M21" i="6"/>
  <c r="AB21" i="6"/>
  <c r="AM16" i="6"/>
  <c r="AE16" i="6"/>
  <c r="AD15" i="6"/>
  <c r="BM16" i="6"/>
  <c r="BM15" i="6" s="1"/>
  <c r="BM14" i="6" s="1"/>
  <c r="AA15" i="6"/>
  <c r="S15" i="6"/>
  <c r="R14" i="6"/>
  <c r="BF14" i="6"/>
  <c r="BE13" i="6"/>
  <c r="AT14" i="6"/>
  <c r="AX14" i="6"/>
  <c r="AL14" i="6"/>
  <c r="Z14" i="6"/>
  <c r="Q13" i="6"/>
  <c r="M38" i="6"/>
  <c r="AS33" i="6"/>
  <c r="AY34" i="6"/>
  <c r="AX34" i="6"/>
  <c r="AO33" i="6"/>
  <c r="M35" i="6"/>
  <c r="N35" i="6" s="1"/>
  <c r="BK33" i="6"/>
  <c r="BB32" i="6"/>
  <c r="AA33" i="6"/>
  <c r="R32" i="6"/>
  <c r="O23" i="6"/>
  <c r="P23" i="6" s="1"/>
  <c r="L16" i="6"/>
  <c r="N39" i="6"/>
  <c r="Y15" i="6"/>
  <c r="BI37" i="6"/>
  <c r="BH31" i="6"/>
  <c r="BI31" i="6" s="1"/>
  <c r="BK37" i="6"/>
  <c r="AL34" i="6"/>
  <c r="AC33" i="6"/>
  <c r="AD32" i="6"/>
  <c r="AM33" i="6"/>
  <c r="AM34" i="6"/>
  <c r="AN34" i="6" s="1"/>
  <c r="AZ21" i="6"/>
  <c r="AV15" i="6"/>
  <c r="AW16" i="6"/>
  <c r="M17" i="6"/>
  <c r="BK15" i="6"/>
  <c r="BL15" i="6" s="1"/>
  <c r="BC15" i="6"/>
  <c r="BB14" i="6"/>
  <c r="L15" i="6"/>
  <c r="J14" i="6"/>
  <c r="BJ14" i="6"/>
  <c r="AQ14" i="6"/>
  <c r="AH14" i="6"/>
  <c r="AG13" i="6"/>
  <c r="V14" i="6"/>
  <c r="U13" i="6"/>
  <c r="AP12" i="6"/>
  <c r="O26" i="6"/>
  <c r="P26" i="6" s="1"/>
  <c r="Z15" i="6"/>
  <c r="M24" i="6"/>
  <c r="N24" i="6" s="1"/>
  <c r="L24" i="6"/>
  <c r="Y14" i="6"/>
  <c r="X13" i="6"/>
  <c r="O79" i="5"/>
  <c r="AM74" i="5"/>
  <c r="AD73" i="5"/>
  <c r="AX75" i="5"/>
  <c r="AO74" i="5"/>
  <c r="AZ75" i="5"/>
  <c r="M75" i="5"/>
  <c r="AY62" i="5"/>
  <c r="AP61" i="5"/>
  <c r="AY61" i="5" s="1"/>
  <c r="BI57" i="5"/>
  <c r="BH56" i="5"/>
  <c r="BK57" i="5"/>
  <c r="BL57" i="5" s="1"/>
  <c r="BB56" i="5"/>
  <c r="AW57" i="5"/>
  <c r="AV56" i="5"/>
  <c r="AP56" i="5"/>
  <c r="AY57" i="5"/>
  <c r="AZ57" i="5" s="1"/>
  <c r="AH57" i="5"/>
  <c r="AG56" i="5"/>
  <c r="AM57" i="5"/>
  <c r="AD56" i="5"/>
  <c r="M58" i="5"/>
  <c r="N58" i="5" s="1"/>
  <c r="BJ56" i="5"/>
  <c r="BA55" i="5"/>
  <c r="AL56" i="5"/>
  <c r="AC55" i="5"/>
  <c r="AL55" i="5" s="1"/>
  <c r="L38" i="5"/>
  <c r="J19" i="5"/>
  <c r="N21" i="5"/>
  <c r="O21" i="5"/>
  <c r="P21" i="5" s="1"/>
  <c r="AT19" i="5"/>
  <c r="AY19" i="5"/>
  <c r="AS18" i="5"/>
  <c r="V19" i="5"/>
  <c r="U18" i="5"/>
  <c r="M82" i="5"/>
  <c r="AC74" i="5"/>
  <c r="AL75" i="5"/>
  <c r="AN75" i="5" s="1"/>
  <c r="BM76" i="5"/>
  <c r="AA62" i="5"/>
  <c r="M62" i="5" s="1"/>
  <c r="O62" i="5" s="1"/>
  <c r="R61" i="5"/>
  <c r="AA61" i="5" s="1"/>
  <c r="M61" i="5" s="1"/>
  <c r="O61" i="5" s="1"/>
  <c r="AE50" i="5"/>
  <c r="AM50" i="5"/>
  <c r="AN51" i="5"/>
  <c r="N40" i="5"/>
  <c r="O39" i="5"/>
  <c r="P39" i="5" s="1"/>
  <c r="AT38" i="5"/>
  <c r="O29" i="5"/>
  <c r="P29" i="5" s="1"/>
  <c r="BM15" i="5"/>
  <c r="M25" i="5"/>
  <c r="AA19" i="5"/>
  <c r="BJ14" i="5"/>
  <c r="BJ18" i="5"/>
  <c r="BC14" i="5"/>
  <c r="M15" i="5"/>
  <c r="AX14" i="5"/>
  <c r="O82" i="5"/>
  <c r="BM84" i="5"/>
  <c r="BK74" i="5"/>
  <c r="BB73" i="5"/>
  <c r="BJ75" i="5"/>
  <c r="BL75" i="5" s="1"/>
  <c r="BA74" i="5"/>
  <c r="AV73" i="5"/>
  <c r="AW73" i="5" s="1"/>
  <c r="AW74" i="5"/>
  <c r="AP74" i="5"/>
  <c r="X73" i="5"/>
  <c r="Y73" i="5" s="1"/>
  <c r="Y74" i="5"/>
  <c r="R74" i="5"/>
  <c r="J74" i="5"/>
  <c r="L75" i="5"/>
  <c r="O75" i="5" s="1"/>
  <c r="P75" i="5" s="1"/>
  <c r="O51" i="5"/>
  <c r="P51" i="5" s="1"/>
  <c r="AB38" i="5"/>
  <c r="M38" i="5"/>
  <c r="N38" i="5" s="1"/>
  <c r="BM38" i="5"/>
  <c r="BM25" i="5"/>
  <c r="AH19" i="5"/>
  <c r="AG18" i="5"/>
  <c r="AM18" i="5" s="1"/>
  <c r="AL19" i="5"/>
  <c r="BM19" i="5" s="1"/>
  <c r="AC18" i="5"/>
  <c r="AE18" i="5"/>
  <c r="AA18" i="5"/>
  <c r="S18" i="5"/>
  <c r="M83" i="5"/>
  <c r="O83" i="5" s="1"/>
  <c r="O77" i="5"/>
  <c r="P77" i="5" s="1"/>
  <c r="AN76" i="5"/>
  <c r="M76" i="5"/>
  <c r="Z75" i="5"/>
  <c r="BM75" i="5" s="1"/>
  <c r="Q74" i="5"/>
  <c r="BE73" i="5"/>
  <c r="BF74" i="5"/>
  <c r="M63" i="5"/>
  <c r="O63" i="5" s="1"/>
  <c r="AO55" i="5"/>
  <c r="AX56" i="5"/>
  <c r="BM56" i="5" s="1"/>
  <c r="BM57" i="5"/>
  <c r="BM39" i="5"/>
  <c r="AZ38" i="5"/>
  <c r="O24" i="5"/>
  <c r="P24" i="5" s="1"/>
  <c r="AX19" i="5"/>
  <c r="M16" i="5"/>
  <c r="O16" i="5" s="1"/>
  <c r="O15" i="5"/>
  <c r="M20" i="5"/>
  <c r="AM19" i="5"/>
  <c r="AN19" i="5" s="1"/>
  <c r="AX18" i="5"/>
  <c r="BI14" i="5"/>
  <c r="AQ14" i="5"/>
  <c r="AJ14" i="5"/>
  <c r="AD14" i="5"/>
  <c r="X14" i="5"/>
  <c r="R14" i="5"/>
  <c r="J33" i="4"/>
  <c r="L34" i="4"/>
  <c r="BK29" i="4"/>
  <c r="BL29" i="4" s="1"/>
  <c r="AY29" i="4"/>
  <c r="AP14" i="4"/>
  <c r="BH15" i="4"/>
  <c r="BI16" i="4"/>
  <c r="AJ15" i="4"/>
  <c r="AK16" i="4"/>
  <c r="AV15" i="4"/>
  <c r="AW16" i="4"/>
  <c r="AY16" i="4"/>
  <c r="AZ16" i="4" s="1"/>
  <c r="BK15" i="4"/>
  <c r="BB14" i="4"/>
  <c r="AS14" i="4"/>
  <c r="AH14" i="4"/>
  <c r="AG13" i="4"/>
  <c r="Z14" i="4"/>
  <c r="AY35" i="4"/>
  <c r="AP34" i="4"/>
  <c r="AX34" i="4"/>
  <c r="AO33" i="4"/>
  <c r="Z34" i="4"/>
  <c r="Q33" i="4"/>
  <c r="BK33" i="4"/>
  <c r="BB32" i="4"/>
  <c r="BK32" i="4" s="1"/>
  <c r="O17" i="4"/>
  <c r="P17" i="4" s="1"/>
  <c r="BE14" i="4"/>
  <c r="BF15" i="4"/>
  <c r="BK16" i="4"/>
  <c r="BL16" i="4" s="1"/>
  <c r="AA35" i="4"/>
  <c r="M35" i="4" s="1"/>
  <c r="R34" i="4"/>
  <c r="BJ34" i="4"/>
  <c r="BA33" i="4"/>
  <c r="AL34" i="4"/>
  <c r="AC33" i="4"/>
  <c r="AM33" i="4"/>
  <c r="AD32" i="4"/>
  <c r="AM32" i="4" s="1"/>
  <c r="N25" i="4"/>
  <c r="AZ21" i="4"/>
  <c r="N18" i="4"/>
  <c r="O18" i="4"/>
  <c r="P18" i="4" s="1"/>
  <c r="AM16" i="4"/>
  <c r="AE16" i="4"/>
  <c r="AD15" i="4"/>
  <c r="AA15" i="4"/>
  <c r="R14" i="4"/>
  <c r="AX14" i="4"/>
  <c r="AL14" i="4"/>
  <c r="O36" i="4"/>
  <c r="P36" i="4" s="1"/>
  <c r="BM35" i="4"/>
  <c r="O26" i="4"/>
  <c r="P26" i="4" s="1"/>
  <c r="M21" i="4"/>
  <c r="J16" i="4"/>
  <c r="V14" i="4"/>
  <c r="U13" i="4"/>
  <c r="BJ36" i="3"/>
  <c r="BM36" i="3" s="1"/>
  <c r="BA35" i="3"/>
  <c r="BM37" i="3"/>
  <c r="BC35" i="3"/>
  <c r="BB34" i="3"/>
  <c r="BK35" i="3"/>
  <c r="BL36" i="3"/>
  <c r="AM35" i="3"/>
  <c r="AD34" i="3"/>
  <c r="AL34" i="3"/>
  <c r="AC33" i="3"/>
  <c r="AL33" i="3" s="1"/>
  <c r="Z34" i="3"/>
  <c r="Q33" i="3"/>
  <c r="Z33" i="3" s="1"/>
  <c r="BC30" i="3"/>
  <c r="BK30" i="3"/>
  <c r="BL30" i="3" s="1"/>
  <c r="M31" i="3"/>
  <c r="N31" i="3" s="1"/>
  <c r="N27" i="3"/>
  <c r="M26" i="3"/>
  <c r="N26" i="3" s="1"/>
  <c r="AZ17" i="3"/>
  <c r="M17" i="3"/>
  <c r="AB17" i="3"/>
  <c r="BJ16" i="3"/>
  <c r="BA15" i="3"/>
  <c r="AM16" i="3"/>
  <c r="AN16" i="3" s="1"/>
  <c r="AE16" i="3"/>
  <c r="AD15" i="3"/>
  <c r="AX15" i="3"/>
  <c r="AO14" i="3"/>
  <c r="AL15" i="3"/>
  <c r="AC14" i="3"/>
  <c r="AQ14" i="3"/>
  <c r="M36" i="3"/>
  <c r="N36" i="3" s="1"/>
  <c r="K30" i="3"/>
  <c r="L31" i="3"/>
  <c r="O27" i="3"/>
  <c r="P27" i="3" s="1"/>
  <c r="AW16" i="3"/>
  <c r="AY16" i="3"/>
  <c r="AZ16" i="3" s="1"/>
  <c r="AV15" i="3"/>
  <c r="AB16" i="3"/>
  <c r="Z16" i="3"/>
  <c r="BM16" i="3" s="1"/>
  <c r="BC36" i="3"/>
  <c r="AM30" i="3"/>
  <c r="AE30" i="3"/>
  <c r="AN31" i="3"/>
  <c r="AB21" i="3"/>
  <c r="M21" i="3"/>
  <c r="N21" i="3" s="1"/>
  <c r="BM21" i="3"/>
  <c r="BI16" i="3"/>
  <c r="BH15" i="3"/>
  <c r="BF16" i="3"/>
  <c r="BE15" i="3"/>
  <c r="Y16" i="3"/>
  <c r="X15" i="3"/>
  <c r="AQ15" i="3"/>
  <c r="AH15" i="3"/>
  <c r="AG14" i="3"/>
  <c r="V15" i="3"/>
  <c r="U14" i="3"/>
  <c r="Z15" i="3"/>
  <c r="Q14" i="3"/>
  <c r="AJ14" i="3"/>
  <c r="AS12" i="3"/>
  <c r="AT12" i="3" s="1"/>
  <c r="AT13" i="3"/>
  <c r="AY35" i="3"/>
  <c r="AP34" i="3"/>
  <c r="AA35" i="3"/>
  <c r="M35" i="3" s="1"/>
  <c r="R34" i="3"/>
  <c r="L35" i="3"/>
  <c r="O35" i="3" s="1"/>
  <c r="P35" i="3" s="1"/>
  <c r="J34" i="3"/>
  <c r="AX34" i="3"/>
  <c r="AO33" i="3"/>
  <c r="AX33" i="3" s="1"/>
  <c r="O32" i="3"/>
  <c r="P32" i="3" s="1"/>
  <c r="AY30" i="3"/>
  <c r="AZ30" i="3" s="1"/>
  <c r="AQ30" i="3"/>
  <c r="L26" i="3"/>
  <c r="J16" i="3"/>
  <c r="BK16" i="3"/>
  <c r="BL16" i="3" s="1"/>
  <c r="BC16" i="3"/>
  <c r="BB15" i="3"/>
  <c r="V16" i="3"/>
  <c r="AG87" i="2"/>
  <c r="AF86" i="2"/>
  <c r="AL87" i="2"/>
  <c r="AM87" i="2" s="1"/>
  <c r="AO85" i="2"/>
  <c r="AX85" i="2" s="1"/>
  <c r="AP86" i="2"/>
  <c r="AX86" i="2"/>
  <c r="AY86" i="2" s="1"/>
  <c r="BG80" i="2"/>
  <c r="AY77" i="2"/>
  <c r="AM75" i="2"/>
  <c r="L75" i="2"/>
  <c r="AI73" i="2"/>
  <c r="AJ74" i="2"/>
  <c r="AK74" i="2"/>
  <c r="AB73" i="2"/>
  <c r="BJ73" i="2"/>
  <c r="BA72" i="2"/>
  <c r="AS72" i="2"/>
  <c r="AR71" i="2"/>
  <c r="X72" i="2"/>
  <c r="W71" i="2"/>
  <c r="AY88" i="2"/>
  <c r="BL87" i="2"/>
  <c r="BA80" i="2"/>
  <c r="BJ80" i="2" s="1"/>
  <c r="BJ81" i="2"/>
  <c r="BL78" i="2"/>
  <c r="K75" i="2"/>
  <c r="N75" i="2" s="1"/>
  <c r="O75" i="2" s="1"/>
  <c r="I74" i="2"/>
  <c r="AL74" i="2"/>
  <c r="BL63" i="2"/>
  <c r="N47" i="2"/>
  <c r="O47" i="2" s="1"/>
  <c r="AA21" i="2"/>
  <c r="L21" i="2"/>
  <c r="AA19" i="2"/>
  <c r="AA16" i="2"/>
  <c r="L16" i="2"/>
  <c r="N36" i="2"/>
  <c r="O36" i="2" s="1"/>
  <c r="Z87" i="2"/>
  <c r="Q86" i="2"/>
  <c r="AI85" i="2"/>
  <c r="AJ85" i="2" s="1"/>
  <c r="AJ86" i="2"/>
  <c r="BI82" i="2"/>
  <c r="BL82" i="2" s="1"/>
  <c r="BF81" i="2"/>
  <c r="BH81" i="2" s="1"/>
  <c r="BH82" i="2"/>
  <c r="I81" i="2"/>
  <c r="K82" i="2"/>
  <c r="N82" i="2" s="1"/>
  <c r="O82" i="2" s="1"/>
  <c r="BH77" i="2"/>
  <c r="BG72" i="2"/>
  <c r="BG71" i="2" s="1"/>
  <c r="I77" i="2"/>
  <c r="K77" i="2" s="1"/>
  <c r="K78" i="2"/>
  <c r="AN74" i="2"/>
  <c r="AW75" i="2"/>
  <c r="BL75" i="2" s="1"/>
  <c r="AD74" i="2"/>
  <c r="P73" i="2"/>
  <c r="Y74" i="2"/>
  <c r="AV73" i="2"/>
  <c r="AU72" i="2"/>
  <c r="AC71" i="2"/>
  <c r="Z72" i="2"/>
  <c r="Q71" i="2"/>
  <c r="I85" i="2"/>
  <c r="K85" i="2" s="1"/>
  <c r="K86" i="2"/>
  <c r="BK82" i="2"/>
  <c r="AL77" i="2"/>
  <c r="AD77" i="2"/>
  <c r="L78" i="2"/>
  <c r="M78" i="2" s="1"/>
  <c r="N76" i="2"/>
  <c r="O76" i="2" s="1"/>
  <c r="AZ71" i="2"/>
  <c r="BJ77" i="2"/>
  <c r="BK77" i="2" s="1"/>
  <c r="L55" i="2"/>
  <c r="L46" i="2"/>
  <c r="N38" i="2"/>
  <c r="O38" i="2" s="1"/>
  <c r="BI15" i="6" l="1"/>
  <c r="BH14" i="6"/>
  <c r="BI14" i="6" s="1"/>
  <c r="BF18" i="5"/>
  <c r="BE14" i="5"/>
  <c r="BK18" i="5"/>
  <c r="BL18" i="5" s="1"/>
  <c r="O58" i="5"/>
  <c r="P58" i="5" s="1"/>
  <c r="O30" i="4"/>
  <c r="P30" i="4" s="1"/>
  <c r="BA14" i="4"/>
  <c r="BJ14" i="4" s="1"/>
  <c r="BJ15" i="4"/>
  <c r="BM15" i="4" s="1"/>
  <c r="BE87" i="2"/>
  <c r="BJ87" i="2"/>
  <c r="BK87" i="2" s="1"/>
  <c r="BD86" i="2"/>
  <c r="L87" i="2"/>
  <c r="M87" i="2" s="1"/>
  <c r="L88" i="2"/>
  <c r="BD14" i="2"/>
  <c r="BJ53" i="2"/>
  <c r="BK53" i="2" s="1"/>
  <c r="BB53" i="2"/>
  <c r="BB19" i="2"/>
  <c r="BJ19" i="2"/>
  <c r="BJ15" i="2"/>
  <c r="BK15" i="2" s="1"/>
  <c r="BB15" i="2"/>
  <c r="AY54" i="2"/>
  <c r="L54" i="2"/>
  <c r="L53" i="2"/>
  <c r="AY53" i="2"/>
  <c r="M20" i="2"/>
  <c r="N20" i="2"/>
  <c r="O20" i="2" s="1"/>
  <c r="AX15" i="2"/>
  <c r="AP15" i="2"/>
  <c r="J13" i="6"/>
  <c r="L14" i="6"/>
  <c r="BK14" i="6"/>
  <c r="BL14" i="6" s="1"/>
  <c r="BC14" i="6"/>
  <c r="AM32" i="6"/>
  <c r="AD31" i="6"/>
  <c r="AL33" i="6"/>
  <c r="AC32" i="6"/>
  <c r="BH13" i="6"/>
  <c r="AA32" i="6"/>
  <c r="R31" i="6"/>
  <c r="AA31" i="6" s="1"/>
  <c r="BK32" i="6"/>
  <c r="BB31" i="6"/>
  <c r="BK31" i="6" s="1"/>
  <c r="AS32" i="6"/>
  <c r="AY33" i="6"/>
  <c r="Z13" i="6"/>
  <c r="Q12" i="6"/>
  <c r="Z12" i="6" s="1"/>
  <c r="BF13" i="6"/>
  <c r="BE12" i="6"/>
  <c r="BF12" i="6" s="1"/>
  <c r="AA14" i="6"/>
  <c r="S14" i="6"/>
  <c r="AB15" i="6"/>
  <c r="AM15" i="6"/>
  <c r="AN15" i="6" s="1"/>
  <c r="AE15" i="6"/>
  <c r="AD14" i="6"/>
  <c r="AN16" i="6"/>
  <c r="M16" i="6"/>
  <c r="N16" i="6" s="1"/>
  <c r="N21" i="6"/>
  <c r="O21" i="6"/>
  <c r="P21" i="6" s="1"/>
  <c r="AK15" i="6"/>
  <c r="AJ14" i="6"/>
  <c r="O35" i="6"/>
  <c r="P35" i="6" s="1"/>
  <c r="X12" i="6"/>
  <c r="Y12" i="6" s="1"/>
  <c r="Y13" i="6"/>
  <c r="O24" i="6"/>
  <c r="P24" i="6" s="1"/>
  <c r="M34" i="6"/>
  <c r="N34" i="6" s="1"/>
  <c r="V13" i="6"/>
  <c r="U12" i="6"/>
  <c r="V12" i="6" s="1"/>
  <c r="AH13" i="6"/>
  <c r="AG12" i="6"/>
  <c r="AH12" i="6" s="1"/>
  <c r="N17" i="6"/>
  <c r="O17" i="6"/>
  <c r="P17" i="6" s="1"/>
  <c r="AW15" i="6"/>
  <c r="AV14" i="6"/>
  <c r="AY15" i="6"/>
  <c r="AZ15" i="6" s="1"/>
  <c r="AN33" i="6"/>
  <c r="AE33" i="6"/>
  <c r="BM34" i="6"/>
  <c r="M33" i="6"/>
  <c r="AO32" i="6"/>
  <c r="AX33" i="6"/>
  <c r="N38" i="6"/>
  <c r="O38" i="6"/>
  <c r="P38" i="6" s="1"/>
  <c r="BJ37" i="6"/>
  <c r="BM37" i="6" s="1"/>
  <c r="BA31" i="6"/>
  <c r="O34" i="6"/>
  <c r="P34" i="6" s="1"/>
  <c r="L33" i="6"/>
  <c r="M37" i="6"/>
  <c r="S14" i="5"/>
  <c r="N20" i="5"/>
  <c r="O20" i="5"/>
  <c r="P20" i="5" s="1"/>
  <c r="AX55" i="5"/>
  <c r="BF73" i="5"/>
  <c r="AB18" i="5"/>
  <c r="L74" i="5"/>
  <c r="J73" i="5"/>
  <c r="L73" i="5" s="1"/>
  <c r="AY74" i="5"/>
  <c r="AP73" i="5"/>
  <c r="AY73" i="5" s="1"/>
  <c r="BK73" i="5"/>
  <c r="M19" i="5"/>
  <c r="AB19" i="5"/>
  <c r="AZ19" i="5"/>
  <c r="J18" i="5"/>
  <c r="L19" i="5"/>
  <c r="O19" i="5" s="1"/>
  <c r="P19" i="5" s="1"/>
  <c r="AM56" i="5"/>
  <c r="AD55" i="5"/>
  <c r="AH56" i="5"/>
  <c r="AG55" i="5"/>
  <c r="AH55" i="5" s="1"/>
  <c r="AW56" i="5"/>
  <c r="AV55" i="5"/>
  <c r="BK56" i="5"/>
  <c r="BL56" i="5" s="1"/>
  <c r="BB55" i="5"/>
  <c r="BI56" i="5"/>
  <c r="BH55" i="5"/>
  <c r="AB75" i="5"/>
  <c r="Y14" i="5"/>
  <c r="X13" i="5"/>
  <c r="AK14" i="5"/>
  <c r="AJ13" i="5"/>
  <c r="Z74" i="5"/>
  <c r="Q73" i="5"/>
  <c r="N76" i="5"/>
  <c r="O76" i="5"/>
  <c r="P76" i="5" s="1"/>
  <c r="AL18" i="5"/>
  <c r="BM18" i="5" s="1"/>
  <c r="AC14" i="5"/>
  <c r="AE14" i="5" s="1"/>
  <c r="AH18" i="5"/>
  <c r="AG14" i="5"/>
  <c r="AA74" i="5"/>
  <c r="R73" i="5"/>
  <c r="AA73" i="5" s="1"/>
  <c r="BJ74" i="5"/>
  <c r="BA73" i="5"/>
  <c r="BJ73" i="5" s="1"/>
  <c r="BL74" i="5"/>
  <c r="N25" i="5"/>
  <c r="O25" i="5"/>
  <c r="P25" i="5" s="1"/>
  <c r="AN50" i="5"/>
  <c r="M50" i="5"/>
  <c r="AL74" i="5"/>
  <c r="AN74" i="5" s="1"/>
  <c r="AC73" i="5"/>
  <c r="AL73" i="5" s="1"/>
  <c r="V18" i="5"/>
  <c r="U14" i="5"/>
  <c r="AT18" i="5"/>
  <c r="AY18" i="5"/>
  <c r="AZ18" i="5" s="1"/>
  <c r="AS14" i="5"/>
  <c r="O38" i="5"/>
  <c r="P38" i="5" s="1"/>
  <c r="BJ55" i="5"/>
  <c r="BA13" i="5"/>
  <c r="AN57" i="5"/>
  <c r="M57" i="5"/>
  <c r="AY56" i="5"/>
  <c r="AZ56" i="5" s="1"/>
  <c r="AP55" i="5"/>
  <c r="N75" i="5"/>
  <c r="AX74" i="5"/>
  <c r="AO73" i="5"/>
  <c r="AX73" i="5" s="1"/>
  <c r="AM73" i="5"/>
  <c r="AN73" i="5" s="1"/>
  <c r="AE73" i="5"/>
  <c r="AE74" i="5"/>
  <c r="V13" i="4"/>
  <c r="U12" i="4"/>
  <c r="V12" i="4" s="1"/>
  <c r="L16" i="4"/>
  <c r="J15" i="4"/>
  <c r="AB15" i="4"/>
  <c r="N35" i="4"/>
  <c r="O35" i="4"/>
  <c r="P35" i="4" s="1"/>
  <c r="BM34" i="4"/>
  <c r="BM14" i="4"/>
  <c r="BB13" i="4"/>
  <c r="AZ29" i="4"/>
  <c r="M29" i="4"/>
  <c r="N21" i="4"/>
  <c r="O21" i="4"/>
  <c r="P21" i="4" s="1"/>
  <c r="AA14" i="4"/>
  <c r="AM15" i="4"/>
  <c r="AN15" i="4" s="1"/>
  <c r="AE15" i="4"/>
  <c r="AD14" i="4"/>
  <c r="AN16" i="4"/>
  <c r="M16" i="4"/>
  <c r="N16" i="4" s="1"/>
  <c r="AC32" i="4"/>
  <c r="AL33" i="4"/>
  <c r="BA32" i="4"/>
  <c r="BJ33" i="4"/>
  <c r="R33" i="4"/>
  <c r="AA34" i="4"/>
  <c r="BF14" i="4"/>
  <c r="BE13" i="4"/>
  <c r="Q32" i="4"/>
  <c r="Z33" i="4"/>
  <c r="AO32" i="4"/>
  <c r="AX33" i="4"/>
  <c r="AP33" i="4"/>
  <c r="AY34" i="4"/>
  <c r="AH13" i="4"/>
  <c r="AG12" i="4"/>
  <c r="AH12" i="4" s="1"/>
  <c r="AT14" i="4"/>
  <c r="AS13" i="4"/>
  <c r="AW15" i="4"/>
  <c r="AV14" i="4"/>
  <c r="AY15" i="4"/>
  <c r="AZ15" i="4" s="1"/>
  <c r="AK15" i="4"/>
  <c r="AJ14" i="4"/>
  <c r="BI15" i="4"/>
  <c r="BH14" i="4"/>
  <c r="BK14" i="4" s="1"/>
  <c r="BL14" i="4" s="1"/>
  <c r="AY14" i="4"/>
  <c r="AZ14" i="4" s="1"/>
  <c r="AQ14" i="4"/>
  <c r="L33" i="4"/>
  <c r="J32" i="4"/>
  <c r="L32" i="4" s="1"/>
  <c r="L16" i="3"/>
  <c r="J15" i="3"/>
  <c r="N35" i="3"/>
  <c r="Z14" i="3"/>
  <c r="Q13" i="3"/>
  <c r="V14" i="3"/>
  <c r="U13" i="3"/>
  <c r="AH14" i="3"/>
  <c r="AG13" i="3"/>
  <c r="AN30" i="3"/>
  <c r="M30" i="3"/>
  <c r="K14" i="3"/>
  <c r="K13" i="3" s="1"/>
  <c r="K12" i="3" s="1"/>
  <c r="L30" i="3"/>
  <c r="O30" i="3" s="1"/>
  <c r="P30" i="3" s="1"/>
  <c r="S14" i="3"/>
  <c r="BJ15" i="3"/>
  <c r="BA14" i="3"/>
  <c r="BL35" i="3"/>
  <c r="BJ35" i="3"/>
  <c r="BM35" i="3" s="1"/>
  <c r="BA34" i="3"/>
  <c r="BK15" i="3"/>
  <c r="BL15" i="3" s="1"/>
  <c r="BC15" i="3"/>
  <c r="BB14" i="3"/>
  <c r="O26" i="3"/>
  <c r="P26" i="3" s="1"/>
  <c r="J33" i="3"/>
  <c r="L33" i="3" s="1"/>
  <c r="L34" i="3"/>
  <c r="AA34" i="3"/>
  <c r="R33" i="3"/>
  <c r="AP33" i="3"/>
  <c r="AY34" i="3"/>
  <c r="AK14" i="3"/>
  <c r="AJ13" i="3"/>
  <c r="BM15" i="3"/>
  <c r="Y15" i="3"/>
  <c r="X14" i="3"/>
  <c r="AA15" i="3"/>
  <c r="BF15" i="3"/>
  <c r="BE14" i="3"/>
  <c r="BI15" i="3"/>
  <c r="BH14" i="3"/>
  <c r="AW15" i="3"/>
  <c r="AV14" i="3"/>
  <c r="AY15" i="3"/>
  <c r="AZ15" i="3" s="1"/>
  <c r="O31" i="3"/>
  <c r="P31" i="3" s="1"/>
  <c r="O36" i="3"/>
  <c r="P36" i="3" s="1"/>
  <c r="AA14" i="3"/>
  <c r="AB14" i="3" s="1"/>
  <c r="AL14" i="3"/>
  <c r="AC13" i="3"/>
  <c r="AX14" i="3"/>
  <c r="AO13" i="3"/>
  <c r="AM15" i="3"/>
  <c r="AN15" i="3" s="1"/>
  <c r="AE15" i="3"/>
  <c r="AD14" i="3"/>
  <c r="N17" i="3"/>
  <c r="M16" i="3"/>
  <c r="N16" i="3" s="1"/>
  <c r="O17" i="3"/>
  <c r="P17" i="3" s="1"/>
  <c r="O21" i="3"/>
  <c r="P21" i="3" s="1"/>
  <c r="AM34" i="3"/>
  <c r="AD33" i="3"/>
  <c r="AM33" i="3" s="1"/>
  <c r="BK34" i="3"/>
  <c r="BC34" i="3"/>
  <c r="BB33" i="3"/>
  <c r="M55" i="2"/>
  <c r="N55" i="2"/>
  <c r="O55" i="2" s="1"/>
  <c r="AO13" i="2"/>
  <c r="Z71" i="2"/>
  <c r="Q14" i="2"/>
  <c r="AC14" i="2"/>
  <c r="Y73" i="2"/>
  <c r="P72" i="2"/>
  <c r="N78" i="2"/>
  <c r="O78" i="2" s="1"/>
  <c r="BG14" i="2"/>
  <c r="M16" i="2"/>
  <c r="N16" i="2"/>
  <c r="O16" i="2" s="1"/>
  <c r="M21" i="2"/>
  <c r="N21" i="2"/>
  <c r="O21" i="2" s="1"/>
  <c r="AM74" i="2"/>
  <c r="L74" i="2"/>
  <c r="N87" i="2"/>
  <c r="O87" i="2" s="1"/>
  <c r="AJ73" i="2"/>
  <c r="AI72" i="2"/>
  <c r="AL73" i="2"/>
  <c r="M46" i="2"/>
  <c r="N46" i="2"/>
  <c r="O46" i="2" s="1"/>
  <c r="AZ14" i="2"/>
  <c r="L77" i="2"/>
  <c r="M77" i="2" s="1"/>
  <c r="AM77" i="2"/>
  <c r="AV72" i="2"/>
  <c r="AU71" i="2"/>
  <c r="AA74" i="2"/>
  <c r="AY75" i="2"/>
  <c r="AW74" i="2"/>
  <c r="AY74" i="2" s="1"/>
  <c r="AN73" i="2"/>
  <c r="AP74" i="2"/>
  <c r="K81" i="2"/>
  <c r="I80" i="2"/>
  <c r="K80" i="2" s="1"/>
  <c r="BF80" i="2"/>
  <c r="BI81" i="2"/>
  <c r="BL81" i="2" s="1"/>
  <c r="Q85" i="2"/>
  <c r="Z85" i="2" s="1"/>
  <c r="Z86" i="2"/>
  <c r="AX72" i="2"/>
  <c r="K74" i="2"/>
  <c r="N74" i="2" s="1"/>
  <c r="O74" i="2" s="1"/>
  <c r="I73" i="2"/>
  <c r="BK81" i="2"/>
  <c r="L81" i="2"/>
  <c r="M81" i="2" s="1"/>
  <c r="X71" i="2"/>
  <c r="W14" i="2"/>
  <c r="AS71" i="2"/>
  <c r="AR14" i="2"/>
  <c r="BA71" i="2"/>
  <c r="BJ72" i="2"/>
  <c r="BK72" i="2" s="1"/>
  <c r="AK73" i="2"/>
  <c r="AB72" i="2"/>
  <c r="AD73" i="2"/>
  <c r="M75" i="2"/>
  <c r="BH80" i="2"/>
  <c r="AG86" i="2"/>
  <c r="AF85" i="2"/>
  <c r="AL86" i="2"/>
  <c r="AM86" i="2" s="1"/>
  <c r="M82" i="2"/>
  <c r="L80" i="2"/>
  <c r="M80" i="2" s="1"/>
  <c r="BF14" i="5" l="1"/>
  <c r="BK14" i="5"/>
  <c r="BL14" i="5" s="1"/>
  <c r="BE13" i="5"/>
  <c r="BE12" i="5" s="1"/>
  <c r="BF12" i="5" s="1"/>
  <c r="BL15" i="4"/>
  <c r="M88" i="2"/>
  <c r="N88" i="2"/>
  <c r="O88" i="2" s="1"/>
  <c r="BD85" i="2"/>
  <c r="BJ85" i="2" s="1"/>
  <c r="BE86" i="2"/>
  <c r="BJ86" i="2"/>
  <c r="BK86" i="2" s="1"/>
  <c r="BE14" i="2"/>
  <c r="BD13" i="2"/>
  <c r="BK19" i="2"/>
  <c r="L19" i="2"/>
  <c r="M54" i="2"/>
  <c r="N54" i="2"/>
  <c r="O54" i="2" s="1"/>
  <c r="M53" i="2"/>
  <c r="N53" i="2"/>
  <c r="O53" i="2" s="1"/>
  <c r="AY15" i="2"/>
  <c r="L15" i="2"/>
  <c r="O33" i="6"/>
  <c r="P33" i="6" s="1"/>
  <c r="L32" i="6"/>
  <c r="BJ31" i="6"/>
  <c r="BL31" i="6" s="1"/>
  <c r="BA13" i="6"/>
  <c r="N33" i="6"/>
  <c r="AW14" i="6"/>
  <c r="AV13" i="6"/>
  <c r="AY14" i="6"/>
  <c r="AZ14" i="6" s="1"/>
  <c r="AK14" i="6"/>
  <c r="AJ13" i="6"/>
  <c r="AM14" i="6"/>
  <c r="AN14" i="6" s="1"/>
  <c r="AE14" i="6"/>
  <c r="AD13" i="6"/>
  <c r="O16" i="6"/>
  <c r="P16" i="6" s="1"/>
  <c r="AC31" i="6"/>
  <c r="AE31" i="6" s="1"/>
  <c r="AL32" i="6"/>
  <c r="AM31" i="6"/>
  <c r="AN32" i="6"/>
  <c r="N37" i="6"/>
  <c r="O37" i="6"/>
  <c r="P37" i="6" s="1"/>
  <c r="AX32" i="6"/>
  <c r="AO31" i="6"/>
  <c r="BL37" i="6"/>
  <c r="M15" i="6"/>
  <c r="R13" i="6"/>
  <c r="AB14" i="6"/>
  <c r="AS31" i="6"/>
  <c r="AY32" i="6"/>
  <c r="M32" i="6" s="1"/>
  <c r="N32" i="6" s="1"/>
  <c r="BI13" i="6"/>
  <c r="BH12" i="6"/>
  <c r="BI12" i="6" s="1"/>
  <c r="BM33" i="6"/>
  <c r="AE32" i="6"/>
  <c r="BB13" i="6"/>
  <c r="L13" i="6"/>
  <c r="J12" i="6"/>
  <c r="AY55" i="5"/>
  <c r="AZ55" i="5" s="1"/>
  <c r="AP13" i="5"/>
  <c r="N57" i="5"/>
  <c r="O57" i="5"/>
  <c r="P57" i="5" s="1"/>
  <c r="BJ13" i="5"/>
  <c r="BA12" i="5"/>
  <c r="BJ12" i="5" s="1"/>
  <c r="V14" i="5"/>
  <c r="U13" i="5"/>
  <c r="N50" i="5"/>
  <c r="O50" i="5"/>
  <c r="P50" i="5" s="1"/>
  <c r="AB74" i="5"/>
  <c r="M74" i="5"/>
  <c r="N74" i="5" s="1"/>
  <c r="BM74" i="5"/>
  <c r="AN56" i="5"/>
  <c r="M56" i="5"/>
  <c r="L18" i="5"/>
  <c r="J14" i="5"/>
  <c r="BL73" i="5"/>
  <c r="AZ74" i="5"/>
  <c r="O74" i="5"/>
  <c r="P74" i="5" s="1"/>
  <c r="BM55" i="5"/>
  <c r="R13" i="5"/>
  <c r="AA14" i="5"/>
  <c r="AT14" i="5"/>
  <c r="AS13" i="5"/>
  <c r="AY14" i="5"/>
  <c r="AZ14" i="5" s="1"/>
  <c r="M73" i="5"/>
  <c r="N73" i="5" s="1"/>
  <c r="AH14" i="5"/>
  <c r="AG13" i="5"/>
  <c r="AL14" i="5"/>
  <c r="BM14" i="5" s="1"/>
  <c r="AC13" i="5"/>
  <c r="Z73" i="5"/>
  <c r="BM73" i="5" s="1"/>
  <c r="Q13" i="5"/>
  <c r="AK13" i="5"/>
  <c r="AJ12" i="5"/>
  <c r="AK12" i="5" s="1"/>
  <c r="Y13" i="5"/>
  <c r="X12" i="5"/>
  <c r="Y12" i="5" s="1"/>
  <c r="BI55" i="5"/>
  <c r="BH13" i="5"/>
  <c r="BK55" i="5"/>
  <c r="BL55" i="5" s="1"/>
  <c r="BB13" i="5"/>
  <c r="AW55" i="5"/>
  <c r="AV13" i="5"/>
  <c r="AM55" i="5"/>
  <c r="N19" i="5"/>
  <c r="AZ73" i="5"/>
  <c r="O73" i="5"/>
  <c r="P73" i="5" s="1"/>
  <c r="M18" i="5"/>
  <c r="N18" i="5" s="1"/>
  <c r="BF13" i="5"/>
  <c r="AO13" i="5"/>
  <c r="AD13" i="5"/>
  <c r="AM14" i="5"/>
  <c r="AN14" i="5" s="1"/>
  <c r="AN18" i="5"/>
  <c r="AW14" i="4"/>
  <c r="AV13" i="4"/>
  <c r="AT13" i="4"/>
  <c r="AS12" i="4"/>
  <c r="AT12" i="4" s="1"/>
  <c r="BM33" i="4"/>
  <c r="BF13" i="4"/>
  <c r="BE12" i="4"/>
  <c r="BF12" i="4" s="1"/>
  <c r="M34" i="4"/>
  <c r="AM14" i="4"/>
  <c r="AN14" i="4" s="1"/>
  <c r="AE14" i="4"/>
  <c r="AD13" i="4"/>
  <c r="M14" i="4"/>
  <c r="AB14" i="4"/>
  <c r="N29" i="4"/>
  <c r="O29" i="4"/>
  <c r="P29" i="4" s="1"/>
  <c r="BB12" i="4"/>
  <c r="O16" i="4"/>
  <c r="P16" i="4" s="1"/>
  <c r="O33" i="4"/>
  <c r="P33" i="4" s="1"/>
  <c r="BI14" i="4"/>
  <c r="BH13" i="4"/>
  <c r="AK14" i="4"/>
  <c r="AJ13" i="4"/>
  <c r="AY33" i="4"/>
  <c r="AP32" i="4"/>
  <c r="AX32" i="4"/>
  <c r="AO13" i="4"/>
  <c r="Z32" i="4"/>
  <c r="Q13" i="4"/>
  <c r="AA33" i="4"/>
  <c r="M33" i="4" s="1"/>
  <c r="N33" i="4" s="1"/>
  <c r="R32" i="4"/>
  <c r="BJ32" i="4"/>
  <c r="BA13" i="4"/>
  <c r="AL32" i="4"/>
  <c r="AC13" i="4"/>
  <c r="M15" i="4"/>
  <c r="L15" i="4"/>
  <c r="J14" i="4"/>
  <c r="AO12" i="3"/>
  <c r="AX12" i="3" s="1"/>
  <c r="AX13" i="3"/>
  <c r="AC12" i="3"/>
  <c r="AL12" i="3" s="1"/>
  <c r="AL13" i="3"/>
  <c r="AW14" i="3"/>
  <c r="AV13" i="3"/>
  <c r="AY14" i="3"/>
  <c r="AZ14" i="3" s="1"/>
  <c r="BI14" i="3"/>
  <c r="BH13" i="3"/>
  <c r="BF14" i="3"/>
  <c r="BE13" i="3"/>
  <c r="M15" i="3"/>
  <c r="AB15" i="3"/>
  <c r="AK13" i="3"/>
  <c r="AJ12" i="3"/>
  <c r="AK12" i="3" s="1"/>
  <c r="AA33" i="3"/>
  <c r="R13" i="3"/>
  <c r="BA33" i="3"/>
  <c r="BJ33" i="3" s="1"/>
  <c r="BM33" i="3" s="1"/>
  <c r="BJ34" i="3"/>
  <c r="BM34" i="3" s="1"/>
  <c r="BJ14" i="3"/>
  <c r="BA13" i="3"/>
  <c r="BM14" i="3"/>
  <c r="J14" i="3"/>
  <c r="L15" i="3"/>
  <c r="BK33" i="3"/>
  <c r="BL33" i="3" s="1"/>
  <c r="BC33" i="3"/>
  <c r="BL34" i="3"/>
  <c r="AM14" i="3"/>
  <c r="AN14" i="3" s="1"/>
  <c r="AE14" i="3"/>
  <c r="AD13" i="3"/>
  <c r="Y14" i="3"/>
  <c r="X13" i="3"/>
  <c r="AY33" i="3"/>
  <c r="AP13" i="3"/>
  <c r="M34" i="3"/>
  <c r="N34" i="3" s="1"/>
  <c r="BK14" i="3"/>
  <c r="BL14" i="3" s="1"/>
  <c r="BC14" i="3"/>
  <c r="BB13" i="3"/>
  <c r="N30" i="3"/>
  <c r="AG12" i="3"/>
  <c r="AH12" i="3" s="1"/>
  <c r="AH13" i="3"/>
  <c r="U12" i="3"/>
  <c r="V12" i="3" s="1"/>
  <c r="V13" i="3"/>
  <c r="Q12" i="3"/>
  <c r="Z12" i="3" s="1"/>
  <c r="Z13" i="3"/>
  <c r="O16" i="3"/>
  <c r="P16" i="3" s="1"/>
  <c r="BJ71" i="2"/>
  <c r="BA14" i="2"/>
  <c r="AS14" i="2"/>
  <c r="AR13" i="2"/>
  <c r="X14" i="2"/>
  <c r="W13" i="2"/>
  <c r="I72" i="2"/>
  <c r="K73" i="2"/>
  <c r="BF71" i="2"/>
  <c r="BI80" i="2"/>
  <c r="N81" i="2"/>
  <c r="O81" i="2" s="1"/>
  <c r="AV71" i="2"/>
  <c r="AU14" i="2"/>
  <c r="AX71" i="2"/>
  <c r="AJ72" i="2"/>
  <c r="AI71" i="2"/>
  <c r="AL72" i="2"/>
  <c r="M74" i="2"/>
  <c r="BG13" i="2"/>
  <c r="AA73" i="2"/>
  <c r="Z14" i="2"/>
  <c r="Q13" i="2"/>
  <c r="AG85" i="2"/>
  <c r="AF12" i="2"/>
  <c r="AG12" i="2" s="1"/>
  <c r="AL85" i="2"/>
  <c r="AM85" i="2" s="1"/>
  <c r="AB71" i="2"/>
  <c r="AK72" i="2"/>
  <c r="AD72" i="2"/>
  <c r="L86" i="2"/>
  <c r="N80" i="2"/>
  <c r="O80" i="2" s="1"/>
  <c r="N77" i="2"/>
  <c r="O77" i="2" s="1"/>
  <c r="AW73" i="2"/>
  <c r="AY73" i="2" s="1"/>
  <c r="AN72" i="2"/>
  <c r="AP73" i="2"/>
  <c r="BL74" i="2"/>
  <c r="AZ13" i="2"/>
  <c r="AM73" i="2"/>
  <c r="L73" i="2"/>
  <c r="M73" i="2" s="1"/>
  <c r="Y72" i="2"/>
  <c r="P71" i="2"/>
  <c r="AC13" i="2"/>
  <c r="AO12" i="2"/>
  <c r="AX14" i="2"/>
  <c r="O15" i="4" l="1"/>
  <c r="P15" i="4" s="1"/>
  <c r="BE13" i="2"/>
  <c r="BE12" i="2" s="1"/>
  <c r="BD12" i="2"/>
  <c r="N19" i="2"/>
  <c r="O19" i="2" s="1"/>
  <c r="M19" i="2"/>
  <c r="M15" i="2"/>
  <c r="N15" i="2"/>
  <c r="O15" i="2" s="1"/>
  <c r="M14" i="6"/>
  <c r="N15" i="6"/>
  <c r="O15" i="6"/>
  <c r="P15" i="6" s="1"/>
  <c r="AX31" i="6"/>
  <c r="AO13" i="6"/>
  <c r="BM32" i="6"/>
  <c r="AK13" i="6"/>
  <c r="AJ12" i="6"/>
  <c r="AK12" i="6" s="1"/>
  <c r="BJ13" i="6"/>
  <c r="BA12" i="6"/>
  <c r="BJ12" i="6" s="1"/>
  <c r="L31" i="6"/>
  <c r="O32" i="6"/>
  <c r="P32" i="6" s="1"/>
  <c r="BK13" i="6"/>
  <c r="BL13" i="6" s="1"/>
  <c r="BC13" i="6"/>
  <c r="BB12" i="6"/>
  <c r="L12" i="6"/>
  <c r="AY31" i="6"/>
  <c r="AS13" i="6"/>
  <c r="AA13" i="6"/>
  <c r="S13" i="6"/>
  <c r="R12" i="6"/>
  <c r="AL31" i="6"/>
  <c r="BM31" i="6" s="1"/>
  <c r="AC13" i="6"/>
  <c r="M31" i="6"/>
  <c r="N31" i="6" s="1"/>
  <c r="AM13" i="6"/>
  <c r="AE13" i="6"/>
  <c r="AD12" i="6"/>
  <c r="AW13" i="6"/>
  <c r="AV12" i="6"/>
  <c r="AW12" i="6" s="1"/>
  <c r="AX13" i="5"/>
  <c r="AO12" i="5"/>
  <c r="AX12" i="5" s="1"/>
  <c r="AW13" i="5"/>
  <c r="AV12" i="5"/>
  <c r="AW12" i="5" s="1"/>
  <c r="BK13" i="5"/>
  <c r="BL13" i="5" s="1"/>
  <c r="BC13" i="5"/>
  <c r="BB12" i="5"/>
  <c r="BI13" i="5"/>
  <c r="BH12" i="5"/>
  <c r="BI12" i="5" s="1"/>
  <c r="Z13" i="5"/>
  <c r="Q12" i="5"/>
  <c r="Z12" i="5" s="1"/>
  <c r="AL13" i="5"/>
  <c r="AC12" i="5"/>
  <c r="AL12" i="5" s="1"/>
  <c r="AH13" i="5"/>
  <c r="AG12" i="5"/>
  <c r="AH12" i="5" s="1"/>
  <c r="AB73" i="5"/>
  <c r="AA13" i="5"/>
  <c r="S13" i="5"/>
  <c r="R12" i="5"/>
  <c r="O18" i="5"/>
  <c r="P18" i="5" s="1"/>
  <c r="V13" i="5"/>
  <c r="U12" i="5"/>
  <c r="V12" i="5" s="1"/>
  <c r="AY13" i="5"/>
  <c r="AZ13" i="5" s="1"/>
  <c r="AQ13" i="5"/>
  <c r="AP12" i="5"/>
  <c r="AM13" i="5"/>
  <c r="AN13" i="5" s="1"/>
  <c r="AE13" i="5"/>
  <c r="AD12" i="5"/>
  <c r="AN55" i="5"/>
  <c r="M55" i="5"/>
  <c r="AT13" i="5"/>
  <c r="AS12" i="5"/>
  <c r="AT12" i="5" s="1"/>
  <c r="M14" i="5"/>
  <c r="AB14" i="5"/>
  <c r="J13" i="5"/>
  <c r="L14" i="5"/>
  <c r="N56" i="5"/>
  <c r="O56" i="5"/>
  <c r="P56" i="5" s="1"/>
  <c r="AL13" i="4"/>
  <c r="AC12" i="4"/>
  <c r="AL12" i="4" s="1"/>
  <c r="BJ13" i="4"/>
  <c r="BA12" i="4"/>
  <c r="BJ12" i="4" s="1"/>
  <c r="AA32" i="4"/>
  <c r="R13" i="4"/>
  <c r="Z13" i="4"/>
  <c r="Q12" i="4"/>
  <c r="Z12" i="4" s="1"/>
  <c r="AX13" i="4"/>
  <c r="AO12" i="4"/>
  <c r="AX12" i="4" s="1"/>
  <c r="AY32" i="4"/>
  <c r="AP13" i="4"/>
  <c r="AK13" i="4"/>
  <c r="AJ12" i="4"/>
  <c r="AK12" i="4" s="1"/>
  <c r="BI13" i="4"/>
  <c r="BH12" i="4"/>
  <c r="BI12" i="4" s="1"/>
  <c r="BK13" i="4"/>
  <c r="N34" i="4"/>
  <c r="O34" i="4"/>
  <c r="P34" i="4" s="1"/>
  <c r="AW13" i="4"/>
  <c r="AV12" i="4"/>
  <c r="AW12" i="4" s="1"/>
  <c r="J13" i="4"/>
  <c r="L14" i="4"/>
  <c r="O14" i="4" s="1"/>
  <c r="P14" i="4" s="1"/>
  <c r="N15" i="4"/>
  <c r="BM32" i="4"/>
  <c r="AM13" i="4"/>
  <c r="AE13" i="4"/>
  <c r="AD12" i="4"/>
  <c r="BK13" i="3"/>
  <c r="BL13" i="3" s="1"/>
  <c r="BC13" i="3"/>
  <c r="BB12" i="3"/>
  <c r="L14" i="3"/>
  <c r="J13" i="3"/>
  <c r="BJ13" i="3"/>
  <c r="BA12" i="3"/>
  <c r="BJ12" i="3" s="1"/>
  <c r="BM12" i="3" s="1"/>
  <c r="O34" i="3"/>
  <c r="P34" i="3" s="1"/>
  <c r="M33" i="3"/>
  <c r="N15" i="3"/>
  <c r="M14" i="3"/>
  <c r="AW13" i="3"/>
  <c r="AV12" i="3"/>
  <c r="AW12" i="3" s="1"/>
  <c r="BM13" i="3"/>
  <c r="AY13" i="3"/>
  <c r="AZ13" i="3" s="1"/>
  <c r="AQ13" i="3"/>
  <c r="AP12" i="3"/>
  <c r="Y13" i="3"/>
  <c r="X12" i="3"/>
  <c r="Y12" i="3" s="1"/>
  <c r="AM13" i="3"/>
  <c r="AN13" i="3" s="1"/>
  <c r="AE13" i="3"/>
  <c r="AD12" i="3"/>
  <c r="O15" i="3"/>
  <c r="AA13" i="3"/>
  <c r="AB13" i="3" s="1"/>
  <c r="S13" i="3"/>
  <c r="R12" i="3"/>
  <c r="BF13" i="3"/>
  <c r="BE12" i="3"/>
  <c r="BF12" i="3" s="1"/>
  <c r="BI13" i="3"/>
  <c r="BH12" i="3"/>
  <c r="BI12" i="3" s="1"/>
  <c r="AC12" i="2"/>
  <c r="AA72" i="2"/>
  <c r="AK71" i="2"/>
  <c r="AB14" i="2"/>
  <c r="AD71" i="2"/>
  <c r="Z13" i="2"/>
  <c r="Q12" i="2"/>
  <c r="Z12" i="2" s="1"/>
  <c r="BL73" i="2"/>
  <c r="AM72" i="2"/>
  <c r="L72" i="2"/>
  <c r="AV14" i="2"/>
  <c r="AU13" i="2"/>
  <c r="BF14" i="2"/>
  <c r="BH71" i="2"/>
  <c r="BI71" i="2"/>
  <c r="BK71" i="2" s="1"/>
  <c r="K72" i="2"/>
  <c r="N72" i="2" s="1"/>
  <c r="O72" i="2" s="1"/>
  <c r="I71" i="2"/>
  <c r="Y71" i="2"/>
  <c r="P14" i="2"/>
  <c r="AZ12" i="2"/>
  <c r="AN71" i="2"/>
  <c r="AP72" i="2"/>
  <c r="AW72" i="2" s="1"/>
  <c r="M86" i="2"/>
  <c r="N86" i="2"/>
  <c r="O86" i="2" s="1"/>
  <c r="BG12" i="2"/>
  <c r="AJ71" i="2"/>
  <c r="AI14" i="2"/>
  <c r="AL71" i="2"/>
  <c r="BL80" i="2"/>
  <c r="BK80" i="2"/>
  <c r="L85" i="2"/>
  <c r="N73" i="2"/>
  <c r="O73" i="2" s="1"/>
  <c r="X13" i="2"/>
  <c r="X12" i="2" s="1"/>
  <c r="W12" i="2"/>
  <c r="AS13" i="2"/>
  <c r="AS12" i="2" s="1"/>
  <c r="AR12" i="2"/>
  <c r="BJ14" i="2"/>
  <c r="BB14" i="2"/>
  <c r="BA13" i="2"/>
  <c r="BL13" i="4" l="1"/>
  <c r="O14" i="5"/>
  <c r="P14" i="5" s="1"/>
  <c r="BK12" i="4"/>
  <c r="BL12" i="4" s="1"/>
  <c r="AA12" i="6"/>
  <c r="S12" i="6"/>
  <c r="AB13" i="6"/>
  <c r="AM12" i="6"/>
  <c r="AE12" i="6"/>
  <c r="AL13" i="6"/>
  <c r="AC12" i="6"/>
  <c r="AL12" i="6" s="1"/>
  <c r="AN31" i="6"/>
  <c r="AT13" i="6"/>
  <c r="AS12" i="6"/>
  <c r="AY13" i="6"/>
  <c r="M13" i="6" s="1"/>
  <c r="BK12" i="6"/>
  <c r="BL12" i="6" s="1"/>
  <c r="BC12" i="6"/>
  <c r="O31" i="6"/>
  <c r="P31" i="6" s="1"/>
  <c r="AX13" i="6"/>
  <c r="AO12" i="6"/>
  <c r="AQ13" i="6"/>
  <c r="N14" i="6"/>
  <c r="O14" i="6"/>
  <c r="P14" i="6" s="1"/>
  <c r="N55" i="5"/>
  <c r="O55" i="5"/>
  <c r="P55" i="5" s="1"/>
  <c r="AM12" i="5"/>
  <c r="AN12" i="5" s="1"/>
  <c r="AE12" i="5"/>
  <c r="BM13" i="5"/>
  <c r="L13" i="5"/>
  <c r="J12" i="5"/>
  <c r="L12" i="5" s="1"/>
  <c r="N14" i="5"/>
  <c r="AY12" i="5"/>
  <c r="AZ12" i="5" s="1"/>
  <c r="AQ12" i="5"/>
  <c r="AA12" i="5"/>
  <c r="S12" i="5"/>
  <c r="AB13" i="5"/>
  <c r="M13" i="5"/>
  <c r="N13" i="5" s="1"/>
  <c r="BM12" i="5"/>
  <c r="BK12" i="5"/>
  <c r="BL12" i="5" s="1"/>
  <c r="BC12" i="5"/>
  <c r="L13" i="4"/>
  <c r="J12" i="4"/>
  <c r="L12" i="4" s="1"/>
  <c r="BM13" i="4"/>
  <c r="M32" i="4"/>
  <c r="AM12" i="4"/>
  <c r="AN12" i="4" s="1"/>
  <c r="AE12" i="4"/>
  <c r="AN13" i="4"/>
  <c r="N14" i="4"/>
  <c r="AY13" i="4"/>
  <c r="AZ13" i="4" s="1"/>
  <c r="AQ13" i="4"/>
  <c r="AP12" i="4"/>
  <c r="BM12" i="4"/>
  <c r="AA13" i="4"/>
  <c r="R12" i="4"/>
  <c r="AA12" i="4" s="1"/>
  <c r="P15" i="3"/>
  <c r="O14" i="3"/>
  <c r="AY12" i="3"/>
  <c r="AZ12" i="3" s="1"/>
  <c r="AQ12" i="3"/>
  <c r="N14" i="3"/>
  <c r="M13" i="3"/>
  <c r="N33" i="3"/>
  <c r="O33" i="3"/>
  <c r="P33" i="3" s="1"/>
  <c r="J12" i="3"/>
  <c r="L12" i="3" s="1"/>
  <c r="L13" i="3"/>
  <c r="BK12" i="3"/>
  <c r="BL12" i="3" s="1"/>
  <c r="BC12" i="3"/>
  <c r="AA12" i="3"/>
  <c r="AB12" i="3" s="1"/>
  <c r="S12" i="3"/>
  <c r="AM12" i="3"/>
  <c r="AN12" i="3" s="1"/>
  <c r="AE12" i="3"/>
  <c r="AY72" i="2"/>
  <c r="BL72" i="2"/>
  <c r="BB13" i="2"/>
  <c r="BB12" i="2" s="1"/>
  <c r="BA12" i="2"/>
  <c r="BJ12" i="2" s="1"/>
  <c r="M85" i="2"/>
  <c r="N85" i="2"/>
  <c r="O85" i="2" s="1"/>
  <c r="AM71" i="2"/>
  <c r="L71" i="2"/>
  <c r="M71" i="2" s="1"/>
  <c r="AA71" i="2"/>
  <c r="K71" i="2"/>
  <c r="I14" i="2"/>
  <c r="BF13" i="2"/>
  <c r="BH14" i="2"/>
  <c r="BI14" i="2"/>
  <c r="BK14" i="2" s="1"/>
  <c r="AK14" i="2"/>
  <c r="AB13" i="2"/>
  <c r="AD14" i="2"/>
  <c r="AJ14" i="2"/>
  <c r="AI13" i="2"/>
  <c r="AL14" i="2"/>
  <c r="BJ13" i="2"/>
  <c r="AW71" i="2"/>
  <c r="AY71" i="2" s="1"/>
  <c r="AN14" i="2"/>
  <c r="AP71" i="2"/>
  <c r="Y14" i="2"/>
  <c r="P13" i="2"/>
  <c r="R14" i="2"/>
  <c r="AV13" i="2"/>
  <c r="AV12" i="2" s="1"/>
  <c r="AU12" i="2"/>
  <c r="AX12" i="2" s="1"/>
  <c r="AX13" i="2"/>
  <c r="M72" i="2"/>
  <c r="AT12" i="6" l="1"/>
  <c r="AY12" i="6"/>
  <c r="BM13" i="6"/>
  <c r="BM12" i="6" s="1"/>
  <c r="N13" i="6"/>
  <c r="O13" i="6"/>
  <c r="P13" i="6" s="1"/>
  <c r="AX12" i="6"/>
  <c r="AQ12" i="6"/>
  <c r="AZ13" i="6"/>
  <c r="AN13" i="6"/>
  <c r="AN12" i="6"/>
  <c r="AB12" i="6"/>
  <c r="O13" i="5"/>
  <c r="P13" i="5" s="1"/>
  <c r="M12" i="5"/>
  <c r="N12" i="5" s="1"/>
  <c r="AB12" i="5"/>
  <c r="O12" i="5"/>
  <c r="P12" i="5" s="1"/>
  <c r="AB13" i="4"/>
  <c r="M13" i="4"/>
  <c r="N13" i="4" s="1"/>
  <c r="AY12" i="4"/>
  <c r="AZ12" i="4" s="1"/>
  <c r="AQ12" i="4"/>
  <c r="AB12" i="4"/>
  <c r="N32" i="4"/>
  <c r="O32" i="4"/>
  <c r="P32" i="4" s="1"/>
  <c r="M12" i="3"/>
  <c r="N12" i="3" s="1"/>
  <c r="N13" i="3"/>
  <c r="P14" i="3"/>
  <c r="O13" i="3"/>
  <c r="AA14" i="2"/>
  <c r="AM14" i="2"/>
  <c r="L14" i="2"/>
  <c r="M14" i="2" s="1"/>
  <c r="K14" i="2"/>
  <c r="I13" i="2"/>
  <c r="Y13" i="2"/>
  <c r="P12" i="2"/>
  <c r="Y12" i="2" s="1"/>
  <c r="R13" i="2"/>
  <c r="R12" i="2" s="1"/>
  <c r="AW14" i="2"/>
  <c r="AY14" i="2" s="1"/>
  <c r="AN13" i="2"/>
  <c r="AP14" i="2"/>
  <c r="AJ13" i="2"/>
  <c r="AI12" i="2"/>
  <c r="AL13" i="2"/>
  <c r="AK13" i="2"/>
  <c r="AB12" i="2"/>
  <c r="AK12" i="2" s="1"/>
  <c r="AD13" i="2"/>
  <c r="AD12" i="2" s="1"/>
  <c r="BF12" i="2"/>
  <c r="BI12" i="2" s="1"/>
  <c r="BI13" i="2"/>
  <c r="BK13" i="2" s="1"/>
  <c r="BK12" i="2" s="1"/>
  <c r="BH13" i="2"/>
  <c r="BH12" i="2" s="1"/>
  <c r="N71" i="2"/>
  <c r="O71" i="2" s="1"/>
  <c r="BL71" i="2"/>
  <c r="O13" i="4" l="1"/>
  <c r="P13" i="4" s="1"/>
  <c r="AZ12" i="6"/>
  <c r="M12" i="6"/>
  <c r="M12" i="4"/>
  <c r="P13" i="3"/>
  <c r="O12" i="3"/>
  <c r="P12" i="3" s="1"/>
  <c r="AJ12" i="2"/>
  <c r="AL12" i="2"/>
  <c r="AM12" i="2" s="1"/>
  <c r="AW13" i="2"/>
  <c r="AY13" i="2" s="1"/>
  <c r="AY12" i="2" s="1"/>
  <c r="AN12" i="2"/>
  <c r="AW12" i="2" s="1"/>
  <c r="AP13" i="2"/>
  <c r="AP12" i="2" s="1"/>
  <c r="BL13" i="2"/>
  <c r="AA13" i="2"/>
  <c r="AA12" i="2" s="1"/>
  <c r="I12" i="2"/>
  <c r="K13" i="2"/>
  <c r="AM13" i="2"/>
  <c r="L13" i="2"/>
  <c r="N14" i="2"/>
  <c r="O14" i="2" s="1"/>
  <c r="BL14" i="2"/>
  <c r="N12" i="6" l="1"/>
  <c r="O12" i="6"/>
  <c r="P12" i="6" s="1"/>
  <c r="N12" i="4"/>
  <c r="O12" i="4"/>
  <c r="P12" i="4" s="1"/>
  <c r="M13" i="2"/>
  <c r="L12" i="2"/>
  <c r="N13" i="2"/>
  <c r="O13" i="2" s="1"/>
  <c r="K12" i="2"/>
  <c r="BL12" i="2" l="1"/>
  <c r="N12" i="2"/>
  <c r="O12" i="2" s="1"/>
  <c r="M12" i="2"/>
</calcChain>
</file>

<file path=xl/sharedStrings.xml><?xml version="1.0" encoding="utf-8"?>
<sst xmlns="http://schemas.openxmlformats.org/spreadsheetml/2006/main" count="2221" uniqueCount="233">
  <si>
    <t>แผน/ผลการใช้จ่ายงบประมาณเงินรายได้</t>
  </si>
  <si>
    <t>ประจำปีงบประมาณ พ.ศ. 2559</t>
  </si>
  <si>
    <t>หน่วยงาน : กลุ่มภารกิจบริหารและธุรการ</t>
  </si>
  <si>
    <t>หน่วยนับ: บาท</t>
  </si>
  <si>
    <t>แผนงาน : ขยายโอกาสและพัฒนาคุณภาพการศึกษา</t>
  </si>
  <si>
    <t>ผลผลิต : ผู้สำเร็จการศึกษาด้านวิทยาศาสตร์และเทคโนโลยี</t>
  </si>
  <si>
    <t>กิจกรรมสนับสนุน : บริหารจัดการทั่วไป(ด้านวิทย์)</t>
  </si>
  <si>
    <t>รายการงบประมาณได้รับ
(ระบุรายการตามเอกสารเงินรายได้หน่วยงาน ปี 2559)</t>
  </si>
  <si>
    <t>จ่ายจริงปี 2558 
12 เดือน</t>
  </si>
  <si>
    <t>รวมปีงบประมาณ 2559</t>
  </si>
  <si>
    <t>รวมไตรมาส 1</t>
  </si>
  <si>
    <t>รวมไตรมาส 2</t>
  </si>
  <si>
    <t>รวมไตรมาส 3</t>
  </si>
  <si>
    <t>รวมไตรมาส 4</t>
  </si>
  <si>
    <t>แผน /งบได้รับ</t>
  </si>
  <si>
    <t>โอน</t>
  </si>
  <si>
    <t>งปม.เพื่อการ</t>
  </si>
  <si>
    <t>ผลการเบิกจ่าย</t>
  </si>
  <si>
    <t xml:space="preserve">ร้อยละ </t>
  </si>
  <si>
    <t>คงเหลือ</t>
  </si>
  <si>
    <t>งบประมาณ</t>
  </si>
  <si>
    <t>เปลี่ยนแปลง</t>
  </si>
  <si>
    <t>บริหารจัดการ</t>
  </si>
  <si>
    <t>(1)</t>
  </si>
  <si>
    <t>(2)</t>
  </si>
  <si>
    <t xml:space="preserve"> (3) = (1)+(2)</t>
  </si>
  <si>
    <t>(4)</t>
  </si>
  <si>
    <t>(3)/(4)</t>
  </si>
  <si>
    <t>(5)=(3)-(4)</t>
  </si>
  <si>
    <t>(3)/(5)</t>
  </si>
  <si>
    <t>แผน</t>
  </si>
  <si>
    <t xml:space="preserve">ผล </t>
  </si>
  <si>
    <t>แผน/ผล</t>
  </si>
  <si>
    <t>รวมทั้งสิ้น</t>
  </si>
  <si>
    <t>ก . แผนงานการเรียนการสอน</t>
  </si>
  <si>
    <t>1. งานสนับสนุนการจัดการศึกษา</t>
  </si>
  <si>
    <t>1.1 กองทุนเพื่อการศึกษา</t>
  </si>
  <si>
    <t>งบบุคลากร</t>
  </si>
  <si>
    <t>ค่าจ้างชั่วคราว</t>
  </si>
  <si>
    <t>1. ค่าจ้างชั่วคราว</t>
  </si>
  <si>
    <t>งบดำเนินงาน</t>
  </si>
  <si>
    <t>ค่าตอบแทนใช้สอยและวัสดุ</t>
  </si>
  <si>
    <t>ค่าตอบแทน</t>
  </si>
  <si>
    <t>1. ค่าตอบแทนการปฏิบัติงานนอกเวลาราชการ</t>
  </si>
  <si>
    <t>2. เงินประจำตำแหน่งและเงินค่าตอบแทนสำหรับผู้บริหาร</t>
  </si>
  <si>
    <t>3. ค่าเบี้ยประชุม</t>
  </si>
  <si>
    <t>4. ค่าตอบแทนนักศึกษาช่วยปฏิบัติงาน</t>
  </si>
  <si>
    <t>ค่าใช้สอย</t>
  </si>
  <si>
    <t>1. ค่าใช้จ่ายในการเดินทางไปราชการ</t>
  </si>
  <si>
    <t>2. ค่าจ้างเหมาบริการ</t>
  </si>
  <si>
    <t>3. ค่าประชาสัมพันธ์</t>
  </si>
  <si>
    <t>4. ค่าเช่าเครื่องพิมพ์และอัดสำเนา</t>
  </si>
  <si>
    <t>5. ค่าใช้จ่ายในการประชุม</t>
  </si>
  <si>
    <t>6. ค่าของที่ระลึก ดอกไม้ พวงหรีด และพวงมาลา</t>
  </si>
  <si>
    <t>7. เงินสมทบประกันสังคม</t>
  </si>
  <si>
    <t>8. ค่าเลี้ยงรับรอง</t>
  </si>
  <si>
    <t>9. ค่ารับรองเหมาจ่าย</t>
  </si>
  <si>
    <t>10. ค่าธรรมเนียมและค่าระวาง</t>
  </si>
  <si>
    <t>11. ค่าเบี้ยประกันภัยรถ, ภาษีรถประจำปี และค่าตรวจสภาพรถ</t>
  </si>
  <si>
    <t>ค่าวัสดุ</t>
  </si>
  <si>
    <t>1. วัสดุสำนักงาน</t>
  </si>
  <si>
    <t>2. วัสดุคอมพิวเตอร์</t>
  </si>
  <si>
    <t>3. วัสดุไฟฟ้าและวิทยุ</t>
  </si>
  <si>
    <t>4. วัสดุงานบ้านงานครัว</t>
  </si>
  <si>
    <t>5. วัสดุโฆษณาและเผยแพร่</t>
  </si>
  <si>
    <t>6. วัสดุหนังสือ วารสารและตำรา</t>
  </si>
  <si>
    <t>7. วัสดุเชื่อเพลิงและหล่อลื่น</t>
  </si>
  <si>
    <t>ค่าสาธารณูปโภค</t>
  </si>
  <si>
    <t>1. ค่าโทรศัพท์เคลื่อนที่</t>
  </si>
  <si>
    <t>2. ค่าบริการสื่อสารและโทรคมนาคม</t>
  </si>
  <si>
    <t xml:space="preserve">งบเงินอุดหนุน </t>
  </si>
  <si>
    <t>เงินอุดหนุนทั่วไป</t>
  </si>
  <si>
    <t>1. โครงการตามภารกิจพัฒนางานเดิม(ประเด็นยุทธศาสตร์ที่ 1)</t>
  </si>
  <si>
    <t>2. โครงการตามภารกิจพัฒนางานเดิม(ประเด็นยุทธศาสตร์ที่ 6)</t>
  </si>
  <si>
    <t>1.2 กองทุนสินทรัพย์ถาวร</t>
  </si>
  <si>
    <t>1. ค่าซ่อมแซมรักษาทรัพย์สินทางราชการ</t>
  </si>
  <si>
    <t>2. ค่าจ้างเหมาบริการ (ดูแลระบบบริการการศึกษา)</t>
  </si>
  <si>
    <t>งบลงทุน</t>
  </si>
  <si>
    <t>ค่าครุภัณฑ์ที่ดินและสิ่งก่อสร้าง</t>
  </si>
  <si>
    <t>ค่าครุภัณฑ์</t>
  </si>
  <si>
    <t>1. เครื่องทำบัตรนักศึกษา</t>
  </si>
  <si>
    <t xml:space="preserve">ครุภัณฑ์ที่มีราคาต่อหน่วยต่ำกว่า 50,000 บาท </t>
  </si>
  <si>
    <t>1. เครื่องสำรองไฟ ขนาดไม่น้อยกว่า 3KVA จำนวน 1 เครื่อง</t>
  </si>
  <si>
    <t>2. เครื่องสำรองไฟ ขนาดไม่น้อยกว่า 800VA จำนวน 1 เครื่อง</t>
  </si>
  <si>
    <t>3. เครื่องพิมพ์ชนิดเลเซอร์</t>
  </si>
  <si>
    <t>4. เครื่องคอมพิวเตอร์ สำหรับงานสำนักงาน</t>
  </si>
  <si>
    <t>5. ตู้เอกสาร</t>
  </si>
  <si>
    <t>6. เครื่องโทรสารแบบใช้กระดาษธรรมดา</t>
  </si>
  <si>
    <t>7. อุปกรณ์สำหรับจัดเก็บข้อมูลแบบภายนอก</t>
  </si>
  <si>
    <t xml:space="preserve">1.3 กองทุนอื่น </t>
  </si>
  <si>
    <t xml:space="preserve"> 1.3.1 กองทุนพัฒนาบุคลากร</t>
  </si>
  <si>
    <t>1. ค่าใช้จ่ายในการสัมมนาและฝึกอบรม</t>
  </si>
  <si>
    <t>1. โครงการตามภารกิจพัฒนางานเดิม (ประเด็นยุทธศาสตร์ที่ 6)</t>
  </si>
  <si>
    <t>1.3.2 กองทุนสำรอง</t>
  </si>
  <si>
    <t>งบรายจ่ายอื่น</t>
  </si>
  <si>
    <t xml:space="preserve">รายจ่ายอื่น </t>
  </si>
  <si>
    <t>1. งบสำรองหน่วยงาน</t>
  </si>
  <si>
    <t>2. ป้องกันความเสี่ยง</t>
  </si>
  <si>
    <t>ข . แผนงานบริหารมหาวิทยาลัย(สนับสนุน/วิทย์)</t>
  </si>
  <si>
    <t>1. งานบริหารงานทั่วไป(สนับสนุน/วิทย์)</t>
  </si>
  <si>
    <t>1.1 กองทุนทั่วไป</t>
  </si>
  <si>
    <t>1. เงินอุดหนุนพระราชทานปริญญาบัตร</t>
  </si>
  <si>
    <t>หน่วยงาน : กลุ่มภารกิจพัฒนาคณาจารย์ หลักสูตรและนวัตกรรมการเรียนการสอน</t>
  </si>
  <si>
    <t>กิจกรรมสนับสนุน : บริหารจัดการทั่วไป (ด้านวิทย์)</t>
  </si>
  <si>
    <t>โอนเปลี่ยนแปลง</t>
  </si>
  <si>
    <t>งปม.เพื่อการบริหารจัดการ</t>
  </si>
  <si>
    <t>1. งานพัฒนาคุณภาพการจัดการศึกษา</t>
  </si>
  <si>
    <t>2. ค่าเบี้ยประชุม</t>
  </si>
  <si>
    <t>3. ค่าตอบแทนคณะกรรมการดำเนินจัดการศึกษาภาคฤดูร้อน</t>
  </si>
  <si>
    <t>2. ค่าใช้จ่ายในการประชุม</t>
  </si>
  <si>
    <t xml:space="preserve">3. ค่าจ้างเหมาบริการ </t>
  </si>
  <si>
    <t xml:space="preserve">4. ค่าธรรมเนียมและค่าระวาง </t>
  </si>
  <si>
    <t xml:space="preserve">1.2 กองทุนอื่น </t>
  </si>
  <si>
    <t xml:space="preserve"> 1.2.1 กองทุนพัฒนาบุคลากร</t>
  </si>
  <si>
    <t>หน่วยงาน : กลุ่มภารกิจบริหารหลักสูตร การเรียนการสอนและศึกษาทั่วไป</t>
  </si>
  <si>
    <t>1. โครงการตามภารกิจพัฒนางานเดิม(ประเด็นยุทธศาสตร์ที่ 2)</t>
  </si>
  <si>
    <t>2 งานพัฒนาคุณภาพการศึกษา</t>
  </si>
  <si>
    <t>2.1 กองทุน.....</t>
  </si>
  <si>
    <t>อัตราเดิมรายเดือน จำนวน    อัตรา</t>
  </si>
  <si>
    <t>..ระบุตามรายละเอียดที่ได้รับจัดสรร...</t>
  </si>
  <si>
    <t>อัตราใหม่ จำนวน     อัตรา</t>
  </si>
  <si>
    <t>เงินเพิ่มค่าจ้างพนักงานมหาวิทยาลัยเงินรายได้</t>
  </si>
  <si>
    <t>ค่าโทรศัพท์เคลื่อนที่</t>
  </si>
  <si>
    <t>ค่าโทรศัพท์</t>
  </si>
  <si>
    <t>ค่าอินเตอร์เนต</t>
  </si>
  <si>
    <t>ค่าไปรษณีย์โทรเลข</t>
  </si>
  <si>
    <t>ค่าที่ดินและสิ่งก่อสร้าง</t>
  </si>
  <si>
    <t>โครงการสนับสนุนประเด็นยุทธศาสตร์มหาวิทยาลัย</t>
  </si>
  <si>
    <t>รายจ่ายอื่น</t>
  </si>
  <si>
    <t xml:space="preserve"> งบสำรองหน่วยงาน</t>
  </si>
  <si>
    <t>ข. แผนงานวิจัย</t>
  </si>
  <si>
    <t>1. งาน.............................</t>
  </si>
  <si>
    <t>1.1 กองทุนเพื่อการวิจัย</t>
  </si>
  <si>
    <t>อัตราใหม่รายเดือน จำนวน    อัตรา</t>
  </si>
  <si>
    <t>พนักงานมหาวิทยาลัยเงินรายได้</t>
  </si>
  <si>
    <t>อัตราเดิม จำนวน     อัตรา</t>
  </si>
  <si>
    <t>กองทุนสินทรัพย์ถาวร</t>
  </si>
  <si>
    <t xml:space="preserve">กองทุนอื่น </t>
  </si>
  <si>
    <t>กองทุนพัฒนาบุคลากร</t>
  </si>
  <si>
    <t>กองทุนสำรอง</t>
  </si>
  <si>
    <t xml:space="preserve"> แผนงานบริการวิชาการแก่สังคม</t>
  </si>
  <si>
    <t>งานบริการวิชาการแก่ชุมชน</t>
  </si>
  <si>
    <t>กองทุนบริการวิชาการ</t>
  </si>
  <si>
    <t>ค. แผนงานศาสนาศิลปวัฒนธรรม</t>
  </si>
  <si>
    <t>1.1  กองทุน.....</t>
  </si>
  <si>
    <t xml:space="preserve"> - ทำความสะอาดอาคารอำนวยฯ ขอรวมที่กองกิจ</t>
  </si>
  <si>
    <t xml:space="preserve"> - ค่าบำรุงรักษาเครื่องปรับอากาศ</t>
  </si>
  <si>
    <t xml:space="preserve"> - ทำความสะอาดห้องอนุรักษ์ หลังโดม</t>
  </si>
  <si>
    <t xml:space="preserve"> - ค่าอาหารสำหรับนักศึกษา</t>
  </si>
  <si>
    <t>3.1.2 กองทุนสินทรัพย์ถาวร</t>
  </si>
  <si>
    <t>ค่าจ้างเหมาบริการ</t>
  </si>
  <si>
    <t>วัสดุสำนักงาน</t>
  </si>
  <si>
    <t>วัสดุไฟฟ้า และวิทยุ</t>
  </si>
  <si>
    <t>วัสดุดนตรี</t>
  </si>
  <si>
    <t>วัสดุก่อสร้าง</t>
  </si>
  <si>
    <t>เครื่องคอมพิวเตอร์สำหรับงานสำนักงาน จำนวน 6 เครื่อง</t>
  </si>
  <si>
    <t xml:space="preserve">เครื่องพิมพ์ชนิดเลเซอร์ขาวดำ จำนวน 2 เครื่อง </t>
  </si>
  <si>
    <t>เครื่องปรับอากาศ ขนาดไม่น้อยกว่า 30,000 บีทียู ชนิดแขวน จำนวน 1 เครื่อง</t>
  </si>
  <si>
    <t>เครื่องปรับอากาศ ขนาดไม่น้อยกว่า 36,000 บีทียู ชนิดแขวน จำนวน 1 เครื่อง</t>
  </si>
  <si>
    <t>เครื่องปรับอากาศ ขนาดไม่น้อยกว่า 24,000 บีทียู ชนิดแขวน จำนวน 1 เครื่อง</t>
  </si>
  <si>
    <t>ตู้เสื้อผ้า จำนวน 5 ตู้</t>
  </si>
  <si>
    <t>เครื่องโทรศัพท์ จำนวน 1 เครื่อง</t>
  </si>
  <si>
    <t>ตู้เย็น จำนวน 1 ตู้</t>
  </si>
  <si>
    <t>ง. แผนงานสนับสนุนวิชาการ</t>
  </si>
  <si>
    <t>1 งาน..................................</t>
  </si>
  <si>
    <t>1.1 กองทุน.....</t>
  </si>
  <si>
    <t>เครื่องปรับอากาศ ชนิดแขวนขนาดไม่น้อยกว่า 32,000 บีทียู  จำนวน 18 เครื่อง</t>
  </si>
  <si>
    <t>5. แผนงานบริหารมหาวิทยาลัย</t>
  </si>
  <si>
    <t xml:space="preserve"> - วัสดุสำนักงาน</t>
  </si>
  <si>
    <t xml:space="preserve"> - ค่าซ่อมแซม</t>
  </si>
  <si>
    <t>วัสดุคอมพิวเตอร์</t>
  </si>
  <si>
    <t>วัสดุเชื้อเพลิงและหล่อลื่น</t>
  </si>
  <si>
    <t>วัสดุโฆษณาและเผยแพร่</t>
  </si>
  <si>
    <t>วัสดุงานบ้านงานครัว</t>
  </si>
  <si>
    <t>วัสดุหนังสือ วารสารและตำรา</t>
  </si>
  <si>
    <t>วัสดุยานพาหนะและขนส่ง</t>
  </si>
  <si>
    <t>วัสดุการเกษตร</t>
  </si>
  <si>
    <t>วัสดุสำรวจ</t>
  </si>
  <si>
    <t>วัสดุเครื่องแต่งกาย</t>
  </si>
  <si>
    <t>เครื่องคอมพิวเตอร์ประมวลผลทั่วไป แบบที่ 1จำนวน 1 ชุด</t>
  </si>
  <si>
    <t xml:space="preserve">เครื่องพิมพ์ชนิดเลเซอร์ชนิด LEDขาวดำ จำนวน 1 เครื่อง </t>
  </si>
  <si>
    <t>เครื่องมัลติมีเดียโปรเจคเตอร์ ระดับ XGA จำนวน 1 เครื่อง</t>
  </si>
  <si>
    <t>เครื่องคอมพิวเตอร์ประมวลผลสูง จำนวน 1 ชุด</t>
  </si>
  <si>
    <t>เครื่องพิมพ์ชนิดเลเซอร์ จำนวน 1 เครื่อง</t>
  </si>
  <si>
    <t>เครื่องสแกนเนอร์สำหรับงานเก็บเอกสารระดับศูนย์บริการ จำนวน 1 เครื่อง</t>
  </si>
  <si>
    <t>โทรศัพท์เคลื่อนที่ จำนวน 1 เครื่อง</t>
  </si>
  <si>
    <t>ชั้นเก็บเอกสาร จำนวน 3 หลัง</t>
  </si>
  <si>
    <t>ตู้บานสไลด์ จำนวน 3 หลัง</t>
  </si>
  <si>
    <t>ชุดโต๊ะประชุมสำหรับ 6 ที่นั่ง จำนวน 2 ตัว</t>
  </si>
  <si>
    <t>ชุดโต๊ะประชุมสำหรับ 10 ที่นั่ง จำนวน 1 ตัว</t>
  </si>
  <si>
    <t>เครื่องคอมพิวเตอร์ประมวลผลทั่วไป จำนวน 1 ชุด</t>
  </si>
  <si>
    <t>หน่วยงาน : กลุ่มภารกิจทะเบียนเรียน ประมวลผลและรับเข้า</t>
  </si>
  <si>
    <t>11. ค่าเช่าคอมพิวเตอร์</t>
  </si>
  <si>
    <t>12. ค่าเบี้ยประกันภัยรถ, ภาษีรถประจำปี และค่าตรวจสภาพรถ</t>
  </si>
  <si>
    <t>1. เงินอุดหนุนสาธารณกุศล</t>
  </si>
  <si>
    <t>2. โครงการตามภารกิจพัฒนางานเดิม(ประเด็นยุทธศาสตร์ที่ 2)</t>
  </si>
  <si>
    <t>3. เงินอุดหนุนพระราชทานปริญญาบัตร</t>
  </si>
  <si>
    <t xml:space="preserve">1. เครื่องสำรองไฟ </t>
  </si>
  <si>
    <t xml:space="preserve">2. เครื่องสำรองไฟ </t>
  </si>
  <si>
    <t>หน่วยงาน : สำนักพิมพ์มหาวิทยาลัยแม่โจ้</t>
  </si>
  <si>
    <t>2. ค่าตอบแทนผู้เขียนเอกสารทางวิชาการ</t>
  </si>
  <si>
    <t>3. ค่าตอบแทนการใช้พาหนะส่วนตัวสำหรับบุคคล</t>
  </si>
  <si>
    <t>1. ค่าจ้างเหมาบริการ</t>
  </si>
  <si>
    <t>2. ค่าใช้จ่ายในการเดินทางไปราชการ</t>
  </si>
  <si>
    <t>แผน/ผลการใช้จ่ายงบประมาณเงินแผ่นดิน</t>
  </si>
  <si>
    <t>หน่วยงาน สำนักบริหารและพัฒนาวิชาการ</t>
  </si>
  <si>
    <t>1. เงินเดือน</t>
  </si>
  <si>
    <t>2. ค่าจ้างประจำ</t>
  </si>
  <si>
    <t>2. งานจัดการศึกษาสาขาด้านวิทยาศาสตร์และเทคโนลี</t>
  </si>
  <si>
    <t>2.1 กองทุนเพื่อการศึกษา</t>
  </si>
  <si>
    <t>งบเงินอุดหนุน</t>
  </si>
  <si>
    <t>1. เงินอุดหนุนเพื่อเพิ่มประสิทธิภาพการเรียนการสอน</t>
  </si>
  <si>
    <t>3. โครงการเตรียมความพร้อมสู่ประชาคมอาเซียน</t>
  </si>
  <si>
    <t>3.1 กองทุนเพื่อการศึกษา</t>
  </si>
  <si>
    <t>1. โครงการเตรียมความพร้อมสู่ประชาคมอาเซียน</t>
  </si>
  <si>
    <t xml:space="preserve">หมายเหตุ : </t>
  </si>
  <si>
    <t>1. เงินเดือน ประกอบไปด้วย เงินเดือนข้าราชการ และเงินประจำตำแหน่งชำนาญการพิเศษ ในการประมาณการจัดทำแผน เดือน ต.ค-พ.ย. 2558 จะใช้ฐานเดิมของเดือน ก.ย., ส่วนของเดือน ธ.ค. 2558</t>
  </si>
  <si>
    <t>ประมาณแผนการเบิกจ่ายเพิ่มขึ้นอีก 8.2% ของเดือน ต.ค. 2558 จำนวน 191,210 บาท คิดเป็น 1,5679.22 โดยจะปรับเป็นจำนวน 15,680 บาท เพราะฉะนั้นแผนการเบิกจ่ายของเดือน ธ.ค. 2558</t>
  </si>
  <si>
    <t>จะประมาณ 206,890 บาท, ส่วนของเดือน ม.ค.-พ.ค. 2559 ประมาณแผนการเบิกจ่ายเพิ่มขึ้นอีก 2.8 % ของเดือน ต.ค. 2558 จำนวน 191,210 บาท คิดเป็น จำนวน 5,353.88 บาท โดยจะปรับเป็นจำนวน</t>
  </si>
  <si>
    <t>จำนวน 5,360 บาท เพราะฉะนั้นแผนการเบิกจ่ายตั้งแต่เดือน ม.ค.-พ.ค. 2559 จะประมาณ 196,570 บาท ส่วนของเดือน มิ.ย. 2559 จะประมาณการแผนการเบิกจ่ายเพิ่มขึ้นอีก 8.4% ของเดือน พ.ค.  2559</t>
  </si>
  <si>
    <t xml:space="preserve">จำนวน  196,570 บาท คิดเป็น 16,511.04 โดยจะปรับเป็นจำนวน จำนวน 16,500 บาท เพราะฉะนั้นแผนการเบิกจ่ายของเดือน มิ.ย. 2559 จะประมาณ 213,070 บาท ส่วนตั้งแต่เดือน ก.ค. – ก.ย. 2559 </t>
  </si>
  <si>
    <t xml:space="preserve">แผนการเบิกจ่ายจะประมาณ จะประมาณการเพิ่มขึ้นอีก 2.9% ของเดือน เม.ย. 2559 จำนวน 196,430 บาท คิดเป็น 5,696.47 โดยจะปรับเป็นจำนวน จำนวน 5,700 บาท </t>
  </si>
  <si>
    <t>เพราะฉะนั้นแผนการเบิกจ่ายของเดือน ก.ค.-ก.ย. 2559 จะประมาณ 202,130 บาท</t>
  </si>
  <si>
    <t>2. ค่าจ้างประจำ ประกอบไปด้วย เงินเดือนลูกจ้างประจำ ในการประมาณการจัดทำแผน เดือน ต.ค.-พ.ย. 2558 จะใช้ฐานเดิมของเดือน ก.ย. 2558 จำวน 47,430 บาท ส่วนของเดือน ธ.ค. 2558 ประมาณ</t>
  </si>
  <si>
    <t>แผนการเบิกจ่ายเพิ่มขึ้นอีก 10% ของยอด 47,430 บาท คิดเป็น 4,743 ปรับเป็นจำนวน 4,700 บาท เพราะฉะนั้นแผนของเดือน ธ.ค. 2558 จะประมาณ 52,130 บาท , ส่วนของเดือน ม.ค.-พ.ค. 2559</t>
  </si>
  <si>
    <t>ประมาณแผนการเบิกจ่ายเพิ่มขึ้นอีก 3.3% ของเดือน ต.ค.2558 จำนวน 47,430 บาท คิดเป็น 1,565.19 โดยจะปรับเป็นจำนวน 1,565 บาท เพราะฉะนั้นแผนการเบิกจ่ายของเดือน ม.ค.-พ.ค. 2559</t>
  </si>
  <si>
    <t xml:space="preserve">จะประมาณ 48,995 บาท ส่วนของเดือน มิ.ย. 2559 ประมาณการแผนการเบิกจ่ายเพิ่มขึ้นอีก 4.9% ของเดือน เม.ย. 2559 จำนวน 48,960 บาท คิดเป็น 2,399.04 โดยจะปรับเป็นจำนวน 2,400 บาท </t>
  </si>
  <si>
    <t xml:space="preserve">เพราะฉะนั้นแผนการเบิกจ่ายของเดือน มิ.ย. 2559 จะประมาณ 51,360 บาท ในส่วนของเดือน ก.ค.-ก.ย. 2559 จะประมาณแผนการเบิกจ่ายเพิ่มขึ้นอีก 1.7% ของเดือน เม.ย. 2559  จำนวน 48,960 บาท </t>
  </si>
  <si>
    <t>คิดเป็น 832.32 โดยจะปรับเป็นจำนวน 800 บาท เพราะฉะนั้นแผนการเบิกจ่ายของเดือน ก.ค.-ก.ย. 2559 จะประมาณ 49,760 บาท</t>
  </si>
  <si>
    <t>5. ค่าตอบแทนผู้เขียนเอกสารทางวิชาการ</t>
  </si>
  <si>
    <t>6. ค่าตอบแทนการใช้พาหนะส่วนตัวสำหรับบุคคล</t>
  </si>
  <si>
    <t>3. โครงการตามภารกิจพัฒนางานเดิม(ประเด็นยุทธศาสตร์ที่ 6)</t>
  </si>
  <si>
    <t>2. งานพัฒนาคุณภาพการจัดการศึกษา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</si>
</sst>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7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Niramit AS"/>
    </font>
    <font>
      <sz val="14"/>
      <name val="TH Niramit AS"/>
    </font>
    <font>
      <sz val="14"/>
      <color theme="1"/>
      <name val="TH Niramit AS"/>
    </font>
    <font>
      <b/>
      <sz val="12"/>
      <name val="TH Niramit AS"/>
    </font>
    <font>
      <b/>
      <sz val="14"/>
      <color theme="1"/>
      <name val="TH Niramit AS"/>
    </font>
    <font>
      <i/>
      <sz val="14"/>
      <name val="TH Niramit AS"/>
    </font>
    <font>
      <i/>
      <sz val="14"/>
      <color rgb="FFFF0000"/>
      <name val="TH Niramit AS"/>
    </font>
    <font>
      <b/>
      <u/>
      <sz val="14"/>
      <name val="TH Niramit AS"/>
    </font>
    <font>
      <i/>
      <u/>
      <sz val="14"/>
      <name val="TH Niramit AS"/>
    </font>
    <font>
      <b/>
      <i/>
      <sz val="14"/>
      <name val="TH Niramit AS"/>
    </font>
    <font>
      <b/>
      <sz val="16"/>
      <name val="TH Niramit AS"/>
    </font>
    <font>
      <b/>
      <sz val="14"/>
      <color rgb="FFFF0000"/>
      <name val="TH Niramit AS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4">
    <xf numFmtId="0" fontId="0" fillId="0" borderId="0" xfId="0"/>
    <xf numFmtId="0" fontId="5" fillId="0" borderId="0" xfId="1" applyFont="1" applyAlignment="1"/>
    <xf numFmtId="43" fontId="6" fillId="0" borderId="0" xfId="2" applyFont="1"/>
    <xf numFmtId="0" fontId="6" fillId="0" borderId="0" xfId="1" applyFont="1"/>
    <xf numFmtId="43" fontId="6" fillId="0" borderId="0" xfId="2" applyFont="1" applyFill="1"/>
    <xf numFmtId="0" fontId="7" fillId="0" borderId="0" xfId="1" applyFont="1"/>
    <xf numFmtId="0" fontId="5" fillId="0" borderId="0" xfId="1" applyFont="1" applyBorder="1" applyAlignment="1"/>
    <xf numFmtId="0" fontId="6" fillId="0" borderId="0" xfId="1" applyFont="1" applyBorder="1" applyAlignment="1"/>
    <xf numFmtId="43" fontId="5" fillId="0" borderId="0" xfId="1" applyNumberFormat="1" applyFont="1" applyBorder="1" applyAlignment="1"/>
    <xf numFmtId="43" fontId="6" fillId="0" borderId="0" xfId="2" applyFont="1" applyBorder="1" applyAlignment="1"/>
    <xf numFmtId="43" fontId="6" fillId="0" borderId="0" xfId="2" applyFont="1" applyFill="1" applyBorder="1" applyAlignment="1"/>
    <xf numFmtId="0" fontId="6" fillId="0" borderId="0" xfId="1" applyFont="1" applyBorder="1" applyAlignment="1">
      <alignment horizontal="center"/>
    </xf>
    <xf numFmtId="0" fontId="6" fillId="0" borderId="0" xfId="1" applyFont="1" applyBorder="1" applyAlignment="1">
      <alignment horizontal="right"/>
    </xf>
    <xf numFmtId="43" fontId="6" fillId="0" borderId="0" xfId="2" applyFont="1" applyBorder="1"/>
    <xf numFmtId="0" fontId="6" fillId="0" borderId="0" xfId="1" applyFont="1" applyBorder="1"/>
    <xf numFmtId="43" fontId="6" fillId="0" borderId="0" xfId="2" applyFont="1" applyFill="1" applyBorder="1"/>
    <xf numFmtId="0" fontId="7" fillId="0" borderId="0" xfId="1" applyFont="1" applyBorder="1"/>
    <xf numFmtId="0" fontId="6" fillId="0" borderId="0" xfId="1" applyFont="1" applyAlignment="1">
      <alignment horizontal="center"/>
    </xf>
    <xf numFmtId="43" fontId="5" fillId="0" borderId="0" xfId="3" applyNumberFormat="1" applyFont="1" applyAlignment="1">
      <alignment horizontal="center"/>
    </xf>
    <xf numFmtId="43" fontId="6" fillId="0" borderId="0" xfId="2" applyFont="1" applyAlignment="1">
      <alignment horizontal="center"/>
    </xf>
    <xf numFmtId="187" fontId="6" fillId="0" borderId="0" xfId="3" applyNumberFormat="1" applyFont="1"/>
    <xf numFmtId="187" fontId="6" fillId="0" borderId="0" xfId="3" applyNumberFormat="1" applyFont="1" applyAlignment="1">
      <alignment horizontal="center"/>
    </xf>
    <xf numFmtId="0" fontId="7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43" fontId="5" fillId="0" borderId="3" xfId="2" applyFont="1" applyBorder="1" applyAlignment="1">
      <alignment horizontal="center"/>
    </xf>
    <xf numFmtId="43" fontId="5" fillId="0" borderId="2" xfId="2" applyFont="1" applyBorder="1" applyAlignment="1">
      <alignment horizontal="center"/>
    </xf>
    <xf numFmtId="43" fontId="8" fillId="0" borderId="3" xfId="2" applyFont="1" applyFill="1" applyBorder="1" applyAlignment="1">
      <alignment horizontal="center"/>
    </xf>
    <xf numFmtId="43" fontId="5" fillId="0" borderId="9" xfId="2" applyFont="1" applyBorder="1" applyAlignment="1">
      <alignment horizontal="center"/>
    </xf>
    <xf numFmtId="0" fontId="5" fillId="0" borderId="3" xfId="4" applyFont="1" applyBorder="1" applyAlignment="1">
      <alignment horizontal="center"/>
    </xf>
    <xf numFmtId="0" fontId="5" fillId="0" borderId="9" xfId="4" applyFont="1" applyBorder="1" applyAlignment="1">
      <alignment horizontal="center"/>
    </xf>
    <xf numFmtId="0" fontId="9" fillId="0" borderId="0" xfId="1" applyFont="1"/>
    <xf numFmtId="0" fontId="5" fillId="0" borderId="0" xfId="1" applyFont="1"/>
    <xf numFmtId="43" fontId="5" fillId="0" borderId="8" xfId="2" applyFont="1" applyBorder="1" applyAlignment="1">
      <alignment horizontal="center"/>
    </xf>
    <xf numFmtId="43" fontId="5" fillId="0" borderId="0" xfId="2" applyFont="1" applyBorder="1" applyAlignment="1">
      <alignment horizontal="center"/>
    </xf>
    <xf numFmtId="43" fontId="8" fillId="0" borderId="8" xfId="2" applyFont="1" applyFill="1" applyBorder="1" applyAlignment="1">
      <alignment horizontal="center"/>
    </xf>
    <xf numFmtId="43" fontId="5" fillId="0" borderId="10" xfId="2" applyFont="1" applyBorder="1" applyAlignment="1">
      <alignment horizontal="center"/>
    </xf>
    <xf numFmtId="0" fontId="5" fillId="0" borderId="8" xfId="4" applyFont="1" applyBorder="1" applyAlignment="1">
      <alignment horizontal="center"/>
    </xf>
    <xf numFmtId="0" fontId="5" fillId="0" borderId="10" xfId="4" applyFont="1" applyBorder="1" applyAlignment="1">
      <alignment horizontal="center"/>
    </xf>
    <xf numFmtId="43" fontId="5" fillId="0" borderId="14" xfId="2" applyFont="1" applyBorder="1" applyAlignment="1">
      <alignment horizontal="center"/>
    </xf>
    <xf numFmtId="43" fontId="5" fillId="0" borderId="13" xfId="2" applyFont="1" applyBorder="1" applyAlignment="1">
      <alignment horizontal="center"/>
    </xf>
    <xf numFmtId="43" fontId="5" fillId="0" borderId="14" xfId="2" applyFont="1" applyFill="1" applyBorder="1" applyAlignment="1">
      <alignment horizontal="center"/>
    </xf>
    <xf numFmtId="43" fontId="5" fillId="0" borderId="12" xfId="2" applyFont="1" applyBorder="1" applyAlignment="1">
      <alignment horizontal="center"/>
    </xf>
    <xf numFmtId="0" fontId="5" fillId="0" borderId="14" xfId="4" applyFont="1" applyBorder="1" applyAlignment="1">
      <alignment horizontal="center"/>
    </xf>
    <xf numFmtId="49" fontId="5" fillId="0" borderId="14" xfId="4" applyNumberFormat="1" applyFont="1" applyBorder="1" applyAlignment="1">
      <alignment horizontal="center"/>
    </xf>
    <xf numFmtId="43" fontId="5" fillId="0" borderId="15" xfId="2" applyFont="1" applyBorder="1" applyAlignment="1">
      <alignment horizontal="center"/>
    </xf>
    <xf numFmtId="43" fontId="5" fillId="0" borderId="15" xfId="2" applyFont="1" applyFill="1" applyBorder="1" applyAlignment="1">
      <alignment horizontal="center"/>
    </xf>
    <xf numFmtId="43" fontId="5" fillId="2" borderId="15" xfId="1" applyNumberFormat="1" applyFont="1" applyFill="1" applyBorder="1" applyAlignment="1">
      <alignment horizontal="center" vertical="center"/>
    </xf>
    <xf numFmtId="2" fontId="6" fillId="2" borderId="16" xfId="4" applyNumberFormat="1" applyFont="1" applyFill="1" applyBorder="1" applyAlignment="1">
      <alignment horizontal="center"/>
    </xf>
    <xf numFmtId="43" fontId="7" fillId="2" borderId="0" xfId="1" applyNumberFormat="1" applyFont="1" applyFill="1"/>
    <xf numFmtId="0" fontId="5" fillId="2" borderId="0" xfId="1" applyFont="1" applyFill="1"/>
    <xf numFmtId="0" fontId="5" fillId="3" borderId="17" xfId="1" applyFont="1" applyFill="1" applyBorder="1"/>
    <xf numFmtId="0" fontId="6" fillId="3" borderId="18" xfId="1" applyFont="1" applyFill="1" applyBorder="1"/>
    <xf numFmtId="43" fontId="5" fillId="3" borderId="16" xfId="3" applyNumberFormat="1" applyFont="1" applyFill="1" applyBorder="1"/>
    <xf numFmtId="2" fontId="6" fillId="3" borderId="16" xfId="4" applyNumberFormat="1" applyFont="1" applyFill="1" applyBorder="1" applyAlignment="1">
      <alignment horizontal="center"/>
    </xf>
    <xf numFmtId="43" fontId="6" fillId="3" borderId="16" xfId="4" applyNumberFormat="1" applyFont="1" applyFill="1" applyBorder="1"/>
    <xf numFmtId="43" fontId="6" fillId="3" borderId="16" xfId="2" applyFont="1" applyFill="1" applyBorder="1"/>
    <xf numFmtId="43" fontId="7" fillId="3" borderId="0" xfId="1" applyNumberFormat="1" applyFont="1" applyFill="1"/>
    <xf numFmtId="0" fontId="6" fillId="3" borderId="0" xfId="1" applyFont="1" applyFill="1"/>
    <xf numFmtId="0" fontId="6" fillId="4" borderId="19" xfId="1" applyFont="1" applyFill="1" applyBorder="1"/>
    <xf numFmtId="0" fontId="5" fillId="4" borderId="20" xfId="1" applyFont="1" applyFill="1" applyBorder="1"/>
    <xf numFmtId="0" fontId="6" fillId="4" borderId="20" xfId="1" applyFont="1" applyFill="1" applyBorder="1"/>
    <xf numFmtId="43" fontId="5" fillId="4" borderId="21" xfId="3" applyNumberFormat="1" applyFont="1" applyFill="1" applyBorder="1"/>
    <xf numFmtId="2" fontId="6" fillId="4" borderId="16" xfId="4" applyNumberFormat="1" applyFont="1" applyFill="1" applyBorder="1" applyAlignment="1">
      <alignment horizontal="center"/>
    </xf>
    <xf numFmtId="43" fontId="6" fillId="4" borderId="16" xfId="4" applyNumberFormat="1" applyFont="1" applyFill="1" applyBorder="1"/>
    <xf numFmtId="2" fontId="6" fillId="4" borderId="21" xfId="4" applyNumberFormat="1" applyFont="1" applyFill="1" applyBorder="1" applyAlignment="1">
      <alignment horizontal="center"/>
    </xf>
    <xf numFmtId="43" fontId="6" fillId="4" borderId="21" xfId="2" applyFont="1" applyFill="1" applyBorder="1"/>
    <xf numFmtId="43" fontId="7" fillId="4" borderId="0" xfId="1" applyNumberFormat="1" applyFont="1" applyFill="1"/>
    <xf numFmtId="0" fontId="6" fillId="4" borderId="0" xfId="1" applyFont="1" applyFill="1"/>
    <xf numFmtId="0" fontId="5" fillId="5" borderId="19" xfId="1" applyFont="1" applyFill="1" applyBorder="1"/>
    <xf numFmtId="0" fontId="5" fillId="5" borderId="20" xfId="1" applyFont="1" applyFill="1" applyBorder="1"/>
    <xf numFmtId="43" fontId="5" fillId="5" borderId="21" xfId="3" applyNumberFormat="1" applyFont="1" applyFill="1" applyBorder="1"/>
    <xf numFmtId="2" fontId="6" fillId="5" borderId="16" xfId="4" applyNumberFormat="1" applyFont="1" applyFill="1" applyBorder="1" applyAlignment="1">
      <alignment horizontal="center"/>
    </xf>
    <xf numFmtId="43" fontId="6" fillId="5" borderId="16" xfId="4" applyNumberFormat="1" applyFont="1" applyFill="1" applyBorder="1"/>
    <xf numFmtId="2" fontId="6" fillId="5" borderId="21" xfId="4" applyNumberFormat="1" applyFont="1" applyFill="1" applyBorder="1" applyAlignment="1">
      <alignment horizontal="center"/>
    </xf>
    <xf numFmtId="43" fontId="6" fillId="5" borderId="21" xfId="2" applyFont="1" applyFill="1" applyBorder="1"/>
    <xf numFmtId="43" fontId="7" fillId="5" borderId="0" xfId="1" applyNumberFormat="1" applyFont="1" applyFill="1"/>
    <xf numFmtId="0" fontId="5" fillId="5" borderId="0" xfId="1" applyFont="1" applyFill="1"/>
    <xf numFmtId="0" fontId="5" fillId="0" borderId="19" xfId="1" applyFont="1" applyFill="1" applyBorder="1"/>
    <xf numFmtId="0" fontId="5" fillId="0" borderId="20" xfId="1" applyFont="1" applyFill="1" applyBorder="1"/>
    <xf numFmtId="43" fontId="5" fillId="0" borderId="21" xfId="3" applyNumberFormat="1" applyFont="1" applyFill="1" applyBorder="1"/>
    <xf numFmtId="2" fontId="6" fillId="0" borderId="16" xfId="4" applyNumberFormat="1" applyFont="1" applyFill="1" applyBorder="1" applyAlignment="1">
      <alignment horizontal="center"/>
    </xf>
    <xf numFmtId="43" fontId="6" fillId="0" borderId="16" xfId="4" applyNumberFormat="1" applyFont="1" applyFill="1" applyBorder="1"/>
    <xf numFmtId="2" fontId="6" fillId="0" borderId="21" xfId="4" applyNumberFormat="1" applyFont="1" applyFill="1" applyBorder="1" applyAlignment="1">
      <alignment horizontal="center"/>
    </xf>
    <xf numFmtId="43" fontId="6" fillId="0" borderId="21" xfId="2" applyFont="1" applyFill="1" applyBorder="1"/>
    <xf numFmtId="43" fontId="7" fillId="0" borderId="0" xfId="1" applyNumberFormat="1" applyFont="1" applyFill="1"/>
    <xf numFmtId="0" fontId="5" fillId="0" borderId="0" xfId="1" applyFont="1" applyFill="1"/>
    <xf numFmtId="0" fontId="6" fillId="0" borderId="19" xfId="1" applyFont="1" applyFill="1" applyBorder="1"/>
    <xf numFmtId="0" fontId="6" fillId="0" borderId="20" xfId="1" applyFont="1" applyFill="1" applyBorder="1"/>
    <xf numFmtId="0" fontId="6" fillId="0" borderId="0" xfId="1" applyFont="1" applyFill="1"/>
    <xf numFmtId="43" fontId="6" fillId="0" borderId="21" xfId="3" applyNumberFormat="1" applyFont="1" applyFill="1" applyBorder="1"/>
    <xf numFmtId="43" fontId="6" fillId="0" borderId="0" xfId="1" applyNumberFormat="1" applyFont="1" applyFill="1"/>
    <xf numFmtId="187" fontId="6" fillId="0" borderId="20" xfId="3" applyNumberFormat="1" applyFont="1" applyFill="1" applyBorder="1" applyAlignment="1">
      <alignment vertical="top"/>
    </xf>
    <xf numFmtId="0" fontId="6" fillId="0" borderId="20" xfId="1" applyFont="1" applyFill="1" applyBorder="1" applyAlignment="1">
      <alignment vertical="top"/>
    </xf>
    <xf numFmtId="0" fontId="10" fillId="0" borderId="20" xfId="1" applyFont="1" applyFill="1" applyBorder="1" applyAlignment="1">
      <alignment vertical="top"/>
    </xf>
    <xf numFmtId="187" fontId="6" fillId="0" borderId="20" xfId="3" applyNumberFormat="1" applyFont="1" applyFill="1" applyBorder="1" applyAlignment="1">
      <alignment horizontal="left" vertical="top"/>
    </xf>
    <xf numFmtId="0" fontId="6" fillId="5" borderId="19" xfId="1" applyFont="1" applyFill="1" applyBorder="1"/>
    <xf numFmtId="0" fontId="6" fillId="5" borderId="20" xfId="1" applyFont="1" applyFill="1" applyBorder="1"/>
    <xf numFmtId="0" fontId="6" fillId="5" borderId="0" xfId="1" applyFont="1" applyFill="1"/>
    <xf numFmtId="0" fontId="6" fillId="6" borderId="19" xfId="1" applyFont="1" applyFill="1" applyBorder="1"/>
    <xf numFmtId="0" fontId="6" fillId="6" borderId="20" xfId="1" applyFont="1" applyFill="1" applyBorder="1"/>
    <xf numFmtId="0" fontId="5" fillId="6" borderId="20" xfId="1" applyFont="1" applyFill="1" applyBorder="1"/>
    <xf numFmtId="43" fontId="5" fillId="6" borderId="21" xfId="3" applyNumberFormat="1" applyFont="1" applyFill="1" applyBorder="1"/>
    <xf numFmtId="2" fontId="6" fillId="6" borderId="16" xfId="4" applyNumberFormat="1" applyFont="1" applyFill="1" applyBorder="1" applyAlignment="1">
      <alignment horizontal="center"/>
    </xf>
    <xf numFmtId="43" fontId="6" fillId="6" borderId="16" xfId="4" applyNumberFormat="1" applyFont="1" applyFill="1" applyBorder="1"/>
    <xf numFmtId="2" fontId="6" fillId="6" borderId="21" xfId="4" applyNumberFormat="1" applyFont="1" applyFill="1" applyBorder="1" applyAlignment="1">
      <alignment horizontal="center"/>
    </xf>
    <xf numFmtId="43" fontId="6" fillId="6" borderId="21" xfId="2" applyFont="1" applyFill="1" applyBorder="1"/>
    <xf numFmtId="43" fontId="7" fillId="6" borderId="0" xfId="1" applyNumberFormat="1" applyFont="1" applyFill="1"/>
    <xf numFmtId="0" fontId="6" fillId="6" borderId="0" xfId="1" applyFont="1" applyFill="1"/>
    <xf numFmtId="0" fontId="6" fillId="0" borderId="21" xfId="4" applyFont="1" applyFill="1" applyBorder="1" applyAlignment="1">
      <alignment horizontal="center"/>
    </xf>
    <xf numFmtId="0" fontId="6" fillId="0" borderId="20" xfId="1" applyFont="1" applyFill="1" applyBorder="1" applyAlignment="1">
      <alignment horizontal="left" vertical="top"/>
    </xf>
    <xf numFmtId="0" fontId="6" fillId="0" borderId="22" xfId="1" applyFont="1" applyFill="1" applyBorder="1"/>
    <xf numFmtId="0" fontId="6" fillId="0" borderId="23" xfId="1" applyFont="1" applyFill="1" applyBorder="1"/>
    <xf numFmtId="0" fontId="6" fillId="0" borderId="23" xfId="1" applyFont="1" applyFill="1" applyBorder="1" applyAlignment="1">
      <alignment horizontal="left" vertical="top"/>
    </xf>
    <xf numFmtId="43" fontId="5" fillId="0" borderId="24" xfId="3" applyNumberFormat="1" applyFont="1" applyFill="1" applyBorder="1"/>
    <xf numFmtId="43" fontId="6" fillId="0" borderId="24" xfId="2" applyFont="1" applyFill="1" applyBorder="1"/>
    <xf numFmtId="43" fontId="6" fillId="0" borderId="24" xfId="3" applyNumberFormat="1" applyFont="1" applyFill="1" applyBorder="1"/>
    <xf numFmtId="2" fontId="6" fillId="0" borderId="8" xfId="4" applyNumberFormat="1" applyFont="1" applyFill="1" applyBorder="1" applyAlignment="1">
      <alignment horizontal="center"/>
    </xf>
    <xf numFmtId="43" fontId="6" fillId="0" borderId="8" xfId="4" applyNumberFormat="1" applyFont="1" applyFill="1" applyBorder="1"/>
    <xf numFmtId="2" fontId="6" fillId="0" borderId="24" xfId="4" applyNumberFormat="1" applyFont="1" applyFill="1" applyBorder="1" applyAlignment="1">
      <alignment horizontal="center"/>
    </xf>
    <xf numFmtId="0" fontId="5" fillId="3" borderId="19" xfId="1" applyFont="1" applyFill="1" applyBorder="1"/>
    <xf numFmtId="0" fontId="6" fillId="3" borderId="20" xfId="1" applyFont="1" applyFill="1" applyBorder="1"/>
    <xf numFmtId="43" fontId="5" fillId="3" borderId="21" xfId="3" applyNumberFormat="1" applyFont="1" applyFill="1" applyBorder="1"/>
    <xf numFmtId="2" fontId="6" fillId="3" borderId="21" xfId="4" applyNumberFormat="1" applyFont="1" applyFill="1" applyBorder="1" applyAlignment="1">
      <alignment horizontal="center"/>
    </xf>
    <xf numFmtId="43" fontId="6" fillId="3" borderId="21" xfId="4" applyNumberFormat="1" applyFont="1" applyFill="1" applyBorder="1"/>
    <xf numFmtId="43" fontId="6" fillId="3" borderId="21" xfId="2" applyFont="1" applyFill="1" applyBorder="1"/>
    <xf numFmtId="43" fontId="5" fillId="0" borderId="0" xfId="3" applyNumberFormat="1" applyFont="1"/>
    <xf numFmtId="187" fontId="6" fillId="0" borderId="0" xfId="3" applyNumberFormat="1" applyFont="1" applyFill="1"/>
    <xf numFmtId="43" fontId="6" fillId="7" borderId="0" xfId="2" applyFont="1" applyFill="1"/>
    <xf numFmtId="43" fontId="6" fillId="0" borderId="0" xfId="2" applyNumberFormat="1" applyFont="1"/>
    <xf numFmtId="43" fontId="6" fillId="0" borderId="0" xfId="2" applyNumberFormat="1" applyFont="1" applyBorder="1"/>
    <xf numFmtId="0" fontId="6" fillId="0" borderId="0" xfId="1" applyFont="1" applyFill="1" applyBorder="1"/>
    <xf numFmtId="43" fontId="8" fillId="0" borderId="3" xfId="2" applyFont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5" fillId="0" borderId="15" xfId="2" applyNumberFormat="1" applyFont="1" applyBorder="1" applyAlignment="1">
      <alignment horizontal="center"/>
    </xf>
    <xf numFmtId="0" fontId="5" fillId="0" borderId="15" xfId="4" applyFont="1" applyBorder="1" applyAlignment="1">
      <alignment horizontal="center"/>
    </xf>
    <xf numFmtId="0" fontId="5" fillId="0" borderId="14" xfId="4" applyFont="1" applyFill="1" applyBorder="1" applyAlignment="1">
      <alignment horizontal="center"/>
    </xf>
    <xf numFmtId="43" fontId="5" fillId="8" borderId="16" xfId="1" applyNumberFormat="1" applyFont="1" applyFill="1" applyBorder="1" applyAlignment="1">
      <alignment horizontal="center" vertical="center"/>
    </xf>
    <xf numFmtId="43" fontId="5" fillId="8" borderId="15" xfId="2" applyFont="1" applyFill="1" applyBorder="1"/>
    <xf numFmtId="0" fontId="5" fillId="8" borderId="15" xfId="4" applyFont="1" applyFill="1" applyBorder="1" applyAlignment="1">
      <alignment horizontal="center"/>
    </xf>
    <xf numFmtId="0" fontId="5" fillId="8" borderId="15" xfId="4" applyFont="1" applyFill="1" applyBorder="1"/>
    <xf numFmtId="43" fontId="5" fillId="8" borderId="15" xfId="2" applyNumberFormat="1" applyFont="1" applyFill="1" applyBorder="1"/>
    <xf numFmtId="0" fontId="5" fillId="8" borderId="0" xfId="1" applyFont="1" applyFill="1"/>
    <xf numFmtId="0" fontId="5" fillId="3" borderId="25" xfId="1" applyFont="1" applyFill="1" applyBorder="1"/>
    <xf numFmtId="0" fontId="5" fillId="3" borderId="26" xfId="1" applyFont="1" applyFill="1" applyBorder="1"/>
    <xf numFmtId="0" fontId="5" fillId="3" borderId="27" xfId="1" applyFont="1" applyFill="1" applyBorder="1"/>
    <xf numFmtId="43" fontId="5" fillId="3" borderId="28" xfId="3" applyNumberFormat="1" applyFont="1" applyFill="1" applyBorder="1"/>
    <xf numFmtId="43" fontId="5" fillId="3" borderId="16" xfId="2" applyFont="1" applyFill="1" applyBorder="1"/>
    <xf numFmtId="2" fontId="5" fillId="3" borderId="16" xfId="4" applyNumberFormat="1" applyFont="1" applyFill="1" applyBorder="1" applyAlignment="1">
      <alignment horizontal="center"/>
    </xf>
    <xf numFmtId="2" fontId="5" fillId="3" borderId="16" xfId="4" applyNumberFormat="1" applyFont="1" applyFill="1" applyBorder="1"/>
    <xf numFmtId="43" fontId="5" fillId="3" borderId="0" xfId="1" applyNumberFormat="1" applyFont="1" applyFill="1"/>
    <xf numFmtId="0" fontId="5" fillId="3" borderId="0" xfId="1" applyFont="1" applyFill="1"/>
    <xf numFmtId="0" fontId="5" fillId="4" borderId="19" xfId="1" applyFont="1" applyFill="1" applyBorder="1"/>
    <xf numFmtId="0" fontId="5" fillId="4" borderId="29" xfId="1" applyFont="1" applyFill="1" applyBorder="1"/>
    <xf numFmtId="43" fontId="5" fillId="4" borderId="16" xfId="2" applyFont="1" applyFill="1" applyBorder="1"/>
    <xf numFmtId="2" fontId="5" fillId="4" borderId="16" xfId="4" applyNumberFormat="1" applyFont="1" applyFill="1" applyBorder="1" applyAlignment="1">
      <alignment horizontal="center"/>
    </xf>
    <xf numFmtId="43" fontId="5" fillId="4" borderId="21" xfId="2" applyFont="1" applyFill="1" applyBorder="1"/>
    <xf numFmtId="2" fontId="5" fillId="4" borderId="16" xfId="4" applyNumberFormat="1" applyFont="1" applyFill="1" applyBorder="1"/>
    <xf numFmtId="43" fontId="5" fillId="4" borderId="21" xfId="2" applyNumberFormat="1" applyFont="1" applyFill="1" applyBorder="1"/>
    <xf numFmtId="43" fontId="5" fillId="4" borderId="0" xfId="1" applyNumberFormat="1" applyFont="1" applyFill="1"/>
    <xf numFmtId="0" fontId="5" fillId="4" borderId="0" xfId="1" applyFont="1" applyFill="1"/>
    <xf numFmtId="0" fontId="5" fillId="5" borderId="29" xfId="1" applyFont="1" applyFill="1" applyBorder="1"/>
    <xf numFmtId="43" fontId="5" fillId="5" borderId="16" xfId="2" applyFont="1" applyFill="1" applyBorder="1"/>
    <xf numFmtId="2" fontId="5" fillId="5" borderId="16" xfId="4" applyNumberFormat="1" applyFont="1" applyFill="1" applyBorder="1" applyAlignment="1">
      <alignment horizontal="center"/>
    </xf>
    <xf numFmtId="43" fontId="5" fillId="5" borderId="21" xfId="2" applyFont="1" applyFill="1" applyBorder="1"/>
    <xf numFmtId="2" fontId="5" fillId="5" borderId="16" xfId="4" applyNumberFormat="1" applyFont="1" applyFill="1" applyBorder="1"/>
    <xf numFmtId="43" fontId="5" fillId="5" borderId="21" xfId="2" applyNumberFormat="1" applyFont="1" applyFill="1" applyBorder="1"/>
    <xf numFmtId="43" fontId="5" fillId="5" borderId="0" xfId="1" applyNumberFormat="1" applyFont="1" applyFill="1"/>
    <xf numFmtId="0" fontId="5" fillId="0" borderId="29" xfId="1" applyFont="1" applyFill="1" applyBorder="1"/>
    <xf numFmtId="43" fontId="5" fillId="0" borderId="16" xfId="2" applyFont="1" applyFill="1" applyBorder="1"/>
    <xf numFmtId="2" fontId="5" fillId="0" borderId="16" xfId="4" applyNumberFormat="1" applyFont="1" applyFill="1" applyBorder="1" applyAlignment="1">
      <alignment horizontal="center"/>
    </xf>
    <xf numFmtId="43" fontId="5" fillId="0" borderId="16" xfId="4" applyNumberFormat="1" applyFont="1" applyFill="1" applyBorder="1"/>
    <xf numFmtId="43" fontId="5" fillId="0" borderId="21" xfId="2" applyFont="1" applyFill="1" applyBorder="1"/>
    <xf numFmtId="2" fontId="5" fillId="0" borderId="16" xfId="4" applyNumberFormat="1" applyFont="1" applyFill="1" applyBorder="1"/>
    <xf numFmtId="43" fontId="5" fillId="0" borderId="21" xfId="2" applyNumberFormat="1" applyFont="1" applyFill="1" applyBorder="1"/>
    <xf numFmtId="43" fontId="5" fillId="0" borderId="0" xfId="1" applyNumberFormat="1" applyFont="1" applyFill="1"/>
    <xf numFmtId="43" fontId="6" fillId="0" borderId="16" xfId="2" applyFont="1" applyFill="1" applyBorder="1"/>
    <xf numFmtId="2" fontId="6" fillId="0" borderId="16" xfId="4" applyNumberFormat="1" applyFont="1" applyFill="1" applyBorder="1"/>
    <xf numFmtId="43" fontId="6" fillId="0" borderId="21" xfId="2" applyNumberFormat="1" applyFont="1" applyFill="1" applyBorder="1"/>
    <xf numFmtId="43" fontId="6" fillId="0" borderId="21" xfId="4" applyNumberFormat="1" applyFont="1" applyFill="1" applyBorder="1"/>
    <xf numFmtId="43" fontId="5" fillId="5" borderId="16" xfId="4" applyNumberFormat="1" applyFont="1" applyFill="1" applyBorder="1"/>
    <xf numFmtId="0" fontId="5" fillId="6" borderId="19" xfId="1" applyFont="1" applyFill="1" applyBorder="1"/>
    <xf numFmtId="0" fontId="5" fillId="6" borderId="29" xfId="1" applyFont="1" applyFill="1" applyBorder="1"/>
    <xf numFmtId="43" fontId="5" fillId="6" borderId="16" xfId="2" applyFont="1" applyFill="1" applyBorder="1"/>
    <xf numFmtId="2" fontId="5" fillId="6" borderId="16" xfId="4" applyNumberFormat="1" applyFont="1" applyFill="1" applyBorder="1" applyAlignment="1">
      <alignment horizontal="center"/>
    </xf>
    <xf numFmtId="43" fontId="5" fillId="6" borderId="16" xfId="4" applyNumberFormat="1" applyFont="1" applyFill="1" applyBorder="1"/>
    <xf numFmtId="43" fontId="5" fillId="6" borderId="21" xfId="2" applyFont="1" applyFill="1" applyBorder="1"/>
    <xf numFmtId="2" fontId="5" fillId="6" borderId="16" xfId="4" applyNumberFormat="1" applyFont="1" applyFill="1" applyBorder="1"/>
    <xf numFmtId="43" fontId="5" fillId="6" borderId="21" xfId="2" applyNumberFormat="1" applyFont="1" applyFill="1" applyBorder="1"/>
    <xf numFmtId="43" fontId="5" fillId="6" borderId="0" xfId="1" applyNumberFormat="1" applyFont="1" applyFill="1"/>
    <xf numFmtId="0" fontId="5" fillId="6" borderId="0" xfId="1" applyFont="1" applyFill="1"/>
    <xf numFmtId="0" fontId="11" fillId="0" borderId="20" xfId="1" applyFont="1" applyFill="1" applyBorder="1" applyAlignment="1">
      <alignment vertical="top"/>
    </xf>
    <xf numFmtId="43" fontId="5" fillId="3" borderId="16" xfId="4" applyNumberFormat="1" applyFont="1" applyFill="1" applyBorder="1"/>
    <xf numFmtId="43" fontId="5" fillId="3" borderId="28" xfId="2" applyFont="1" applyFill="1" applyBorder="1"/>
    <xf numFmtId="43" fontId="5" fillId="4" borderId="16" xfId="4" applyNumberFormat="1" applyFont="1" applyFill="1" applyBorder="1"/>
    <xf numFmtId="0" fontId="5" fillId="9" borderId="19" xfId="1" applyFont="1" applyFill="1" applyBorder="1"/>
    <xf numFmtId="0" fontId="5" fillId="9" borderId="20" xfId="1" applyFont="1" applyFill="1" applyBorder="1"/>
    <xf numFmtId="0" fontId="5" fillId="9" borderId="29" xfId="1" applyFont="1" applyFill="1" applyBorder="1"/>
    <xf numFmtId="43" fontId="5" fillId="9" borderId="21" xfId="3" applyNumberFormat="1" applyFont="1" applyFill="1" applyBorder="1"/>
    <xf numFmtId="43" fontId="5" fillId="9" borderId="16" xfId="2" applyFont="1" applyFill="1" applyBorder="1"/>
    <xf numFmtId="2" fontId="5" fillId="9" borderId="16" xfId="4" applyNumberFormat="1" applyFont="1" applyFill="1" applyBorder="1"/>
    <xf numFmtId="43" fontId="5" fillId="9" borderId="16" xfId="4" applyNumberFormat="1" applyFont="1" applyFill="1" applyBorder="1"/>
    <xf numFmtId="43" fontId="5" fillId="9" borderId="21" xfId="2" applyFont="1" applyFill="1" applyBorder="1"/>
    <xf numFmtId="43" fontId="5" fillId="9" borderId="0" xfId="1" applyNumberFormat="1" applyFont="1" applyFill="1"/>
    <xf numFmtId="0" fontId="5" fillId="9" borderId="0" xfId="1" applyFont="1" applyFill="1"/>
    <xf numFmtId="0" fontId="6" fillId="4" borderId="17" xfId="1" applyFont="1" applyFill="1" applyBorder="1"/>
    <xf numFmtId="0" fontId="12" fillId="4" borderId="18" xfId="1" applyFont="1" applyFill="1" applyBorder="1"/>
    <xf numFmtId="0" fontId="6" fillId="4" borderId="18" xfId="1" applyFont="1" applyFill="1" applyBorder="1"/>
    <xf numFmtId="0" fontId="6" fillId="4" borderId="30" xfId="1" applyFont="1" applyFill="1" applyBorder="1"/>
    <xf numFmtId="43" fontId="5" fillId="4" borderId="14" xfId="3" applyNumberFormat="1" applyFont="1" applyFill="1" applyBorder="1"/>
    <xf numFmtId="43" fontId="6" fillId="0" borderId="21" xfId="2" applyFont="1" applyBorder="1"/>
    <xf numFmtId="0" fontId="6" fillId="0" borderId="21" xfId="4" applyFont="1" applyBorder="1"/>
    <xf numFmtId="0" fontId="6" fillId="3" borderId="16" xfId="4" applyFont="1" applyFill="1" applyBorder="1"/>
    <xf numFmtId="0" fontId="6" fillId="10" borderId="0" xfId="1" applyFont="1" applyFill="1"/>
    <xf numFmtId="0" fontId="5" fillId="0" borderId="19" xfId="1" applyFont="1" applyBorder="1"/>
    <xf numFmtId="0" fontId="5" fillId="0" borderId="20" xfId="1" applyFont="1" applyBorder="1"/>
    <xf numFmtId="0" fontId="5" fillId="0" borderId="29" xfId="1" applyFont="1" applyBorder="1"/>
    <xf numFmtId="0" fontId="6" fillId="0" borderId="19" xfId="1" applyFont="1" applyBorder="1"/>
    <xf numFmtId="0" fontId="6" fillId="0" borderId="20" xfId="1" applyFont="1" applyBorder="1"/>
    <xf numFmtId="0" fontId="13" fillId="0" borderId="20" xfId="1" applyFont="1" applyBorder="1"/>
    <xf numFmtId="0" fontId="6" fillId="0" borderId="29" xfId="1" applyFont="1" applyBorder="1"/>
    <xf numFmtId="0" fontId="10" fillId="0" borderId="19" xfId="1" applyFont="1" applyBorder="1"/>
    <xf numFmtId="0" fontId="10" fillId="0" borderId="20" xfId="1" applyFont="1" applyBorder="1"/>
    <xf numFmtId="0" fontId="14" fillId="0" borderId="20" xfId="1" applyFont="1" applyBorder="1"/>
    <xf numFmtId="0" fontId="10" fillId="0" borderId="29" xfId="1" applyFont="1" applyBorder="1"/>
    <xf numFmtId="43" fontId="14" fillId="0" borderId="15" xfId="3" applyNumberFormat="1" applyFont="1" applyFill="1" applyBorder="1"/>
    <xf numFmtId="0" fontId="10" fillId="0" borderId="0" xfId="1" applyFont="1"/>
    <xf numFmtId="43" fontId="5" fillId="0" borderId="15" xfId="3" applyNumberFormat="1" applyFont="1" applyFill="1" applyBorder="1"/>
    <xf numFmtId="49" fontId="6" fillId="0" borderId="20" xfId="1" applyNumberFormat="1" applyFont="1" applyFill="1" applyBorder="1" applyAlignment="1">
      <alignment vertical="top"/>
    </xf>
    <xf numFmtId="0" fontId="6" fillId="0" borderId="20" xfId="1" applyFont="1" applyBorder="1" applyAlignment="1">
      <alignment horizontal="left" vertical="top"/>
    </xf>
    <xf numFmtId="0" fontId="6" fillId="0" borderId="29" xfId="1" applyFont="1" applyBorder="1" applyAlignment="1">
      <alignment horizontal="left" vertical="top"/>
    </xf>
    <xf numFmtId="0" fontId="12" fillId="3" borderId="19" xfId="1" applyFont="1" applyFill="1" applyBorder="1"/>
    <xf numFmtId="0" fontId="6" fillId="3" borderId="29" xfId="1" applyFont="1" applyFill="1" applyBorder="1"/>
    <xf numFmtId="43" fontId="5" fillId="3" borderId="15" xfId="3" applyNumberFormat="1" applyFont="1" applyFill="1" applyBorder="1"/>
    <xf numFmtId="0" fontId="6" fillId="11" borderId="0" xfId="1" applyFont="1" applyFill="1"/>
    <xf numFmtId="0" fontId="12" fillId="4" borderId="20" xfId="1" applyFont="1" applyFill="1" applyBorder="1"/>
    <xf numFmtId="0" fontId="6" fillId="4" borderId="29" xfId="1" applyFont="1" applyFill="1" applyBorder="1"/>
    <xf numFmtId="43" fontId="5" fillId="4" borderId="15" xfId="3" applyNumberFormat="1" applyFont="1" applyFill="1" applyBorder="1"/>
    <xf numFmtId="0" fontId="6" fillId="5" borderId="29" xfId="1" applyFont="1" applyFill="1" applyBorder="1"/>
    <xf numFmtId="43" fontId="5" fillId="5" borderId="15" xfId="3" applyNumberFormat="1" applyFont="1" applyFill="1" applyBorder="1"/>
    <xf numFmtId="0" fontId="12" fillId="0" borderId="19" xfId="1" applyFont="1" applyBorder="1"/>
    <xf numFmtId="0" fontId="12" fillId="0" borderId="20" xfId="1" applyFont="1" applyBorder="1"/>
    <xf numFmtId="187" fontId="6" fillId="0" borderId="20" xfId="3" applyNumberFormat="1" applyFont="1" applyBorder="1" applyAlignment="1">
      <alignment vertical="top"/>
    </xf>
    <xf numFmtId="187" fontId="6" fillId="0" borderId="29" xfId="3" applyNumberFormat="1" applyFont="1" applyFill="1" applyBorder="1" applyAlignment="1">
      <alignment vertical="top"/>
    </xf>
    <xf numFmtId="0" fontId="6" fillId="0" borderId="31" xfId="1" applyFont="1" applyBorder="1"/>
    <xf numFmtId="0" fontId="6" fillId="0" borderId="32" xfId="1" applyFont="1" applyBorder="1"/>
    <xf numFmtId="0" fontId="6" fillId="0" borderId="32" xfId="1" applyFont="1" applyBorder="1" applyAlignment="1">
      <alignment horizontal="left" vertical="top"/>
    </xf>
    <xf numFmtId="0" fontId="10" fillId="0" borderId="33" xfId="1" applyFont="1" applyBorder="1"/>
    <xf numFmtId="0" fontId="6" fillId="0" borderId="17" xfId="1" applyFont="1" applyBorder="1"/>
    <xf numFmtId="0" fontId="6" fillId="0" borderId="18" xfId="1" applyFont="1" applyBorder="1"/>
    <xf numFmtId="0" fontId="5" fillId="0" borderId="18" xfId="1" applyFont="1" applyBorder="1"/>
    <xf numFmtId="0" fontId="6" fillId="0" borderId="30" xfId="1" applyFont="1" applyBorder="1"/>
    <xf numFmtId="43" fontId="5" fillId="0" borderId="14" xfId="3" applyNumberFormat="1" applyFont="1" applyFill="1" applyBorder="1"/>
    <xf numFmtId="187" fontId="10" fillId="0" borderId="20" xfId="3" applyNumberFormat="1" applyFont="1" applyFill="1" applyBorder="1" applyAlignment="1">
      <alignment vertical="top"/>
    </xf>
    <xf numFmtId="0" fontId="10" fillId="12" borderId="19" xfId="1" applyFont="1" applyFill="1" applyBorder="1"/>
    <xf numFmtId="0" fontId="10" fillId="12" borderId="20" xfId="1" applyFont="1" applyFill="1" applyBorder="1"/>
    <xf numFmtId="0" fontId="14" fillId="12" borderId="20" xfId="1" applyFont="1" applyFill="1" applyBorder="1"/>
    <xf numFmtId="187" fontId="10" fillId="12" borderId="20" xfId="3" applyNumberFormat="1" applyFont="1" applyFill="1" applyBorder="1" applyAlignment="1">
      <alignment vertical="top"/>
    </xf>
    <xf numFmtId="0" fontId="10" fillId="12" borderId="29" xfId="1" applyFont="1" applyFill="1" applyBorder="1"/>
    <xf numFmtId="0" fontId="10" fillId="12" borderId="0" xfId="1" applyFont="1" applyFill="1"/>
    <xf numFmtId="187" fontId="6" fillId="0" borderId="20" xfId="3" applyNumberFormat="1" applyFont="1" applyFill="1" applyBorder="1"/>
    <xf numFmtId="49" fontId="6" fillId="0" borderId="20" xfId="1" applyNumberFormat="1" applyFont="1" applyBorder="1" applyAlignment="1">
      <alignment vertical="top"/>
    </xf>
    <xf numFmtId="0" fontId="5" fillId="0" borderId="32" xfId="1" applyFont="1" applyBorder="1"/>
    <xf numFmtId="187" fontId="6" fillId="0" borderId="32" xfId="3" applyNumberFormat="1" applyFont="1" applyFill="1" applyBorder="1" applyAlignment="1">
      <alignment vertical="top"/>
    </xf>
    <xf numFmtId="0" fontId="6" fillId="0" borderId="33" xfId="1" applyFont="1" applyBorder="1"/>
    <xf numFmtId="43" fontId="5" fillId="0" borderId="15" xfId="2" applyFont="1" applyFill="1" applyBorder="1"/>
    <xf numFmtId="0" fontId="5" fillId="0" borderId="15" xfId="4" applyFont="1" applyFill="1" applyBorder="1"/>
    <xf numFmtId="0" fontId="6" fillId="3" borderId="26" xfId="1" applyFont="1" applyFill="1" applyBorder="1"/>
    <xf numFmtId="0" fontId="6" fillId="3" borderId="27" xfId="1" applyFont="1" applyFill="1" applyBorder="1"/>
    <xf numFmtId="2" fontId="6" fillId="3" borderId="16" xfId="4" applyNumberFormat="1" applyFont="1" applyFill="1" applyBorder="1"/>
    <xf numFmtId="43" fontId="6" fillId="3" borderId="0" xfId="1" applyNumberFormat="1" applyFont="1" applyFill="1"/>
    <xf numFmtId="43" fontId="6" fillId="4" borderId="16" xfId="2" applyFont="1" applyFill="1" applyBorder="1"/>
    <xf numFmtId="2" fontId="6" fillId="4" borderId="16" xfId="4" applyNumberFormat="1" applyFont="1" applyFill="1" applyBorder="1"/>
    <xf numFmtId="43" fontId="6" fillId="4" borderId="0" xfId="1" applyNumberFormat="1" applyFont="1" applyFill="1"/>
    <xf numFmtId="43" fontId="6" fillId="5" borderId="16" xfId="2" applyFont="1" applyFill="1" applyBorder="1"/>
    <xf numFmtId="2" fontId="6" fillId="5" borderId="16" xfId="4" applyNumberFormat="1" applyFont="1" applyFill="1" applyBorder="1"/>
    <xf numFmtId="43" fontId="6" fillId="5" borderId="0" xfId="1" applyNumberFormat="1" applyFont="1" applyFill="1"/>
    <xf numFmtId="0" fontId="6" fillId="0" borderId="29" xfId="1" applyFont="1" applyFill="1" applyBorder="1"/>
    <xf numFmtId="0" fontId="7" fillId="0" borderId="19" xfId="1" applyFont="1" applyFill="1" applyBorder="1"/>
    <xf numFmtId="0" fontId="7" fillId="0" borderId="20" xfId="1" applyFont="1" applyFill="1" applyBorder="1"/>
    <xf numFmtId="0" fontId="9" fillId="0" borderId="20" xfId="1" applyFont="1" applyFill="1" applyBorder="1"/>
    <xf numFmtId="43" fontId="9" fillId="0" borderId="21" xfId="3" applyNumberFormat="1" applyFont="1" applyFill="1" applyBorder="1"/>
    <xf numFmtId="43" fontId="7" fillId="0" borderId="21" xfId="2" applyFont="1" applyFill="1" applyBorder="1"/>
    <xf numFmtId="43" fontId="7" fillId="0" borderId="16" xfId="2" applyFont="1" applyFill="1" applyBorder="1"/>
    <xf numFmtId="2" fontId="7" fillId="0" borderId="16" xfId="4" applyNumberFormat="1" applyFont="1" applyFill="1" applyBorder="1"/>
    <xf numFmtId="43" fontId="7" fillId="0" borderId="16" xfId="4" applyNumberFormat="1" applyFont="1" applyFill="1" applyBorder="1"/>
    <xf numFmtId="0" fontId="7" fillId="0" borderId="0" xfId="1" applyFont="1" applyFill="1"/>
    <xf numFmtId="0" fontId="6" fillId="6" borderId="29" xfId="1" applyFont="1" applyFill="1" applyBorder="1"/>
    <xf numFmtId="43" fontId="6" fillId="6" borderId="16" xfId="2" applyFont="1" applyFill="1" applyBorder="1"/>
    <xf numFmtId="2" fontId="6" fillId="6" borderId="16" xfId="4" applyNumberFormat="1" applyFont="1" applyFill="1" applyBorder="1"/>
    <xf numFmtId="43" fontId="6" fillId="6" borderId="0" xfId="1" applyNumberFormat="1" applyFont="1" applyFill="1"/>
    <xf numFmtId="0" fontId="6" fillId="0" borderId="29" xfId="1" applyFont="1" applyFill="1" applyBorder="1" applyAlignment="1">
      <alignment horizontal="left" vertical="top"/>
    </xf>
    <xf numFmtId="0" fontId="6" fillId="0" borderId="21" xfId="4" applyFont="1" applyFill="1" applyBorder="1"/>
    <xf numFmtId="187" fontId="6" fillId="0" borderId="23" xfId="3" applyNumberFormat="1" applyFont="1" applyBorder="1"/>
    <xf numFmtId="0" fontId="6" fillId="3" borderId="23" xfId="4" applyFont="1" applyFill="1" applyBorder="1"/>
    <xf numFmtId="43" fontId="6" fillId="0" borderId="23" xfId="2" applyFont="1" applyFill="1" applyBorder="1"/>
    <xf numFmtId="187" fontId="6" fillId="0" borderId="0" xfId="3" applyNumberFormat="1" applyFont="1" applyBorder="1"/>
    <xf numFmtId="0" fontId="6" fillId="3" borderId="0" xfId="4" applyFont="1" applyFill="1" applyBorder="1"/>
    <xf numFmtId="43" fontId="6" fillId="0" borderId="0" xfId="2" applyFont="1" applyBorder="1" applyAlignment="1">
      <alignment horizontal="center"/>
    </xf>
    <xf numFmtId="43" fontId="5" fillId="0" borderId="6" xfId="2" applyFont="1" applyBorder="1" applyAlignment="1">
      <alignment horizontal="center"/>
    </xf>
    <xf numFmtId="43" fontId="5" fillId="8" borderId="15" xfId="2" applyFont="1" applyFill="1" applyBorder="1" applyAlignment="1">
      <alignment horizontal="center"/>
    </xf>
    <xf numFmtId="43" fontId="5" fillId="8" borderId="6" xfId="2" applyFont="1" applyFill="1" applyBorder="1"/>
    <xf numFmtId="2" fontId="6" fillId="3" borderId="16" xfId="2" applyNumberFormat="1" applyFont="1" applyFill="1" applyBorder="1"/>
    <xf numFmtId="2" fontId="6" fillId="4" borderId="16" xfId="2" applyNumberFormat="1" applyFont="1" applyFill="1" applyBorder="1"/>
    <xf numFmtId="2" fontId="6" fillId="9" borderId="16" xfId="4" applyNumberFormat="1" applyFont="1" applyFill="1" applyBorder="1"/>
    <xf numFmtId="43" fontId="6" fillId="9" borderId="16" xfId="4" applyNumberFormat="1" applyFont="1" applyFill="1" applyBorder="1"/>
    <xf numFmtId="2" fontId="6" fillId="9" borderId="16" xfId="2" applyNumberFormat="1" applyFont="1" applyFill="1" applyBorder="1"/>
    <xf numFmtId="43" fontId="6" fillId="9" borderId="16" xfId="2" applyFont="1" applyFill="1" applyBorder="1"/>
    <xf numFmtId="2" fontId="6" fillId="0" borderId="16" xfId="2" applyNumberFormat="1" applyFont="1" applyFill="1" applyBorder="1"/>
    <xf numFmtId="43" fontId="6" fillId="0" borderId="21" xfId="2" applyFont="1" applyFill="1" applyBorder="1" applyAlignment="1">
      <alignment horizontal="center"/>
    </xf>
    <xf numFmtId="43" fontId="6" fillId="0" borderId="29" xfId="2" applyFont="1" applyFill="1" applyBorder="1"/>
    <xf numFmtId="0" fontId="6" fillId="13" borderId="19" xfId="1" applyFont="1" applyFill="1" applyBorder="1"/>
    <xf numFmtId="0" fontId="6" fillId="13" borderId="20" xfId="1" applyFont="1" applyFill="1" applyBorder="1"/>
    <xf numFmtId="0" fontId="5" fillId="13" borderId="20" xfId="1" applyFont="1" applyFill="1" applyBorder="1"/>
    <xf numFmtId="43" fontId="5" fillId="13" borderId="21" xfId="3" applyNumberFormat="1" applyFont="1" applyFill="1" applyBorder="1"/>
    <xf numFmtId="43" fontId="6" fillId="13" borderId="21" xfId="2" applyFont="1" applyFill="1" applyBorder="1"/>
    <xf numFmtId="2" fontId="6" fillId="13" borderId="16" xfId="4" applyNumberFormat="1" applyFont="1" applyFill="1" applyBorder="1"/>
    <xf numFmtId="43" fontId="6" fillId="13" borderId="16" xfId="4" applyNumberFormat="1" applyFont="1" applyFill="1" applyBorder="1"/>
    <xf numFmtId="43" fontId="6" fillId="13" borderId="21" xfId="2" applyFont="1" applyFill="1" applyBorder="1" applyAlignment="1">
      <alignment horizontal="center"/>
    </xf>
    <xf numFmtId="2" fontId="6" fillId="13" borderId="16" xfId="2" applyNumberFormat="1" applyFont="1" applyFill="1" applyBorder="1"/>
    <xf numFmtId="43" fontId="6" fillId="13" borderId="29" xfId="2" applyFont="1" applyFill="1" applyBorder="1"/>
    <xf numFmtId="43" fontId="6" fillId="13" borderId="16" xfId="2" applyFont="1" applyFill="1" applyBorder="1"/>
    <xf numFmtId="43" fontId="6" fillId="13" borderId="0" xfId="1" applyNumberFormat="1" applyFont="1" applyFill="1"/>
    <xf numFmtId="0" fontId="6" fillId="13" borderId="0" xfId="1" applyFont="1" applyFill="1"/>
    <xf numFmtId="0" fontId="6" fillId="9" borderId="19" xfId="1" applyFont="1" applyFill="1" applyBorder="1"/>
    <xf numFmtId="0" fontId="6" fillId="9" borderId="20" xfId="1" applyFont="1" applyFill="1" applyBorder="1"/>
    <xf numFmtId="0" fontId="6" fillId="9" borderId="29" xfId="1" applyFont="1" applyFill="1" applyBorder="1"/>
    <xf numFmtId="0" fontId="6" fillId="9" borderId="0" xfId="1" applyFont="1" applyFill="1"/>
    <xf numFmtId="2" fontId="6" fillId="6" borderId="16" xfId="2" applyNumberFormat="1" applyFont="1" applyFill="1" applyBorder="1"/>
    <xf numFmtId="0" fontId="6" fillId="13" borderId="20" xfId="1" applyFont="1" applyFill="1" applyBorder="1" applyAlignment="1">
      <alignment horizontal="left" vertical="top"/>
    </xf>
    <xf numFmtId="0" fontId="6" fillId="13" borderId="29" xfId="1" applyFont="1" applyFill="1" applyBorder="1" applyAlignment="1">
      <alignment horizontal="left" vertical="top"/>
    </xf>
    <xf numFmtId="43" fontId="6" fillId="0" borderId="21" xfId="2" applyFont="1" applyBorder="1" applyAlignment="1">
      <alignment horizontal="center"/>
    </xf>
    <xf numFmtId="43" fontId="6" fillId="0" borderId="29" xfId="2" applyFont="1" applyBorder="1"/>
    <xf numFmtId="43" fontId="6" fillId="0" borderId="0" xfId="2" applyFont="1" applyFill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5" fillId="0" borderId="0" xfId="4" applyFont="1" applyAlignment="1"/>
    <xf numFmtId="43" fontId="6" fillId="0" borderId="0" xfId="5" applyFont="1"/>
    <xf numFmtId="43" fontId="6" fillId="0" borderId="0" xfId="5" applyFont="1" applyBorder="1" applyAlignment="1"/>
    <xf numFmtId="43" fontId="6" fillId="0" borderId="0" xfId="5" applyFont="1" applyFill="1" applyBorder="1" applyAlignment="1"/>
    <xf numFmtId="43" fontId="6" fillId="0" borderId="0" xfId="5" applyFont="1" applyBorder="1"/>
    <xf numFmtId="43" fontId="6" fillId="0" borderId="0" xfId="5" applyFont="1" applyAlignment="1">
      <alignment horizontal="center"/>
    </xf>
    <xf numFmtId="43" fontId="6" fillId="0" borderId="0" xfId="5" applyFont="1" applyFill="1"/>
    <xf numFmtId="43" fontId="5" fillId="0" borderId="3" xfId="5" applyFont="1" applyBorder="1" applyAlignment="1">
      <alignment horizontal="center"/>
    </xf>
    <xf numFmtId="43" fontId="5" fillId="0" borderId="2" xfId="5" applyFont="1" applyBorder="1" applyAlignment="1">
      <alignment horizontal="center"/>
    </xf>
    <xf numFmtId="43" fontId="8" fillId="0" borderId="3" xfId="5" applyFont="1" applyFill="1" applyBorder="1" applyAlignment="1">
      <alignment horizontal="center"/>
    </xf>
    <xf numFmtId="43" fontId="5" fillId="0" borderId="9" xfId="5" applyFont="1" applyBorder="1" applyAlignment="1">
      <alignment horizontal="center"/>
    </xf>
    <xf numFmtId="43" fontId="5" fillId="0" borderId="8" xfId="5" applyFont="1" applyBorder="1" applyAlignment="1">
      <alignment horizontal="center"/>
    </xf>
    <xf numFmtId="43" fontId="5" fillId="0" borderId="0" xfId="5" applyFont="1" applyBorder="1" applyAlignment="1">
      <alignment horizontal="center"/>
    </xf>
    <xf numFmtId="43" fontId="8" fillId="0" borderId="8" xfId="5" applyFont="1" applyFill="1" applyBorder="1" applyAlignment="1">
      <alignment horizontal="center"/>
    </xf>
    <xf numFmtId="43" fontId="5" fillId="0" borderId="10" xfId="5" applyFont="1" applyBorder="1" applyAlignment="1">
      <alignment horizontal="center"/>
    </xf>
    <xf numFmtId="43" fontId="5" fillId="0" borderId="14" xfId="5" applyFont="1" applyBorder="1" applyAlignment="1">
      <alignment horizontal="center"/>
    </xf>
    <xf numFmtId="43" fontId="5" fillId="0" borderId="13" xfId="5" applyFont="1" applyBorder="1" applyAlignment="1">
      <alignment horizontal="center"/>
    </xf>
    <xf numFmtId="43" fontId="5" fillId="0" borderId="14" xfId="5" applyFont="1" applyFill="1" applyBorder="1" applyAlignment="1">
      <alignment horizontal="center"/>
    </xf>
    <xf numFmtId="43" fontId="5" fillId="0" borderId="12" xfId="5" applyFont="1" applyBorder="1" applyAlignment="1">
      <alignment horizontal="center"/>
    </xf>
    <xf numFmtId="43" fontId="5" fillId="0" borderId="15" xfId="5" applyFont="1" applyBorder="1" applyAlignment="1">
      <alignment horizontal="center"/>
    </xf>
    <xf numFmtId="43" fontId="5" fillId="0" borderId="8" xfId="1" applyNumberFormat="1" applyFont="1" applyFill="1" applyBorder="1" applyAlignment="1">
      <alignment horizontal="center" vertical="center"/>
    </xf>
    <xf numFmtId="43" fontId="5" fillId="0" borderId="3" xfId="5" applyFont="1" applyFill="1" applyBorder="1"/>
    <xf numFmtId="0" fontId="5" fillId="0" borderId="3" xfId="4" applyFont="1" applyFill="1" applyBorder="1"/>
    <xf numFmtId="43" fontId="5" fillId="0" borderId="21" xfId="1" applyNumberFormat="1" applyFont="1" applyFill="1" applyBorder="1" applyAlignment="1">
      <alignment horizontal="center" vertical="center"/>
    </xf>
    <xf numFmtId="43" fontId="5" fillId="0" borderId="21" xfId="5" applyFont="1" applyFill="1" applyBorder="1"/>
    <xf numFmtId="0" fontId="5" fillId="0" borderId="21" xfId="4" applyFont="1" applyFill="1" applyBorder="1"/>
    <xf numFmtId="0" fontId="5" fillId="0" borderId="21" xfId="4" applyFont="1" applyFill="1" applyBorder="1" applyAlignment="1">
      <alignment horizontal="center"/>
    </xf>
    <xf numFmtId="0" fontId="5" fillId="3" borderId="18" xfId="1" applyFont="1" applyFill="1" applyBorder="1"/>
    <xf numFmtId="43" fontId="5" fillId="3" borderId="16" xfId="5" applyFont="1" applyFill="1" applyBorder="1"/>
    <xf numFmtId="43" fontId="5" fillId="4" borderId="16" xfId="3" applyNumberFormat="1" applyFont="1" applyFill="1" applyBorder="1"/>
    <xf numFmtId="2" fontId="5" fillId="4" borderId="21" xfId="4" applyNumberFormat="1" applyFont="1" applyFill="1" applyBorder="1" applyAlignment="1">
      <alignment horizontal="center"/>
    </xf>
    <xf numFmtId="43" fontId="5" fillId="4" borderId="21" xfId="5" applyFont="1" applyFill="1" applyBorder="1"/>
    <xf numFmtId="43" fontId="5" fillId="5" borderId="16" xfId="3" applyNumberFormat="1" applyFont="1" applyFill="1" applyBorder="1"/>
    <xf numFmtId="2" fontId="5" fillId="5" borderId="21" xfId="4" applyNumberFormat="1" applyFont="1" applyFill="1" applyBorder="1" applyAlignment="1">
      <alignment horizontal="center"/>
    </xf>
    <xf numFmtId="43" fontId="5" fillId="5" borderId="21" xfId="5" applyFont="1" applyFill="1" applyBorder="1"/>
    <xf numFmtId="43" fontId="5" fillId="0" borderId="16" xfId="3" applyNumberFormat="1" applyFont="1" applyFill="1" applyBorder="1"/>
    <xf numFmtId="2" fontId="5" fillId="0" borderId="21" xfId="4" applyNumberFormat="1" applyFont="1" applyFill="1" applyBorder="1" applyAlignment="1">
      <alignment horizontal="center"/>
    </xf>
    <xf numFmtId="43" fontId="6" fillId="0" borderId="16" xfId="3" applyNumberFormat="1" applyFont="1" applyFill="1" applyBorder="1"/>
    <xf numFmtId="43" fontId="6" fillId="0" borderId="21" xfId="5" applyFont="1" applyFill="1" applyBorder="1"/>
    <xf numFmtId="43" fontId="5" fillId="0" borderId="0" xfId="3" applyNumberFormat="1" applyFont="1" applyFill="1"/>
    <xf numFmtId="187" fontId="6" fillId="0" borderId="0" xfId="3" applyNumberFormat="1" applyFont="1" applyFill="1" applyAlignment="1">
      <alignment horizontal="center"/>
    </xf>
    <xf numFmtId="0" fontId="6" fillId="0" borderId="0" xfId="1" applyFont="1" applyFill="1" applyAlignment="1"/>
    <xf numFmtId="43" fontId="6" fillId="7" borderId="0" xfId="5" applyFont="1" applyFill="1"/>
    <xf numFmtId="0" fontId="6" fillId="0" borderId="0" xfId="1" applyFont="1" applyFill="1" applyAlignment="1">
      <alignment horizontal="left"/>
    </xf>
    <xf numFmtId="0" fontId="5" fillId="0" borderId="19" xfId="1" applyFont="1" applyFill="1" applyBorder="1" applyAlignment="1">
      <alignment horizontal="left" vertical="center"/>
    </xf>
    <xf numFmtId="0" fontId="5" fillId="0" borderId="20" xfId="1" applyFont="1" applyFill="1" applyBorder="1" applyAlignment="1">
      <alignment horizontal="left" vertical="center"/>
    </xf>
    <xf numFmtId="0" fontId="5" fillId="0" borderId="29" xfId="1" applyFont="1" applyFill="1" applyBorder="1" applyAlignment="1">
      <alignment horizontal="left" vertical="center"/>
    </xf>
    <xf numFmtId="0" fontId="5" fillId="0" borderId="3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43" fontId="5" fillId="0" borderId="1" xfId="5" applyFont="1" applyBorder="1" applyAlignment="1">
      <alignment horizontal="center" vertical="center"/>
    </xf>
    <xf numFmtId="43" fontId="5" fillId="0" borderId="9" xfId="5" applyFont="1" applyBorder="1" applyAlignment="1">
      <alignment horizontal="center" vertical="center"/>
    </xf>
    <xf numFmtId="43" fontId="5" fillId="0" borderId="11" xfId="5" applyFont="1" applyBorder="1" applyAlignment="1">
      <alignment horizontal="center" vertical="center"/>
    </xf>
    <xf numFmtId="43" fontId="5" fillId="0" borderId="12" xfId="5" applyFont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17" fontId="5" fillId="0" borderId="4" xfId="4" applyNumberFormat="1" applyFont="1" applyBorder="1" applyAlignment="1">
      <alignment horizontal="center"/>
    </xf>
    <xf numFmtId="0" fontId="5" fillId="0" borderId="5" xfId="4" applyFont="1" applyBorder="1" applyAlignment="1">
      <alignment horizontal="center"/>
    </xf>
    <xf numFmtId="0" fontId="5" fillId="0" borderId="6" xfId="4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43" fontId="5" fillId="0" borderId="3" xfId="1" applyNumberFormat="1" applyFont="1" applyBorder="1" applyAlignment="1">
      <alignment horizontal="center" vertical="center" wrapText="1"/>
    </xf>
    <xf numFmtId="43" fontId="5" fillId="0" borderId="8" xfId="1" applyNumberFormat="1" applyFont="1" applyBorder="1" applyAlignment="1">
      <alignment horizontal="center" vertical="center"/>
    </xf>
    <xf numFmtId="43" fontId="5" fillId="0" borderId="14" xfId="1" applyNumberFormat="1" applyFont="1" applyBorder="1" applyAlignment="1">
      <alignment horizontal="center" vertical="center"/>
    </xf>
    <xf numFmtId="17" fontId="5" fillId="0" borderId="5" xfId="4" applyNumberFormat="1" applyFont="1" applyBorder="1" applyAlignment="1">
      <alignment horizontal="center"/>
    </xf>
    <xf numFmtId="0" fontId="5" fillId="2" borderId="15" xfId="1" applyFont="1" applyFill="1" applyBorder="1" applyAlignment="1">
      <alignment horizontal="center" vertical="center"/>
    </xf>
    <xf numFmtId="43" fontId="5" fillId="0" borderId="1" xfId="2" applyFont="1" applyBorder="1" applyAlignment="1">
      <alignment horizontal="center" vertical="center"/>
    </xf>
    <xf numFmtId="43" fontId="5" fillId="0" borderId="9" xfId="2" applyFont="1" applyBorder="1" applyAlignment="1">
      <alignment horizontal="center" vertical="center"/>
    </xf>
    <xf numFmtId="43" fontId="5" fillId="0" borderId="11" xfId="2" applyFont="1" applyBorder="1" applyAlignment="1">
      <alignment horizontal="center" vertical="center"/>
    </xf>
    <xf numFmtId="43" fontId="5" fillId="0" borderId="12" xfId="2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43" fontId="5" fillId="0" borderId="4" xfId="2" applyFont="1" applyBorder="1" applyAlignment="1">
      <alignment horizontal="center"/>
    </xf>
    <xf numFmtId="43" fontId="5" fillId="0" borderId="6" xfId="2" applyFont="1" applyBorder="1" applyAlignment="1">
      <alignment horizontal="center"/>
    </xf>
    <xf numFmtId="43" fontId="5" fillId="0" borderId="4" xfId="2" applyFont="1" applyFill="1" applyBorder="1" applyAlignment="1">
      <alignment horizontal="center"/>
    </xf>
    <xf numFmtId="43" fontId="5" fillId="0" borderId="6" xfId="2" applyFont="1" applyFill="1" applyBorder="1" applyAlignment="1">
      <alignment horizontal="center"/>
    </xf>
    <xf numFmtId="0" fontId="5" fillId="8" borderId="11" xfId="1" applyFont="1" applyFill="1" applyBorder="1" applyAlignment="1">
      <alignment horizontal="center" vertical="center"/>
    </xf>
    <xf numFmtId="0" fontId="5" fillId="8" borderId="13" xfId="1" applyFont="1" applyFill="1" applyBorder="1" applyAlignment="1">
      <alignment horizontal="center" vertical="center"/>
    </xf>
    <xf numFmtId="0" fontId="5" fillId="8" borderId="12" xfId="1" applyFont="1" applyFill="1" applyBorder="1" applyAlignment="1">
      <alignment horizontal="center" vertical="center"/>
    </xf>
    <xf numFmtId="0" fontId="5" fillId="0" borderId="4" xfId="4" applyFont="1" applyBorder="1" applyAlignment="1">
      <alignment horizontal="center"/>
    </xf>
    <xf numFmtId="17" fontId="5" fillId="0" borderId="4" xfId="4" applyNumberFormat="1" applyFont="1" applyFill="1" applyBorder="1" applyAlignment="1">
      <alignment horizontal="center"/>
    </xf>
    <xf numFmtId="0" fontId="5" fillId="0" borderId="5" xfId="4" applyFont="1" applyFill="1" applyBorder="1" applyAlignment="1">
      <alignment horizontal="center"/>
    </xf>
    <xf numFmtId="0" fontId="5" fillId="0" borderId="6" xfId="4" applyFont="1" applyFill="1" applyBorder="1" applyAlignment="1">
      <alignment horizontal="center"/>
    </xf>
    <xf numFmtId="43" fontId="5" fillId="0" borderId="4" xfId="2" applyNumberFormat="1" applyFont="1" applyBorder="1" applyAlignment="1">
      <alignment horizontal="center"/>
    </xf>
    <xf numFmtId="43" fontId="5" fillId="0" borderId="6" xfId="2" applyNumberFormat="1" applyFont="1" applyBorder="1" applyAlignment="1">
      <alignment horizont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43" fontId="5" fillId="0" borderId="5" xfId="2" applyFont="1" applyBorder="1" applyAlignment="1">
      <alignment horizontal="center"/>
    </xf>
    <xf numFmtId="43" fontId="6" fillId="0" borderId="0" xfId="6" applyFont="1"/>
    <xf numFmtId="43" fontId="6" fillId="0" borderId="0" xfId="6" applyFont="1" applyBorder="1" applyAlignment="1"/>
    <xf numFmtId="43" fontId="6" fillId="0" borderId="0" xfId="6" applyFont="1" applyFill="1" applyBorder="1" applyAlignment="1"/>
    <xf numFmtId="43" fontId="6" fillId="0" borderId="0" xfId="6" applyFont="1" applyBorder="1"/>
    <xf numFmtId="43" fontId="6" fillId="0" borderId="0" xfId="6" applyFont="1" applyAlignment="1">
      <alignment horizontal="center"/>
    </xf>
    <xf numFmtId="43" fontId="6" fillId="0" borderId="0" xfId="6" applyFont="1" applyFill="1"/>
    <xf numFmtId="43" fontId="5" fillId="0" borderId="3" xfId="6" applyFont="1" applyBorder="1" applyAlignment="1">
      <alignment horizontal="center"/>
    </xf>
    <xf numFmtId="43" fontId="5" fillId="0" borderId="2" xfId="6" applyFont="1" applyBorder="1" applyAlignment="1">
      <alignment horizontal="center"/>
    </xf>
    <xf numFmtId="43" fontId="8" fillId="0" borderId="3" xfId="6" applyFont="1" applyFill="1" applyBorder="1" applyAlignment="1">
      <alignment horizontal="center"/>
    </xf>
    <xf numFmtId="43" fontId="5" fillId="0" borderId="9" xfId="6" applyFont="1" applyBorder="1" applyAlignment="1">
      <alignment horizontal="center"/>
    </xf>
    <xf numFmtId="43" fontId="5" fillId="0" borderId="1" xfId="6" applyFont="1" applyBorder="1" applyAlignment="1">
      <alignment horizontal="center" vertical="center"/>
    </xf>
    <xf numFmtId="43" fontId="5" fillId="0" borderId="9" xfId="6" applyFont="1" applyBorder="1" applyAlignment="1">
      <alignment horizontal="center" vertical="center"/>
    </xf>
    <xf numFmtId="43" fontId="5" fillId="0" borderId="8" xfId="6" applyFont="1" applyBorder="1" applyAlignment="1">
      <alignment horizontal="center"/>
    </xf>
    <xf numFmtId="43" fontId="5" fillId="0" borderId="0" xfId="6" applyFont="1" applyBorder="1" applyAlignment="1">
      <alignment horizontal="center"/>
    </xf>
    <xf numFmtId="43" fontId="8" fillId="0" borderId="8" xfId="6" applyFont="1" applyFill="1" applyBorder="1" applyAlignment="1">
      <alignment horizontal="center"/>
    </xf>
    <xf numFmtId="43" fontId="5" fillId="0" borderId="10" xfId="6" applyFont="1" applyBorder="1" applyAlignment="1">
      <alignment horizontal="center"/>
    </xf>
    <xf numFmtId="43" fontId="5" fillId="0" borderId="11" xfId="6" applyFont="1" applyBorder="1" applyAlignment="1">
      <alignment horizontal="center" vertical="center"/>
    </xf>
    <xf numFmtId="43" fontId="5" fillId="0" borderId="12" xfId="6" applyFont="1" applyBorder="1" applyAlignment="1">
      <alignment horizontal="center" vertical="center"/>
    </xf>
    <xf numFmtId="43" fontId="5" fillId="0" borderId="14" xfId="6" applyFont="1" applyBorder="1" applyAlignment="1">
      <alignment horizontal="center"/>
    </xf>
    <xf numFmtId="43" fontId="5" fillId="0" borderId="13" xfId="6" applyFont="1" applyBorder="1" applyAlignment="1">
      <alignment horizontal="center"/>
    </xf>
    <xf numFmtId="43" fontId="5" fillId="0" borderId="14" xfId="6" applyFont="1" applyFill="1" applyBorder="1" applyAlignment="1">
      <alignment horizontal="center"/>
    </xf>
    <xf numFmtId="43" fontId="5" fillId="0" borderId="12" xfId="6" applyFont="1" applyBorder="1" applyAlignment="1">
      <alignment horizontal="center"/>
    </xf>
    <xf numFmtId="43" fontId="5" fillId="0" borderId="15" xfId="6" applyFont="1" applyBorder="1" applyAlignment="1">
      <alignment horizontal="center"/>
    </xf>
    <xf numFmtId="43" fontId="5" fillId="0" borderId="3" xfId="6" applyFont="1" applyFill="1" applyBorder="1"/>
    <xf numFmtId="43" fontId="5" fillId="0" borderId="21" xfId="6" applyFont="1" applyFill="1" applyBorder="1"/>
    <xf numFmtId="43" fontId="16" fillId="4" borderId="21" xfId="1" applyNumberFormat="1" applyFont="1" applyFill="1" applyBorder="1" applyAlignment="1">
      <alignment horizontal="center" vertical="center"/>
    </xf>
    <xf numFmtId="2" fontId="5" fillId="3" borderId="21" xfId="4" applyNumberFormat="1" applyFont="1" applyFill="1" applyBorder="1" applyAlignment="1">
      <alignment horizontal="center"/>
    </xf>
    <xf numFmtId="43" fontId="5" fillId="4" borderId="21" xfId="6" applyFont="1" applyFill="1" applyBorder="1"/>
    <xf numFmtId="43" fontId="5" fillId="5" borderId="21" xfId="6" applyFont="1" applyFill="1" applyBorder="1"/>
    <xf numFmtId="43" fontId="6" fillId="0" borderId="21" xfId="6" applyFont="1" applyFill="1" applyBorder="1"/>
    <xf numFmtId="43" fontId="5" fillId="6" borderId="16" xfId="3" applyNumberFormat="1" applyFont="1" applyFill="1" applyBorder="1"/>
    <xf numFmtId="2" fontId="5" fillId="6" borderId="21" xfId="4" applyNumberFormat="1" applyFont="1" applyFill="1" applyBorder="1" applyAlignment="1">
      <alignment horizontal="center"/>
    </xf>
    <xf numFmtId="43" fontId="5" fillId="6" borderId="21" xfId="6" applyFont="1" applyFill="1" applyBorder="1"/>
    <xf numFmtId="43" fontId="5" fillId="4" borderId="16" xfId="6" applyFont="1" applyFill="1" applyBorder="1"/>
    <xf numFmtId="43" fontId="5" fillId="5" borderId="16" xfId="6" applyFont="1" applyFill="1" applyBorder="1"/>
    <xf numFmtId="43" fontId="5" fillId="0" borderId="16" xfId="6" applyFont="1" applyFill="1" applyBorder="1"/>
    <xf numFmtId="43" fontId="6" fillId="0" borderId="16" xfId="6" applyFont="1" applyFill="1" applyBorder="1"/>
    <xf numFmtId="2" fontId="6" fillId="0" borderId="16" xfId="4" applyNumberFormat="1" applyFont="1" applyFill="1" applyBorder="1" applyAlignment="1">
      <alignment horizontal="right"/>
    </xf>
    <xf numFmtId="43" fontId="5" fillId="9" borderId="16" xfId="6" applyFont="1" applyFill="1" applyBorder="1"/>
    <xf numFmtId="43" fontId="5" fillId="9" borderId="21" xfId="6" applyFont="1" applyFill="1" applyBorder="1"/>
    <xf numFmtId="43" fontId="5" fillId="6" borderId="16" xfId="6" applyFont="1" applyFill="1" applyBorder="1"/>
    <xf numFmtId="43" fontId="6" fillId="3" borderId="21" xfId="6" applyFont="1" applyFill="1" applyBorder="1"/>
    <xf numFmtId="43" fontId="6" fillId="4" borderId="21" xfId="6" applyFont="1" applyFill="1" applyBorder="1"/>
    <xf numFmtId="43" fontId="6" fillId="5" borderId="21" xfId="6" applyFont="1" applyFill="1" applyBorder="1"/>
    <xf numFmtId="43" fontId="6" fillId="7" borderId="0" xfId="6" applyFont="1" applyFill="1"/>
    <xf numFmtId="2" fontId="5" fillId="0" borderId="21" xfId="1" applyNumberFormat="1" applyFont="1" applyFill="1" applyBorder="1" applyAlignment="1">
      <alignment horizontal="center" vertical="center"/>
    </xf>
    <xf numFmtId="2" fontId="5" fillId="3" borderId="16" xfId="3" applyNumberFormat="1" applyFont="1" applyFill="1" applyBorder="1"/>
    <xf numFmtId="2" fontId="5" fillId="2" borderId="15" xfId="1" applyNumberFormat="1" applyFont="1" applyFill="1" applyBorder="1" applyAlignment="1">
      <alignment horizontal="center" vertical="center"/>
    </xf>
  </cellXfs>
  <cellStyles count="7">
    <cellStyle name="Normal" xfId="0" builtinId="0"/>
    <cellStyle name="เครื่องหมายจุลภาค 2" xfId="2"/>
    <cellStyle name="เครื่องหมายจุลภาค 2 2" xfId="3"/>
    <cellStyle name="เครื่องหมายจุลภาค 2 3" xfId="5"/>
    <cellStyle name="เครื่องหมายจุลภาค 2 4" xfId="6"/>
    <cellStyle name="ปกติ 2" xfId="1"/>
    <cellStyle name="ปกติ_สรุปงบจำแนกตามแผน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C&#3586;&#3629;&#3591;&#3629;&#3657;&#3629;&#3617;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CoME/&#3619;&#3634;&#3618;&#3652;&#3604;&#3657;%2051/&#3611;&#3619;&#3632;&#3617;&#3634;&#3603;&#3585;&#3634;&#3619;%2051/&#3612;&#3656;&#3634;&#3609;&#3626;&#3616;&#3634;%20%20use%20it/Documents%20and%20Settings/mju/Desktop/Documents%20and%20Settings/Keng/Desktop/work1/EX-BUD/income/&#3648;&#3591;&#3636;&#3609;&#3619;&#3634;&#3618;&#3652;&#3604;&#3657;49/&#3626;&#3619;&#3640;&#3611;&#3619;&#3641;&#3611;&#3648;&#3621;&#3656;&#3617;&#3619;&#3634;&#3618;&#3652;&#3604;&#3657;49/Tanyalak/Tanyalak/&#3652;&#3604;&#3657;&#3619;&#3633;&#3610;%20&#3591;&#3611;&#3617;/600-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619;&#3634;&#3618;&#3591;&#3634;&#3609;&#3588;&#3619;&#3640;&#3616;&#3633;&#3603;&#3601;&#3660;&#3593;&#3610;&#3633;&#3610;&#3621;&#3656;&#3634;&#3626;&#3640;&#3604;%20(&#3626;&#3617;&#3610;&#3641;&#3619;&#3603;&#3660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60;&#3615;%20D/BackUp/&#3623;&#3634;&#3591;&#3612;&#3633;&#3591;&#3649;&#3617;&#3656;&#3610;&#3607;/&#3591;&#3610;&#3611;&#3619;&#3632;&#3617;&#3634;&#3603;%202556/&#3649;&#3612;&#3609;%2056/&#3649;&#3612;&#3609;&#3648;&#3591;&#3636;&#3609;&#3619;&#3634;&#3618;&#3652;&#3604;&#3657;%2056/3.%203.6%20&#3626;&#3635;&#3609;&#3633;&#3585;%20&#3626;&#3619;&#3640;&#3611;&#3649;&#3618;&#3585;%20&#3605;&#3656;&#3629;&#3648;&#3609;&#3639;&#3656;&#3629;&#3591;%20&#3586;&#3633;&#3657;&#3609;&#3605;&#3656;&#3635;%20%20&#3617;&#3637;&#3648;&#3591;&#3636;&#3609;&#3609;&#3629;&#3585;new2&#3592;&#3633;&#3604;&#3626;&#3619;&#3619;1%20chec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T696\Downloads\&#3617;&#3637;.&#3588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ัตวศาสตร์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ปี "/>
      <sheetName val="สรุป1"/>
      <sheetName val="ยอดสรุป46"/>
      <sheetName val="ยอดสรุป45"/>
      <sheetName val="สรปุครุภัณฑ์"/>
      <sheetName val="46"/>
      <sheetName val="4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จำแนก"/>
      <sheetName val="จำแนก (2)"/>
      <sheetName val="เรื่องคน"/>
      <sheetName val="สรุปรายได้ แผ่นดิน 54 21 ก. (2)"/>
      <sheetName val="สรุป สั้นๆ"/>
      <sheetName val="จำแนกสรุป"/>
      <sheetName val="ผังรวมรายการสรุปจ่ายรวม"/>
      <sheetName val="สรุป print"/>
      <sheetName val="สรุปจ่ายรวม"/>
      <sheetName val="สรุป ขั้นต่ำ"/>
      <sheetName val="สรุป ต่อเนื่องเชื่อม"/>
      <sheetName val="สรุป ต่อเนื่อง fixed"/>
      <sheetName val="สรุป ต่อเนื่อง ผันแปร"/>
      <sheetName val="งบลงทุน"/>
      <sheetName val="ลงทุนปรับชื่อ"/>
      <sheetName val="สรุป ต่อเนื่อง อย่าลบ ทำสูตร"/>
      <sheetName val="สรุปรวม ตั้งต้น"/>
      <sheetName val="สรุป ขั้นต่ำ ตั้งต้น"/>
      <sheetName val="สรุป ต่อเนื่อง ตั้งต้น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_ผล รด.(สนับสนุน+พัฒนา)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77"/>
  <sheetViews>
    <sheetView view="pageBreakPreview" topLeftCell="AU1" zoomScaleNormal="75" zoomScaleSheetLayoutView="100" workbookViewId="0">
      <selection activeCell="AW16" sqref="AW16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35.25" style="3" customWidth="1"/>
    <col min="8" max="8" width="13.875" style="125" customWidth="1"/>
    <col min="9" max="9" width="13.875" style="336" customWidth="1"/>
    <col min="10" max="10" width="11.5" style="336" customWidth="1"/>
    <col min="11" max="11" width="14" style="377" customWidth="1"/>
    <col min="12" max="12" width="14.25" style="341" customWidth="1"/>
    <col min="13" max="13" width="6.125" style="20" customWidth="1"/>
    <col min="14" max="14" width="13.375" style="20" customWidth="1"/>
    <col min="15" max="15" width="6.125" style="126" customWidth="1"/>
    <col min="16" max="16" width="11.5" style="341" customWidth="1"/>
    <col min="17" max="17" width="11.75" style="336" customWidth="1"/>
    <col min="18" max="18" width="6.125" style="21" customWidth="1"/>
    <col min="19" max="20" width="11.625" style="336" customWidth="1"/>
    <col min="21" max="21" width="6.125" style="20" customWidth="1"/>
    <col min="22" max="23" width="11.625" style="336" customWidth="1"/>
    <col min="24" max="24" width="6.125" style="3" customWidth="1"/>
    <col min="25" max="26" width="11.625" style="336" customWidth="1"/>
    <col min="27" max="27" width="6.125" style="3" customWidth="1"/>
    <col min="28" max="29" width="11.625" style="336" customWidth="1"/>
    <col min="30" max="30" width="6" style="3" customWidth="1"/>
    <col min="31" max="31" width="11.625" style="336" customWidth="1"/>
    <col min="32" max="32" width="11.5" style="336" customWidth="1"/>
    <col min="33" max="33" width="6" style="3" customWidth="1"/>
    <col min="34" max="34" width="11.625" style="336" customWidth="1"/>
    <col min="35" max="35" width="11.875" style="336" customWidth="1"/>
    <col min="36" max="36" width="6" style="3" customWidth="1"/>
    <col min="37" max="37" width="12.875" style="336" customWidth="1"/>
    <col min="38" max="38" width="13.125" style="336" customWidth="1"/>
    <col min="39" max="39" width="6" style="3" customWidth="1"/>
    <col min="40" max="40" width="11.625" style="336" customWidth="1"/>
    <col min="41" max="41" width="11.5" style="336" customWidth="1"/>
    <col min="42" max="42" width="6" style="3" customWidth="1"/>
    <col min="43" max="44" width="13.125" style="336" customWidth="1"/>
    <col min="45" max="45" width="6" style="3" customWidth="1"/>
    <col min="46" max="46" width="13.125" style="336" customWidth="1"/>
    <col min="47" max="47" width="12.625" style="336" customWidth="1"/>
    <col min="48" max="48" width="6.125" style="3" customWidth="1"/>
    <col min="49" max="50" width="13.125" style="336" customWidth="1"/>
    <col min="51" max="51" width="6.125" style="3" customWidth="1"/>
    <col min="52" max="52" width="13.125" style="336" customWidth="1"/>
    <col min="53" max="53" width="11.875" style="336" customWidth="1"/>
    <col min="54" max="54" width="6.125" style="3" customWidth="1"/>
    <col min="55" max="55" width="11.875" style="336" customWidth="1"/>
    <col min="56" max="56" width="11.625" style="336" customWidth="1"/>
    <col min="57" max="57" width="6.125" style="3" customWidth="1"/>
    <col min="58" max="58" width="12.625" style="336" customWidth="1"/>
    <col min="59" max="59" width="10.75" style="336" customWidth="1"/>
    <col min="60" max="60" width="6.125" style="3" customWidth="1"/>
    <col min="61" max="61" width="13" style="336" customWidth="1"/>
    <col min="62" max="62" width="11.625" style="336" customWidth="1"/>
    <col min="63" max="63" width="6.125" style="3" customWidth="1"/>
    <col min="64" max="64" width="14.875" style="3" customWidth="1"/>
    <col min="65" max="16384" width="9" style="3"/>
  </cols>
  <sheetData>
    <row r="1" spans="1:64" ht="24.75" x14ac:dyDescent="0.6">
      <c r="A1" s="333"/>
      <c r="B1" s="333"/>
      <c r="C1" s="333"/>
      <c r="D1" s="333"/>
      <c r="E1" s="333"/>
      <c r="F1" s="333"/>
      <c r="G1" s="335" t="s">
        <v>204</v>
      </c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1"/>
    </row>
    <row r="2" spans="1:64" ht="24.75" x14ac:dyDescent="0.6">
      <c r="A2" s="1"/>
      <c r="B2" s="1"/>
      <c r="C2" s="1"/>
      <c r="D2" s="1"/>
      <c r="E2" s="1"/>
      <c r="F2" s="1"/>
      <c r="G2" s="33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335" t="s">
        <v>205</v>
      </c>
      <c r="H3" s="8"/>
      <c r="I3" s="337"/>
      <c r="J3" s="337"/>
      <c r="K3" s="338"/>
      <c r="L3" s="337"/>
      <c r="M3" s="7"/>
      <c r="N3" s="7"/>
      <c r="O3" s="7"/>
      <c r="P3" s="337"/>
      <c r="Q3" s="337"/>
      <c r="R3" s="11"/>
      <c r="S3" s="337"/>
      <c r="T3" s="337"/>
      <c r="U3" s="12" t="s">
        <v>3</v>
      </c>
      <c r="V3" s="339"/>
      <c r="W3" s="339"/>
      <c r="Y3" s="339"/>
      <c r="Z3" s="339"/>
      <c r="AB3" s="339"/>
      <c r="AC3" s="339"/>
      <c r="AE3" s="339"/>
      <c r="AF3" s="339"/>
      <c r="AH3" s="339"/>
      <c r="AI3" s="339"/>
      <c r="AK3" s="339"/>
      <c r="AL3" s="339"/>
      <c r="AN3" s="339"/>
      <c r="AO3" s="339"/>
      <c r="AQ3" s="339"/>
      <c r="AR3" s="339"/>
      <c r="AT3" s="339"/>
      <c r="AU3" s="339"/>
      <c r="AW3" s="339"/>
      <c r="AX3" s="339"/>
      <c r="AZ3" s="339"/>
      <c r="BA3" s="339"/>
      <c r="BC3" s="339"/>
      <c r="BD3" s="339"/>
      <c r="BF3" s="339"/>
      <c r="BG3" s="339"/>
      <c r="BI3" s="339"/>
      <c r="BJ3" s="339"/>
    </row>
    <row r="4" spans="1:64" ht="22.5" customHeight="1" x14ac:dyDescent="0.55000000000000004">
      <c r="A4" s="17"/>
      <c r="B4" s="17"/>
      <c r="C4" s="17"/>
      <c r="D4" s="17"/>
      <c r="E4" s="17"/>
      <c r="F4" s="17"/>
      <c r="G4" s="17"/>
      <c r="H4" s="18"/>
      <c r="I4" s="340"/>
      <c r="K4" s="341"/>
      <c r="L4" s="336"/>
      <c r="O4" s="20"/>
      <c r="P4" s="336"/>
    </row>
    <row r="5" spans="1:64" s="23" customFormat="1" x14ac:dyDescent="0.55000000000000004">
      <c r="A5" s="393" t="s">
        <v>7</v>
      </c>
      <c r="B5" s="394"/>
      <c r="C5" s="394"/>
      <c r="D5" s="394"/>
      <c r="E5" s="394"/>
      <c r="F5" s="394"/>
      <c r="G5" s="394"/>
      <c r="H5" s="399" t="s">
        <v>8</v>
      </c>
      <c r="I5" s="390" t="s">
        <v>9</v>
      </c>
      <c r="J5" s="402"/>
      <c r="K5" s="402"/>
      <c r="L5" s="391"/>
      <c r="M5" s="391"/>
      <c r="N5" s="391"/>
      <c r="O5" s="392"/>
      <c r="P5" s="390">
        <v>240605</v>
      </c>
      <c r="Q5" s="391"/>
      <c r="R5" s="392"/>
      <c r="S5" s="390">
        <v>21490</v>
      </c>
      <c r="T5" s="391"/>
      <c r="U5" s="392"/>
      <c r="V5" s="390">
        <v>21520</v>
      </c>
      <c r="W5" s="391"/>
      <c r="X5" s="392"/>
      <c r="Y5" s="390" t="s">
        <v>10</v>
      </c>
      <c r="Z5" s="391"/>
      <c r="AA5" s="392"/>
      <c r="AB5" s="390">
        <v>240697</v>
      </c>
      <c r="AC5" s="391"/>
      <c r="AD5" s="392"/>
      <c r="AE5" s="390">
        <v>240736</v>
      </c>
      <c r="AF5" s="391"/>
      <c r="AG5" s="392"/>
      <c r="AH5" s="390">
        <v>240756</v>
      </c>
      <c r="AI5" s="391"/>
      <c r="AJ5" s="392"/>
      <c r="AK5" s="390" t="s">
        <v>11</v>
      </c>
      <c r="AL5" s="391"/>
      <c r="AM5" s="392"/>
      <c r="AN5" s="390">
        <v>240787</v>
      </c>
      <c r="AO5" s="391"/>
      <c r="AP5" s="392"/>
      <c r="AQ5" s="390">
        <v>240817</v>
      </c>
      <c r="AR5" s="391"/>
      <c r="AS5" s="392"/>
      <c r="AT5" s="390">
        <v>240848</v>
      </c>
      <c r="AU5" s="391"/>
      <c r="AV5" s="392"/>
      <c r="AW5" s="390" t="s">
        <v>12</v>
      </c>
      <c r="AX5" s="391"/>
      <c r="AY5" s="392"/>
      <c r="AZ5" s="390">
        <v>240878</v>
      </c>
      <c r="BA5" s="391"/>
      <c r="BB5" s="392"/>
      <c r="BC5" s="390">
        <v>240544</v>
      </c>
      <c r="BD5" s="391"/>
      <c r="BE5" s="392"/>
      <c r="BF5" s="390">
        <v>240575</v>
      </c>
      <c r="BG5" s="391"/>
      <c r="BH5" s="392"/>
      <c r="BI5" s="390" t="s">
        <v>13</v>
      </c>
      <c r="BJ5" s="391"/>
      <c r="BK5" s="392"/>
    </row>
    <row r="6" spans="1:64" s="31" customFormat="1" ht="24.75" customHeight="1" x14ac:dyDescent="0.55000000000000004">
      <c r="A6" s="395"/>
      <c r="B6" s="396"/>
      <c r="C6" s="396"/>
      <c r="D6" s="396"/>
      <c r="E6" s="396"/>
      <c r="F6" s="396"/>
      <c r="G6" s="396"/>
      <c r="H6" s="400"/>
      <c r="I6" s="342" t="s">
        <v>14</v>
      </c>
      <c r="J6" s="343" t="s">
        <v>15</v>
      </c>
      <c r="K6" s="344" t="s">
        <v>16</v>
      </c>
      <c r="L6" s="345" t="s">
        <v>17</v>
      </c>
      <c r="M6" s="28" t="s">
        <v>18</v>
      </c>
      <c r="N6" s="29" t="s">
        <v>19</v>
      </c>
      <c r="O6" s="28" t="s">
        <v>18</v>
      </c>
      <c r="P6" s="384" t="s">
        <v>20</v>
      </c>
      <c r="Q6" s="385"/>
      <c r="R6" s="382" t="s">
        <v>18</v>
      </c>
      <c r="S6" s="384" t="s">
        <v>20</v>
      </c>
      <c r="T6" s="385"/>
      <c r="U6" s="382" t="s">
        <v>18</v>
      </c>
      <c r="V6" s="384" t="s">
        <v>20</v>
      </c>
      <c r="W6" s="385"/>
      <c r="X6" s="382" t="s">
        <v>18</v>
      </c>
      <c r="Y6" s="384" t="s">
        <v>20</v>
      </c>
      <c r="Z6" s="385"/>
      <c r="AA6" s="382" t="s">
        <v>18</v>
      </c>
      <c r="AB6" s="384" t="s">
        <v>20</v>
      </c>
      <c r="AC6" s="385"/>
      <c r="AD6" s="382" t="s">
        <v>18</v>
      </c>
      <c r="AE6" s="384" t="s">
        <v>20</v>
      </c>
      <c r="AF6" s="385"/>
      <c r="AG6" s="382" t="s">
        <v>18</v>
      </c>
      <c r="AH6" s="384" t="s">
        <v>20</v>
      </c>
      <c r="AI6" s="385"/>
      <c r="AJ6" s="382" t="s">
        <v>18</v>
      </c>
      <c r="AK6" s="384" t="s">
        <v>20</v>
      </c>
      <c r="AL6" s="385"/>
      <c r="AM6" s="382" t="s">
        <v>18</v>
      </c>
      <c r="AN6" s="384" t="s">
        <v>20</v>
      </c>
      <c r="AO6" s="385"/>
      <c r="AP6" s="382" t="s">
        <v>18</v>
      </c>
      <c r="AQ6" s="384" t="s">
        <v>20</v>
      </c>
      <c r="AR6" s="385"/>
      <c r="AS6" s="382" t="s">
        <v>18</v>
      </c>
      <c r="AT6" s="384" t="s">
        <v>20</v>
      </c>
      <c r="AU6" s="385"/>
      <c r="AV6" s="382" t="s">
        <v>18</v>
      </c>
      <c r="AW6" s="384" t="s">
        <v>20</v>
      </c>
      <c r="AX6" s="385"/>
      <c r="AY6" s="382" t="s">
        <v>18</v>
      </c>
      <c r="AZ6" s="384" t="s">
        <v>20</v>
      </c>
      <c r="BA6" s="385"/>
      <c r="BB6" s="382" t="s">
        <v>18</v>
      </c>
      <c r="BC6" s="384" t="s">
        <v>20</v>
      </c>
      <c r="BD6" s="385"/>
      <c r="BE6" s="382" t="s">
        <v>18</v>
      </c>
      <c r="BF6" s="384" t="s">
        <v>20</v>
      </c>
      <c r="BG6" s="385"/>
      <c r="BH6" s="382" t="s">
        <v>18</v>
      </c>
      <c r="BI6" s="384" t="s">
        <v>20</v>
      </c>
      <c r="BJ6" s="385"/>
      <c r="BK6" s="382" t="s">
        <v>18</v>
      </c>
    </row>
    <row r="7" spans="1:64" s="31" customFormat="1" ht="24.75" customHeight="1" x14ac:dyDescent="0.55000000000000004">
      <c r="A7" s="395"/>
      <c r="B7" s="396"/>
      <c r="C7" s="396"/>
      <c r="D7" s="396"/>
      <c r="E7" s="396"/>
      <c r="F7" s="396"/>
      <c r="G7" s="396"/>
      <c r="H7" s="400"/>
      <c r="I7" s="346"/>
      <c r="J7" s="347" t="s">
        <v>21</v>
      </c>
      <c r="K7" s="348" t="s">
        <v>22</v>
      </c>
      <c r="L7" s="349"/>
      <c r="M7" s="36"/>
      <c r="N7" s="37"/>
      <c r="O7" s="36"/>
      <c r="P7" s="386"/>
      <c r="Q7" s="387"/>
      <c r="R7" s="383"/>
      <c r="S7" s="386"/>
      <c r="T7" s="387"/>
      <c r="U7" s="383"/>
      <c r="V7" s="386"/>
      <c r="W7" s="387"/>
      <c r="X7" s="383"/>
      <c r="Y7" s="386"/>
      <c r="Z7" s="387"/>
      <c r="AA7" s="383"/>
      <c r="AB7" s="386"/>
      <c r="AC7" s="387"/>
      <c r="AD7" s="383"/>
      <c r="AE7" s="386"/>
      <c r="AF7" s="387"/>
      <c r="AG7" s="383"/>
      <c r="AH7" s="386"/>
      <c r="AI7" s="387"/>
      <c r="AJ7" s="383"/>
      <c r="AK7" s="386"/>
      <c r="AL7" s="387"/>
      <c r="AM7" s="383"/>
      <c r="AN7" s="386"/>
      <c r="AO7" s="387"/>
      <c r="AP7" s="383"/>
      <c r="AQ7" s="386"/>
      <c r="AR7" s="387"/>
      <c r="AS7" s="383"/>
      <c r="AT7" s="386"/>
      <c r="AU7" s="387"/>
      <c r="AV7" s="383"/>
      <c r="AW7" s="386"/>
      <c r="AX7" s="387"/>
      <c r="AY7" s="383"/>
      <c r="AZ7" s="386"/>
      <c r="BA7" s="387"/>
      <c r="BB7" s="383"/>
      <c r="BC7" s="386"/>
      <c r="BD7" s="387"/>
      <c r="BE7" s="383"/>
      <c r="BF7" s="386"/>
      <c r="BG7" s="387"/>
      <c r="BH7" s="383"/>
      <c r="BI7" s="386"/>
      <c r="BJ7" s="387"/>
      <c r="BK7" s="383"/>
    </row>
    <row r="8" spans="1:64" s="31" customFormat="1" ht="24.75" customHeight="1" x14ac:dyDescent="0.55000000000000004">
      <c r="A8" s="397"/>
      <c r="B8" s="398"/>
      <c r="C8" s="398"/>
      <c r="D8" s="398"/>
      <c r="E8" s="398"/>
      <c r="F8" s="398"/>
      <c r="G8" s="398"/>
      <c r="H8" s="401"/>
      <c r="I8" s="350" t="s">
        <v>23</v>
      </c>
      <c r="J8" s="351" t="s">
        <v>24</v>
      </c>
      <c r="K8" s="352" t="s">
        <v>25</v>
      </c>
      <c r="L8" s="353" t="s">
        <v>26</v>
      </c>
      <c r="M8" s="42" t="s">
        <v>27</v>
      </c>
      <c r="N8" s="43" t="s">
        <v>28</v>
      </c>
      <c r="O8" s="42" t="s">
        <v>29</v>
      </c>
      <c r="P8" s="354" t="s">
        <v>30</v>
      </c>
      <c r="Q8" s="354" t="s">
        <v>31</v>
      </c>
      <c r="R8" s="42" t="s">
        <v>32</v>
      </c>
      <c r="S8" s="354" t="s">
        <v>30</v>
      </c>
      <c r="T8" s="354" t="s">
        <v>31</v>
      </c>
      <c r="U8" s="42" t="s">
        <v>32</v>
      </c>
      <c r="V8" s="354" t="s">
        <v>30</v>
      </c>
      <c r="W8" s="354" t="s">
        <v>31</v>
      </c>
      <c r="X8" s="42" t="s">
        <v>32</v>
      </c>
      <c r="Y8" s="354" t="s">
        <v>30</v>
      </c>
      <c r="Z8" s="354" t="s">
        <v>31</v>
      </c>
      <c r="AA8" s="42" t="s">
        <v>32</v>
      </c>
      <c r="AB8" s="354" t="s">
        <v>30</v>
      </c>
      <c r="AC8" s="354" t="s">
        <v>31</v>
      </c>
      <c r="AD8" s="42" t="s">
        <v>32</v>
      </c>
      <c r="AE8" s="354" t="s">
        <v>30</v>
      </c>
      <c r="AF8" s="354" t="s">
        <v>31</v>
      </c>
      <c r="AG8" s="42" t="s">
        <v>32</v>
      </c>
      <c r="AH8" s="354" t="s">
        <v>30</v>
      </c>
      <c r="AI8" s="354" t="s">
        <v>31</v>
      </c>
      <c r="AJ8" s="42" t="s">
        <v>32</v>
      </c>
      <c r="AK8" s="354" t="s">
        <v>30</v>
      </c>
      <c r="AL8" s="354" t="s">
        <v>31</v>
      </c>
      <c r="AM8" s="42" t="s">
        <v>32</v>
      </c>
      <c r="AN8" s="354" t="s">
        <v>30</v>
      </c>
      <c r="AO8" s="354" t="s">
        <v>31</v>
      </c>
      <c r="AP8" s="42" t="s">
        <v>32</v>
      </c>
      <c r="AQ8" s="354" t="s">
        <v>30</v>
      </c>
      <c r="AR8" s="354" t="s">
        <v>31</v>
      </c>
      <c r="AS8" s="42" t="s">
        <v>32</v>
      </c>
      <c r="AT8" s="354" t="s">
        <v>30</v>
      </c>
      <c r="AU8" s="354" t="s">
        <v>31</v>
      </c>
      <c r="AV8" s="42" t="s">
        <v>32</v>
      </c>
      <c r="AW8" s="354" t="s">
        <v>30</v>
      </c>
      <c r="AX8" s="354" t="s">
        <v>31</v>
      </c>
      <c r="AY8" s="42" t="s">
        <v>32</v>
      </c>
      <c r="AZ8" s="354" t="s">
        <v>30</v>
      </c>
      <c r="BA8" s="354" t="s">
        <v>31</v>
      </c>
      <c r="BB8" s="42" t="s">
        <v>32</v>
      </c>
      <c r="BC8" s="354" t="s">
        <v>30</v>
      </c>
      <c r="BD8" s="354" t="s">
        <v>31</v>
      </c>
      <c r="BE8" s="42" t="s">
        <v>32</v>
      </c>
      <c r="BF8" s="354" t="s">
        <v>30</v>
      </c>
      <c r="BG8" s="354" t="s">
        <v>31</v>
      </c>
      <c r="BH8" s="42" t="s">
        <v>32</v>
      </c>
      <c r="BI8" s="354" t="s">
        <v>30</v>
      </c>
      <c r="BJ8" s="354" t="s">
        <v>31</v>
      </c>
      <c r="BK8" s="42" t="s">
        <v>32</v>
      </c>
    </row>
    <row r="9" spans="1:64" s="85" customFormat="1" ht="24.75" customHeight="1" x14ac:dyDescent="0.55000000000000004">
      <c r="A9" s="388" t="s">
        <v>33</v>
      </c>
      <c r="B9" s="389"/>
      <c r="C9" s="389"/>
      <c r="D9" s="389"/>
      <c r="E9" s="389"/>
      <c r="F9" s="389"/>
      <c r="G9" s="389"/>
      <c r="H9" s="355"/>
      <c r="I9" s="356"/>
      <c r="J9" s="356"/>
      <c r="K9" s="356"/>
      <c r="L9" s="356"/>
      <c r="M9" s="357"/>
      <c r="N9" s="357"/>
      <c r="O9" s="357"/>
      <c r="P9" s="356"/>
      <c r="Q9" s="356"/>
      <c r="R9" s="132"/>
      <c r="S9" s="356"/>
      <c r="T9" s="356"/>
      <c r="U9" s="357"/>
      <c r="V9" s="356"/>
      <c r="W9" s="356"/>
      <c r="X9" s="357"/>
      <c r="Y9" s="356"/>
      <c r="Z9" s="356"/>
      <c r="AA9" s="357"/>
      <c r="AB9" s="356"/>
      <c r="AC9" s="356"/>
      <c r="AD9" s="357"/>
      <c r="AE9" s="356"/>
      <c r="AF9" s="356"/>
      <c r="AG9" s="357"/>
      <c r="AH9" s="356"/>
      <c r="AI9" s="356"/>
      <c r="AJ9" s="357"/>
      <c r="AK9" s="356"/>
      <c r="AL9" s="356"/>
      <c r="AM9" s="357"/>
      <c r="AN9" s="356"/>
      <c r="AO9" s="356"/>
      <c r="AP9" s="357"/>
      <c r="AQ9" s="356"/>
      <c r="AR9" s="356"/>
      <c r="AS9" s="357"/>
      <c r="AT9" s="356"/>
      <c r="AU9" s="356"/>
      <c r="AV9" s="357"/>
      <c r="AW9" s="356"/>
      <c r="AX9" s="356"/>
      <c r="AY9" s="357"/>
      <c r="AZ9" s="356"/>
      <c r="BA9" s="356"/>
      <c r="BB9" s="357"/>
      <c r="BC9" s="356"/>
      <c r="BD9" s="356"/>
      <c r="BE9" s="357"/>
      <c r="BF9" s="356"/>
      <c r="BG9" s="356"/>
      <c r="BH9" s="357"/>
      <c r="BI9" s="356"/>
      <c r="BJ9" s="356"/>
      <c r="BK9" s="357"/>
    </row>
    <row r="10" spans="1:64" s="85" customFormat="1" ht="24.75" customHeight="1" x14ac:dyDescent="0.55000000000000004">
      <c r="A10" s="379" t="s">
        <v>4</v>
      </c>
      <c r="B10" s="380"/>
      <c r="C10" s="380"/>
      <c r="D10" s="380"/>
      <c r="E10" s="380"/>
      <c r="F10" s="380"/>
      <c r="G10" s="381"/>
      <c r="H10" s="358"/>
      <c r="I10" s="359"/>
      <c r="J10" s="359"/>
      <c r="K10" s="359"/>
      <c r="L10" s="359"/>
      <c r="M10" s="360"/>
      <c r="N10" s="360"/>
      <c r="O10" s="360"/>
      <c r="P10" s="359"/>
      <c r="Q10" s="359"/>
      <c r="R10" s="361"/>
      <c r="S10" s="359"/>
      <c r="T10" s="359"/>
      <c r="U10" s="360"/>
      <c r="V10" s="359"/>
      <c r="W10" s="359"/>
      <c r="X10" s="360"/>
      <c r="Y10" s="359"/>
      <c r="Z10" s="359"/>
      <c r="AA10" s="360"/>
      <c r="AB10" s="359"/>
      <c r="AC10" s="359"/>
      <c r="AD10" s="360"/>
      <c r="AE10" s="359"/>
      <c r="AF10" s="359"/>
      <c r="AG10" s="360"/>
      <c r="AH10" s="359"/>
      <c r="AI10" s="359"/>
      <c r="AJ10" s="360"/>
      <c r="AK10" s="359"/>
      <c r="AL10" s="359"/>
      <c r="AM10" s="360"/>
      <c r="AN10" s="359"/>
      <c r="AO10" s="359"/>
      <c r="AP10" s="360"/>
      <c r="AQ10" s="359"/>
      <c r="AR10" s="359"/>
      <c r="AS10" s="360"/>
      <c r="AT10" s="359"/>
      <c r="AU10" s="359"/>
      <c r="AV10" s="360"/>
      <c r="AW10" s="359"/>
      <c r="AX10" s="359"/>
      <c r="AY10" s="360"/>
      <c r="AZ10" s="359"/>
      <c r="BA10" s="359"/>
      <c r="BB10" s="360"/>
      <c r="BC10" s="359"/>
      <c r="BD10" s="359"/>
      <c r="BE10" s="360"/>
      <c r="BF10" s="359"/>
      <c r="BG10" s="359"/>
      <c r="BH10" s="360"/>
      <c r="BI10" s="359"/>
      <c r="BJ10" s="359"/>
      <c r="BK10" s="360"/>
    </row>
    <row r="11" spans="1:64" s="85" customFormat="1" ht="24.75" customHeight="1" x14ac:dyDescent="0.55000000000000004">
      <c r="A11" s="379" t="s">
        <v>5</v>
      </c>
      <c r="B11" s="380"/>
      <c r="C11" s="380"/>
      <c r="D11" s="380"/>
      <c r="E11" s="380"/>
      <c r="F11" s="380"/>
      <c r="G11" s="381"/>
      <c r="H11" s="358"/>
      <c r="I11" s="359"/>
      <c r="J11" s="359"/>
      <c r="K11" s="359"/>
      <c r="L11" s="359"/>
      <c r="M11" s="360"/>
      <c r="N11" s="360"/>
      <c r="O11" s="360"/>
      <c r="P11" s="359"/>
      <c r="Q11" s="359"/>
      <c r="R11" s="361"/>
      <c r="S11" s="359"/>
      <c r="T11" s="359"/>
      <c r="U11" s="360"/>
      <c r="V11" s="359"/>
      <c r="W11" s="359"/>
      <c r="X11" s="360"/>
      <c r="Y11" s="359"/>
      <c r="Z11" s="359"/>
      <c r="AA11" s="360"/>
      <c r="AB11" s="359"/>
      <c r="AC11" s="359"/>
      <c r="AD11" s="360"/>
      <c r="AE11" s="359"/>
      <c r="AF11" s="359"/>
      <c r="AG11" s="360"/>
      <c r="AH11" s="359"/>
      <c r="AI11" s="359"/>
      <c r="AJ11" s="360"/>
      <c r="AK11" s="359"/>
      <c r="AL11" s="359"/>
      <c r="AM11" s="360"/>
      <c r="AN11" s="359"/>
      <c r="AO11" s="359"/>
      <c r="AP11" s="360"/>
      <c r="AQ11" s="359"/>
      <c r="AR11" s="359"/>
      <c r="AS11" s="360"/>
      <c r="AT11" s="359"/>
      <c r="AU11" s="359"/>
      <c r="AV11" s="360"/>
      <c r="AW11" s="359"/>
      <c r="AX11" s="359"/>
      <c r="AY11" s="360"/>
      <c r="AZ11" s="359"/>
      <c r="BA11" s="359"/>
      <c r="BB11" s="360"/>
      <c r="BC11" s="359"/>
      <c r="BD11" s="359"/>
      <c r="BE11" s="360"/>
      <c r="BF11" s="359"/>
      <c r="BG11" s="359"/>
      <c r="BH11" s="360"/>
      <c r="BI11" s="359"/>
      <c r="BJ11" s="359"/>
      <c r="BK11" s="360"/>
    </row>
    <row r="12" spans="1:64" s="85" customFormat="1" ht="24.75" customHeight="1" x14ac:dyDescent="0.55000000000000004">
      <c r="A12" s="379" t="s">
        <v>6</v>
      </c>
      <c r="B12" s="380"/>
      <c r="C12" s="380"/>
      <c r="D12" s="380"/>
      <c r="E12" s="380"/>
      <c r="F12" s="380"/>
      <c r="G12" s="381"/>
      <c r="H12" s="358"/>
      <c r="I12" s="359"/>
      <c r="J12" s="359"/>
      <c r="K12" s="359"/>
      <c r="L12" s="359"/>
      <c r="M12" s="360"/>
      <c r="N12" s="360"/>
      <c r="O12" s="360"/>
      <c r="P12" s="359"/>
      <c r="Q12" s="359"/>
      <c r="R12" s="361"/>
      <c r="S12" s="359"/>
      <c r="T12" s="359"/>
      <c r="U12" s="360"/>
      <c r="V12" s="359"/>
      <c r="W12" s="359"/>
      <c r="X12" s="360"/>
      <c r="Y12" s="359"/>
      <c r="Z12" s="359"/>
      <c r="AA12" s="360"/>
      <c r="AB12" s="359"/>
      <c r="AC12" s="359"/>
      <c r="AD12" s="360"/>
      <c r="AE12" s="359"/>
      <c r="AF12" s="359"/>
      <c r="AG12" s="360"/>
      <c r="AH12" s="359"/>
      <c r="AI12" s="359"/>
      <c r="AJ12" s="360"/>
      <c r="AK12" s="359"/>
      <c r="AL12" s="359"/>
      <c r="AM12" s="360"/>
      <c r="AN12" s="359"/>
      <c r="AO12" s="359"/>
      <c r="AP12" s="360"/>
      <c r="AQ12" s="359"/>
      <c r="AR12" s="359"/>
      <c r="AS12" s="360"/>
      <c r="AT12" s="359"/>
      <c r="AU12" s="359"/>
      <c r="AV12" s="360"/>
      <c r="AW12" s="359"/>
      <c r="AX12" s="359"/>
      <c r="AY12" s="360"/>
      <c r="AZ12" s="359"/>
      <c r="BA12" s="359"/>
      <c r="BB12" s="360"/>
      <c r="BC12" s="359"/>
      <c r="BD12" s="359"/>
      <c r="BE12" s="360"/>
      <c r="BF12" s="359"/>
      <c r="BG12" s="359"/>
      <c r="BH12" s="360"/>
      <c r="BI12" s="359"/>
      <c r="BJ12" s="359"/>
      <c r="BK12" s="360"/>
    </row>
    <row r="13" spans="1:64" s="150" customFormat="1" x14ac:dyDescent="0.55000000000000004">
      <c r="A13" s="50" t="s">
        <v>34</v>
      </c>
      <c r="B13" s="362"/>
      <c r="C13" s="362"/>
      <c r="D13" s="362"/>
      <c r="E13" s="362"/>
      <c r="F13" s="362"/>
      <c r="G13" s="362"/>
      <c r="H13" s="52">
        <f>SUM(H14,H19,H23)</f>
        <v>2819500</v>
      </c>
      <c r="I13" s="52">
        <f t="shared" ref="I13:J13" si="0">SUM(I14,I19,I23)</f>
        <v>4855000</v>
      </c>
      <c r="J13" s="52">
        <f t="shared" si="0"/>
        <v>-279200</v>
      </c>
      <c r="K13" s="52">
        <f>SUM(I13+J13)</f>
        <v>4575800</v>
      </c>
      <c r="L13" s="52">
        <f>SUM(Z13,AL13,AX13,BJ13)</f>
        <v>1472340</v>
      </c>
      <c r="M13" s="147">
        <f>SUM(L13*100/K13)</f>
        <v>32.176668560688839</v>
      </c>
      <c r="N13" s="191">
        <f>SUM(K13-L13)</f>
        <v>3103460</v>
      </c>
      <c r="O13" s="147">
        <f t="shared" ref="O13:O26" si="1">SUM(N13*100/K13)</f>
        <v>67.823331439311161</v>
      </c>
      <c r="P13" s="52">
        <f t="shared" ref="P13:Q13" si="2">SUM(P14,P19,P23)</f>
        <v>238640</v>
      </c>
      <c r="Q13" s="52">
        <f t="shared" si="2"/>
        <v>238640</v>
      </c>
      <c r="R13" s="147">
        <f>SUM(Q13*100/P13)</f>
        <v>100</v>
      </c>
      <c r="S13" s="52">
        <f t="shared" ref="S13:T13" si="3">SUM(S14,S19,S23)</f>
        <v>238640</v>
      </c>
      <c r="T13" s="52">
        <f t="shared" si="3"/>
        <v>238640</v>
      </c>
      <c r="U13" s="147">
        <f>SUM(T13*100/S13)</f>
        <v>100</v>
      </c>
      <c r="V13" s="52">
        <f t="shared" ref="V13:W13" si="4">SUM(V14,V19,V23)</f>
        <v>259020</v>
      </c>
      <c r="W13" s="52">
        <f t="shared" si="4"/>
        <v>258890</v>
      </c>
      <c r="X13" s="147">
        <f>SUM(W13*100/V13)</f>
        <v>99.949810825418894</v>
      </c>
      <c r="Y13" s="52">
        <f t="shared" ref="Y13:Y15" si="5">SUM(Y14)</f>
        <v>736300</v>
      </c>
      <c r="Z13" s="52">
        <f t="shared" ref="Z13:Z15" si="6">SUM(Z14)</f>
        <v>736170</v>
      </c>
      <c r="AA13" s="147">
        <f>SUM(Z13*100/Y13)</f>
        <v>99.982344153198426</v>
      </c>
      <c r="AB13" s="52">
        <f t="shared" ref="AB13:AC13" si="7">SUM(AB14,AB19,AB23)</f>
        <v>245565</v>
      </c>
      <c r="AC13" s="52">
        <f t="shared" si="7"/>
        <v>245390</v>
      </c>
      <c r="AD13" s="147">
        <f>SUM(AC13*100/AB13)</f>
        <v>99.928735772606032</v>
      </c>
      <c r="AE13" s="52">
        <f t="shared" ref="AE13:AF13" si="8">SUM(AE14,AE19,AE23)</f>
        <v>245565</v>
      </c>
      <c r="AF13" s="52">
        <f t="shared" si="8"/>
        <v>245390</v>
      </c>
      <c r="AG13" s="147">
        <f>SUM(AF13*100/AE13)</f>
        <v>99.928735772606032</v>
      </c>
      <c r="AH13" s="52">
        <f t="shared" ref="AH13:AI13" si="9">SUM(AH14,AH19,AH23)</f>
        <v>245565</v>
      </c>
      <c r="AI13" s="52">
        <f t="shared" si="9"/>
        <v>245390</v>
      </c>
      <c r="AJ13" s="147">
        <f>SUM(AI13*100/AH13)</f>
        <v>99.928735772606032</v>
      </c>
      <c r="AK13" s="363">
        <f t="shared" ref="AK13:AL26" si="10">SUM(AB13,AE13,AH13)</f>
        <v>736695</v>
      </c>
      <c r="AL13" s="363">
        <f t="shared" si="10"/>
        <v>736170</v>
      </c>
      <c r="AM13" s="147">
        <f>SUM(AL13*100/AK13)</f>
        <v>99.928735772606032</v>
      </c>
      <c r="AN13" s="52">
        <f t="shared" ref="AN13:AO13" si="11">SUM(AN14,AN19,AN23)</f>
        <v>245565</v>
      </c>
      <c r="AO13" s="52">
        <f t="shared" si="11"/>
        <v>0</v>
      </c>
      <c r="AP13" s="147">
        <f>SUM(AO13*100/AN13)</f>
        <v>0</v>
      </c>
      <c r="AQ13" s="52">
        <f t="shared" ref="AQ13:AR13" si="12">SUM(AQ14,AQ19,AQ23)</f>
        <v>245565</v>
      </c>
      <c r="AR13" s="52">
        <f t="shared" si="12"/>
        <v>0</v>
      </c>
      <c r="AS13" s="147">
        <f>SUM(AR13*100/AQ13)</f>
        <v>0</v>
      </c>
      <c r="AT13" s="52">
        <f t="shared" ref="AT13:AU13" si="13">SUM(AT14,AT19,AT23)</f>
        <v>450530</v>
      </c>
      <c r="AU13" s="52">
        <f t="shared" si="13"/>
        <v>0</v>
      </c>
      <c r="AV13" s="147">
        <f>SUM(AU13*100/AT13)</f>
        <v>0</v>
      </c>
      <c r="AW13" s="363">
        <f t="shared" ref="AW13:AX26" si="14">SUM(AN13,AQ13,AT13)</f>
        <v>941660</v>
      </c>
      <c r="AX13" s="363">
        <f t="shared" si="14"/>
        <v>0</v>
      </c>
      <c r="AY13" s="147">
        <f>SUM(AX13*100/AW13)</f>
        <v>0</v>
      </c>
      <c r="AZ13" s="52">
        <f t="shared" ref="AZ13:BA13" si="15">SUM(AZ14,AZ19,AZ23)</f>
        <v>499790</v>
      </c>
      <c r="BA13" s="52">
        <f t="shared" si="15"/>
        <v>0</v>
      </c>
      <c r="BB13" s="147">
        <f>SUM(BA13*100/AZ13)</f>
        <v>0</v>
      </c>
      <c r="BC13" s="52">
        <f t="shared" ref="BC13:BD13" si="16">SUM(BC14,BC19,BC23)</f>
        <v>334240</v>
      </c>
      <c r="BD13" s="52">
        <f t="shared" si="16"/>
        <v>0</v>
      </c>
      <c r="BE13" s="147">
        <f>SUM(BD13*100/BC13)</f>
        <v>0</v>
      </c>
      <c r="BF13" s="52">
        <f t="shared" ref="BF13:BG13" si="17">SUM(BF14,BF19,BF23)</f>
        <v>1327115</v>
      </c>
      <c r="BG13" s="52">
        <f t="shared" si="17"/>
        <v>0</v>
      </c>
      <c r="BH13" s="147">
        <f>SUM(BG13*100/BF13)</f>
        <v>0</v>
      </c>
      <c r="BI13" s="363">
        <f>SUM(AZ13,BC13,BF13)</f>
        <v>2161145</v>
      </c>
      <c r="BJ13" s="363">
        <f>SUM(BG13,BA13,BD13)</f>
        <v>0</v>
      </c>
      <c r="BK13" s="147">
        <f>SUM(BJ13*100/BI13)</f>
        <v>0</v>
      </c>
      <c r="BL13" s="149">
        <f>SUM(Y13,AK13,AW13,BI13)</f>
        <v>4575800</v>
      </c>
    </row>
    <row r="14" spans="1:64" s="159" customFormat="1" x14ac:dyDescent="0.55000000000000004">
      <c r="A14" s="151"/>
      <c r="B14" s="59" t="s">
        <v>35</v>
      </c>
      <c r="C14" s="59"/>
      <c r="D14" s="59"/>
      <c r="E14" s="59"/>
      <c r="F14" s="59"/>
      <c r="G14" s="59"/>
      <c r="H14" s="61">
        <f>SUM(H15)</f>
        <v>2819500</v>
      </c>
      <c r="I14" s="61">
        <f t="shared" ref="I14:J15" si="18">SUM(I15)</f>
        <v>2863800</v>
      </c>
      <c r="J14" s="61">
        <f t="shared" si="18"/>
        <v>0</v>
      </c>
      <c r="K14" s="364">
        <f t="shared" ref="K14:K18" si="19">SUM(I14+J14)</f>
        <v>2863800</v>
      </c>
      <c r="L14" s="61">
        <f>SUM(Z14,AL14,AX14,BJ14)</f>
        <v>1472340</v>
      </c>
      <c r="M14" s="154">
        <f t="shared" ref="M14:M17" si="20">SUM(L14*100/K14)</f>
        <v>51.412109784202805</v>
      </c>
      <c r="N14" s="193">
        <f t="shared" ref="N14:N26" si="21">SUM(K14-L14)</f>
        <v>1391460</v>
      </c>
      <c r="O14" s="154">
        <f t="shared" si="1"/>
        <v>48.587890215797195</v>
      </c>
      <c r="P14" s="61">
        <f t="shared" ref="P14:Q15" si="22">SUM(P15)</f>
        <v>238640</v>
      </c>
      <c r="Q14" s="61">
        <f t="shared" si="22"/>
        <v>238640</v>
      </c>
      <c r="R14" s="365">
        <f>SUM(Q14*100/P14)</f>
        <v>100</v>
      </c>
      <c r="S14" s="61">
        <f t="shared" ref="S14:S15" si="23">SUM(S15)</f>
        <v>238640</v>
      </c>
      <c r="T14" s="61">
        <f t="shared" ref="T14:T15" si="24">SUM(T15)</f>
        <v>238640</v>
      </c>
      <c r="U14" s="154">
        <f t="shared" ref="U14:U17" si="25">SUM(T14*100/S14)</f>
        <v>100</v>
      </c>
      <c r="V14" s="61">
        <f t="shared" ref="V14:V15" si="26">SUM(V15)</f>
        <v>259020</v>
      </c>
      <c r="W14" s="61">
        <f t="shared" ref="W14:W15" si="27">SUM(W15)</f>
        <v>258890</v>
      </c>
      <c r="X14" s="154">
        <f t="shared" ref="X14:X17" si="28">SUM(W14*100/V14)</f>
        <v>99.949810825418894</v>
      </c>
      <c r="Y14" s="61">
        <f t="shared" si="5"/>
        <v>736300</v>
      </c>
      <c r="Z14" s="61">
        <f t="shared" si="6"/>
        <v>736170</v>
      </c>
      <c r="AA14" s="154">
        <f t="shared" ref="AA14:AA16" si="29">SUM(Z14*100/Y14)</f>
        <v>99.982344153198426</v>
      </c>
      <c r="AB14" s="61">
        <f t="shared" ref="AB14:AB15" si="30">SUM(AB15)</f>
        <v>245565</v>
      </c>
      <c r="AC14" s="61">
        <f t="shared" ref="AC14:AC15" si="31">SUM(AC15)</f>
        <v>245390</v>
      </c>
      <c r="AD14" s="365">
        <f>SUM(AC14*100/AB14)</f>
        <v>99.928735772606032</v>
      </c>
      <c r="AE14" s="61">
        <f t="shared" ref="AE14:AE15" si="32">SUM(AE15)</f>
        <v>245565</v>
      </c>
      <c r="AF14" s="61">
        <f t="shared" ref="AF14:AF15" si="33">SUM(AF15)</f>
        <v>245390</v>
      </c>
      <c r="AG14" s="365">
        <f>SUM(AF14*100/AE14)</f>
        <v>99.928735772606032</v>
      </c>
      <c r="AH14" s="61">
        <f t="shared" ref="AH14:AH15" si="34">SUM(AH15)</f>
        <v>245565</v>
      </c>
      <c r="AI14" s="61">
        <f t="shared" ref="AI14:AI15" si="35">SUM(AI15)</f>
        <v>245390</v>
      </c>
      <c r="AJ14" s="365">
        <f>SUM(AI14*100/AH14)</f>
        <v>99.928735772606032</v>
      </c>
      <c r="AK14" s="366">
        <f t="shared" si="10"/>
        <v>736695</v>
      </c>
      <c r="AL14" s="366">
        <f t="shared" si="10"/>
        <v>736170</v>
      </c>
      <c r="AM14" s="365">
        <f>SUM(AL14*100/AK14)</f>
        <v>99.928735772606032</v>
      </c>
      <c r="AN14" s="61">
        <f t="shared" ref="AN14:AN15" si="36">SUM(AN15)</f>
        <v>245565</v>
      </c>
      <c r="AO14" s="61">
        <f t="shared" ref="AO14:AO15" si="37">SUM(AO15)</f>
        <v>0</v>
      </c>
      <c r="AP14" s="365">
        <f>SUM(AO14*100/AN14)</f>
        <v>0</v>
      </c>
      <c r="AQ14" s="61">
        <f t="shared" ref="AQ14:AQ15" si="38">SUM(AQ15)</f>
        <v>245565</v>
      </c>
      <c r="AR14" s="61">
        <f t="shared" ref="AR14:AR15" si="39">SUM(AR15)</f>
        <v>0</v>
      </c>
      <c r="AS14" s="365">
        <f>SUM(AR14*100/AQ14)</f>
        <v>0</v>
      </c>
      <c r="AT14" s="61">
        <f t="shared" ref="AT14:AT15" si="40">SUM(AT15)</f>
        <v>264430</v>
      </c>
      <c r="AU14" s="61">
        <f t="shared" ref="AU14:AU15" si="41">SUM(AU15)</f>
        <v>0</v>
      </c>
      <c r="AV14" s="365">
        <f>SUM(AU14*100/AT14)</f>
        <v>0</v>
      </c>
      <c r="AW14" s="366">
        <f t="shared" si="14"/>
        <v>755560</v>
      </c>
      <c r="AX14" s="366">
        <f t="shared" si="14"/>
        <v>0</v>
      </c>
      <c r="AY14" s="154">
        <f t="shared" ref="AY14:AY17" si="42">SUM(AX14*100/AW14)</f>
        <v>0</v>
      </c>
      <c r="AZ14" s="61">
        <f t="shared" ref="AZ14:AZ15" si="43">SUM(AZ15)</f>
        <v>251890</v>
      </c>
      <c r="BA14" s="61">
        <f t="shared" ref="BA14:BA15" si="44">SUM(BA15)</f>
        <v>0</v>
      </c>
      <c r="BB14" s="365">
        <f>SUM(BA14*100/AZ14)</f>
        <v>0</v>
      </c>
      <c r="BC14" s="61">
        <f t="shared" ref="BC14:BC15" si="45">SUM(BC15)</f>
        <v>251890</v>
      </c>
      <c r="BD14" s="61">
        <f t="shared" ref="BD14:BD15" si="46">SUM(BD15)</f>
        <v>0</v>
      </c>
      <c r="BE14" s="365">
        <f>SUM(BD14*100/BC14)</f>
        <v>0</v>
      </c>
      <c r="BF14" s="61">
        <f t="shared" ref="BF14:BF15" si="47">SUM(BF15)</f>
        <v>131465</v>
      </c>
      <c r="BG14" s="61">
        <f t="shared" ref="BG14:BG15" si="48">SUM(BG15)</f>
        <v>0</v>
      </c>
      <c r="BH14" s="365">
        <f>SUM(BG14*100/BF14)</f>
        <v>0</v>
      </c>
      <c r="BI14" s="366">
        <f>SUM(AZ14,BC14,BF14)</f>
        <v>635245</v>
      </c>
      <c r="BJ14" s="366">
        <f>SUM(BA14,BD14,BG14)</f>
        <v>0</v>
      </c>
      <c r="BK14" s="154">
        <f t="shared" ref="BK14:BK18" si="49">SUM(BJ14*100/BI14)</f>
        <v>0</v>
      </c>
      <c r="BL14" s="158">
        <f t="shared" ref="BL14:BL26" si="50">SUM(Y14,AK14,AW14,BI14)</f>
        <v>2863800</v>
      </c>
    </row>
    <row r="15" spans="1:64" s="76" customFormat="1" x14ac:dyDescent="0.55000000000000004">
      <c r="A15" s="68"/>
      <c r="B15" s="69"/>
      <c r="C15" s="69" t="s">
        <v>36</v>
      </c>
      <c r="D15" s="69"/>
      <c r="E15" s="69"/>
      <c r="F15" s="69"/>
      <c r="G15" s="69"/>
      <c r="H15" s="70">
        <f>SUM(H16)</f>
        <v>2819500</v>
      </c>
      <c r="I15" s="70">
        <f t="shared" si="18"/>
        <v>2863800</v>
      </c>
      <c r="J15" s="70">
        <f t="shared" si="18"/>
        <v>0</v>
      </c>
      <c r="K15" s="367">
        <f t="shared" si="19"/>
        <v>2863800</v>
      </c>
      <c r="L15" s="70">
        <f>SUM(Z15,AL15,AX15,BJ15)</f>
        <v>1472340</v>
      </c>
      <c r="M15" s="162">
        <f t="shared" si="20"/>
        <v>51.412109784202805</v>
      </c>
      <c r="N15" s="179">
        <f t="shared" si="21"/>
        <v>1391460</v>
      </c>
      <c r="O15" s="162">
        <f t="shared" si="1"/>
        <v>48.587890215797195</v>
      </c>
      <c r="P15" s="70">
        <f t="shared" si="22"/>
        <v>238640</v>
      </c>
      <c r="Q15" s="70">
        <f t="shared" si="22"/>
        <v>238640</v>
      </c>
      <c r="R15" s="368">
        <f>SUM(Q15*100/P15)</f>
        <v>100</v>
      </c>
      <c r="S15" s="70">
        <f t="shared" si="23"/>
        <v>238640</v>
      </c>
      <c r="T15" s="70">
        <f t="shared" si="24"/>
        <v>238640</v>
      </c>
      <c r="U15" s="162">
        <f t="shared" si="25"/>
        <v>100</v>
      </c>
      <c r="V15" s="70">
        <f t="shared" si="26"/>
        <v>259020</v>
      </c>
      <c r="W15" s="70">
        <f t="shared" si="27"/>
        <v>258890</v>
      </c>
      <c r="X15" s="162">
        <f t="shared" si="28"/>
        <v>99.949810825418894</v>
      </c>
      <c r="Y15" s="70">
        <f t="shared" si="5"/>
        <v>736300</v>
      </c>
      <c r="Z15" s="70">
        <f t="shared" si="6"/>
        <v>736170</v>
      </c>
      <c r="AA15" s="162">
        <f t="shared" si="29"/>
        <v>99.982344153198426</v>
      </c>
      <c r="AB15" s="70">
        <f t="shared" si="30"/>
        <v>245565</v>
      </c>
      <c r="AC15" s="70">
        <f t="shared" si="31"/>
        <v>245390</v>
      </c>
      <c r="AD15" s="368">
        <f>SUM(AC15*100/AB15)</f>
        <v>99.928735772606032</v>
      </c>
      <c r="AE15" s="70">
        <f t="shared" si="32"/>
        <v>245565</v>
      </c>
      <c r="AF15" s="70">
        <f t="shared" si="33"/>
        <v>245390</v>
      </c>
      <c r="AG15" s="368">
        <f>SUM(AF15*100/AE15)</f>
        <v>99.928735772606032</v>
      </c>
      <c r="AH15" s="70">
        <f t="shared" si="34"/>
        <v>245565</v>
      </c>
      <c r="AI15" s="70">
        <f t="shared" si="35"/>
        <v>245390</v>
      </c>
      <c r="AJ15" s="368">
        <f>SUM(AI15*100/AH15)</f>
        <v>99.928735772606032</v>
      </c>
      <c r="AK15" s="369">
        <f t="shared" si="10"/>
        <v>736695</v>
      </c>
      <c r="AL15" s="369">
        <f t="shared" si="10"/>
        <v>736170</v>
      </c>
      <c r="AM15" s="368">
        <f>SUM(AL15*100/AK15)</f>
        <v>99.928735772606032</v>
      </c>
      <c r="AN15" s="70">
        <f t="shared" si="36"/>
        <v>245565</v>
      </c>
      <c r="AO15" s="70">
        <f t="shared" si="37"/>
        <v>0</v>
      </c>
      <c r="AP15" s="368">
        <f>SUM(AO15*100/AN15)</f>
        <v>0</v>
      </c>
      <c r="AQ15" s="70">
        <f t="shared" si="38"/>
        <v>245565</v>
      </c>
      <c r="AR15" s="70">
        <f t="shared" si="39"/>
        <v>0</v>
      </c>
      <c r="AS15" s="368">
        <f>SUM(AR15*100/AQ15)</f>
        <v>0</v>
      </c>
      <c r="AT15" s="70">
        <f t="shared" si="40"/>
        <v>264430</v>
      </c>
      <c r="AU15" s="70">
        <f t="shared" si="41"/>
        <v>0</v>
      </c>
      <c r="AV15" s="368">
        <f>SUM(AU15*100/AT15)</f>
        <v>0</v>
      </c>
      <c r="AW15" s="369">
        <f t="shared" si="14"/>
        <v>755560</v>
      </c>
      <c r="AX15" s="369">
        <f t="shared" si="14"/>
        <v>0</v>
      </c>
      <c r="AY15" s="162">
        <f t="shared" si="42"/>
        <v>0</v>
      </c>
      <c r="AZ15" s="70">
        <f t="shared" si="43"/>
        <v>251890</v>
      </c>
      <c r="BA15" s="70">
        <f t="shared" si="44"/>
        <v>0</v>
      </c>
      <c r="BB15" s="368">
        <f>SUM(BA15*100/AZ15)</f>
        <v>0</v>
      </c>
      <c r="BC15" s="70">
        <f t="shared" si="45"/>
        <v>251890</v>
      </c>
      <c r="BD15" s="70">
        <f t="shared" si="46"/>
        <v>0</v>
      </c>
      <c r="BE15" s="368">
        <f>SUM(BD15*100/BC15)</f>
        <v>0</v>
      </c>
      <c r="BF15" s="70">
        <f t="shared" si="47"/>
        <v>131465</v>
      </c>
      <c r="BG15" s="70">
        <f t="shared" si="48"/>
        <v>0</v>
      </c>
      <c r="BH15" s="368">
        <f>SUM(BG15*100/BF15)</f>
        <v>0</v>
      </c>
      <c r="BI15" s="369">
        <f>SUM(AZ15,BC15,BF15)</f>
        <v>635245</v>
      </c>
      <c r="BJ15" s="369">
        <f>SUM(BA15,BD15,BG15)</f>
        <v>0</v>
      </c>
      <c r="BK15" s="162">
        <f t="shared" si="49"/>
        <v>0</v>
      </c>
      <c r="BL15" s="166">
        <f t="shared" si="50"/>
        <v>2863800</v>
      </c>
    </row>
    <row r="16" spans="1:64" s="85" customFormat="1" x14ac:dyDescent="0.55000000000000004">
      <c r="A16" s="77"/>
      <c r="B16" s="78"/>
      <c r="C16" s="78"/>
      <c r="D16" s="78" t="s">
        <v>37</v>
      </c>
      <c r="E16" s="78"/>
      <c r="F16" s="78"/>
      <c r="G16" s="78"/>
      <c r="H16" s="79">
        <f>SUM(H17:H18)</f>
        <v>2819500</v>
      </c>
      <c r="I16" s="79">
        <f t="shared" ref="I16:J16" si="51">SUM(I17:I18)</f>
        <v>2863800</v>
      </c>
      <c r="J16" s="79">
        <f t="shared" si="51"/>
        <v>0</v>
      </c>
      <c r="K16" s="370">
        <f t="shared" si="19"/>
        <v>2863800</v>
      </c>
      <c r="L16" s="79">
        <f>SUM(Z16,AL16,AX16,BJ16)</f>
        <v>1472340</v>
      </c>
      <c r="M16" s="169">
        <f t="shared" si="20"/>
        <v>51.412109784202805</v>
      </c>
      <c r="N16" s="170">
        <f t="shared" si="21"/>
        <v>1391460</v>
      </c>
      <c r="O16" s="169">
        <f t="shared" si="1"/>
        <v>48.587890215797195</v>
      </c>
      <c r="P16" s="79">
        <f>SUM(P17:P18)</f>
        <v>238640</v>
      </c>
      <c r="Q16" s="79">
        <f>SUM(Q17:Q18)</f>
        <v>238640</v>
      </c>
      <c r="R16" s="371">
        <f>SUM(Q16*100/P16)</f>
        <v>100</v>
      </c>
      <c r="S16" s="79">
        <f>SUM(S17:S18)</f>
        <v>238640</v>
      </c>
      <c r="T16" s="79">
        <f>SUM(T17:T18)</f>
        <v>238640</v>
      </c>
      <c r="U16" s="169">
        <f t="shared" si="25"/>
        <v>100</v>
      </c>
      <c r="V16" s="79">
        <f>SUM(V17:V18)</f>
        <v>259020</v>
      </c>
      <c r="W16" s="79">
        <f>SUM(W17:W18)</f>
        <v>258890</v>
      </c>
      <c r="X16" s="169">
        <f t="shared" si="28"/>
        <v>99.949810825418894</v>
      </c>
      <c r="Y16" s="79">
        <f>SUM(Y17:Y18)</f>
        <v>736300</v>
      </c>
      <c r="Z16" s="79">
        <f>SUM(Z17:Z18)</f>
        <v>736170</v>
      </c>
      <c r="AA16" s="169">
        <f t="shared" si="29"/>
        <v>99.982344153198426</v>
      </c>
      <c r="AB16" s="79">
        <f>SUM(AB17:AB18)</f>
        <v>245565</v>
      </c>
      <c r="AC16" s="79">
        <f>SUM(AC17:AC18)</f>
        <v>245390</v>
      </c>
      <c r="AD16" s="371">
        <f>SUM(AC16*100/AB16)</f>
        <v>99.928735772606032</v>
      </c>
      <c r="AE16" s="79">
        <f>SUM(AE17:AE18)</f>
        <v>245565</v>
      </c>
      <c r="AF16" s="79">
        <f>SUM(AF17:AF18)</f>
        <v>245390</v>
      </c>
      <c r="AG16" s="371">
        <f>SUM(AF16*100/AE16)</f>
        <v>99.928735772606032</v>
      </c>
      <c r="AH16" s="79">
        <f>SUM(AH17:AH18)</f>
        <v>245565</v>
      </c>
      <c r="AI16" s="79">
        <f>SUM(AI17:AI18)</f>
        <v>245390</v>
      </c>
      <c r="AJ16" s="371">
        <f>SUM(AI16*100/AH16)</f>
        <v>99.928735772606032</v>
      </c>
      <c r="AK16" s="359">
        <f t="shared" si="10"/>
        <v>736695</v>
      </c>
      <c r="AL16" s="359">
        <f t="shared" si="10"/>
        <v>736170</v>
      </c>
      <c r="AM16" s="371">
        <f>SUM(AL16*100/AK16)</f>
        <v>99.928735772606032</v>
      </c>
      <c r="AN16" s="79">
        <f>SUM(AN17:AN18)</f>
        <v>245565</v>
      </c>
      <c r="AO16" s="79">
        <f>SUM(AO17:AO18)</f>
        <v>0</v>
      </c>
      <c r="AP16" s="371">
        <f>SUM(AO16*100/AN16)</f>
        <v>0</v>
      </c>
      <c r="AQ16" s="79">
        <f>SUM(AQ17:AQ18)</f>
        <v>245565</v>
      </c>
      <c r="AR16" s="79">
        <f>SUM(AR17:AR18)</f>
        <v>0</v>
      </c>
      <c r="AS16" s="371">
        <f>SUM(AR16*100/AQ16)</f>
        <v>0</v>
      </c>
      <c r="AT16" s="79">
        <f>SUM(AT17:AT18)</f>
        <v>264430</v>
      </c>
      <c r="AU16" s="79">
        <f>SUM(AU17:AU18)</f>
        <v>0</v>
      </c>
      <c r="AV16" s="371">
        <f>SUM(AU16*100/AT16)</f>
        <v>0</v>
      </c>
      <c r="AW16" s="359">
        <f t="shared" si="14"/>
        <v>755560</v>
      </c>
      <c r="AX16" s="359">
        <f t="shared" si="14"/>
        <v>0</v>
      </c>
      <c r="AY16" s="169">
        <f t="shared" si="42"/>
        <v>0</v>
      </c>
      <c r="AZ16" s="79">
        <f>SUM(AZ17:AZ18)</f>
        <v>251890</v>
      </c>
      <c r="BA16" s="79">
        <f>SUM(BA17:BA18)</f>
        <v>0</v>
      </c>
      <c r="BB16" s="371">
        <f>SUM(BA16*100/AZ16)</f>
        <v>0</v>
      </c>
      <c r="BC16" s="79">
        <f>SUM(BC17:BC18)</f>
        <v>251890</v>
      </c>
      <c r="BD16" s="79">
        <f>SUM(BD17:BD18)</f>
        <v>0</v>
      </c>
      <c r="BE16" s="371">
        <f>SUM(BD16*100/BC16)</f>
        <v>0</v>
      </c>
      <c r="BF16" s="79">
        <f>SUM(BF17:BF18)</f>
        <v>131465</v>
      </c>
      <c r="BG16" s="79">
        <f>SUM(BG17:BG18)</f>
        <v>0</v>
      </c>
      <c r="BH16" s="371">
        <f>SUM(BG16*100/BF16)</f>
        <v>0</v>
      </c>
      <c r="BI16" s="359">
        <f>SUM(AZ16,BC16,BF16)</f>
        <v>635245</v>
      </c>
      <c r="BJ16" s="359">
        <f>SUM(BA16,BD16,BG16)</f>
        <v>0</v>
      </c>
      <c r="BK16" s="169">
        <f t="shared" si="49"/>
        <v>0</v>
      </c>
      <c r="BL16" s="174">
        <f t="shared" si="50"/>
        <v>2863800</v>
      </c>
    </row>
    <row r="17" spans="1:64" s="88" customFormat="1" x14ac:dyDescent="0.55000000000000004">
      <c r="A17" s="86"/>
      <c r="B17" s="87"/>
      <c r="C17" s="87"/>
      <c r="D17" s="87"/>
      <c r="E17" s="87" t="s">
        <v>206</v>
      </c>
      <c r="F17" s="87"/>
      <c r="G17" s="87"/>
      <c r="H17" s="89">
        <v>2257760</v>
      </c>
      <c r="I17" s="89">
        <v>2294600</v>
      </c>
      <c r="J17" s="89">
        <v>0</v>
      </c>
      <c r="K17" s="372">
        <f t="shared" si="19"/>
        <v>2294600</v>
      </c>
      <c r="L17" s="89">
        <f t="shared" ref="L17:L18" si="52">SUM(Z17,AL17,AX17,BJ17)</f>
        <v>1178580</v>
      </c>
      <c r="M17" s="80">
        <f t="shared" si="20"/>
        <v>51.363200557831433</v>
      </c>
      <c r="N17" s="81">
        <f t="shared" si="21"/>
        <v>1116020</v>
      </c>
      <c r="O17" s="80">
        <f t="shared" si="1"/>
        <v>48.636799442168567</v>
      </c>
      <c r="P17" s="89">
        <v>191210</v>
      </c>
      <c r="Q17" s="89">
        <v>191210</v>
      </c>
      <c r="R17" s="82">
        <f t="shared" ref="R17:R18" si="53">SUM(Q17*100/P17)</f>
        <v>100</v>
      </c>
      <c r="S17" s="89">
        <v>191210</v>
      </c>
      <c r="T17" s="89">
        <v>191210</v>
      </c>
      <c r="U17" s="80">
        <f t="shared" si="25"/>
        <v>100</v>
      </c>
      <c r="V17" s="89">
        <v>206890</v>
      </c>
      <c r="W17" s="89">
        <v>206870</v>
      </c>
      <c r="X17" s="80">
        <f t="shared" si="28"/>
        <v>99.990333027212529</v>
      </c>
      <c r="Y17" s="373">
        <f t="shared" ref="Y17:Z18" si="54">SUM(P17,S17,V17)</f>
        <v>589310</v>
      </c>
      <c r="Z17" s="373">
        <f t="shared" si="54"/>
        <v>589290</v>
      </c>
      <c r="AA17" s="80">
        <f>SUM(Z17*100/Y17)</f>
        <v>99.996606200471732</v>
      </c>
      <c r="AB17" s="89">
        <v>196570</v>
      </c>
      <c r="AC17" s="89">
        <v>196430</v>
      </c>
      <c r="AD17" s="82">
        <f t="shared" ref="AD17:AD18" si="55">SUM(AC17*100/AB17)</f>
        <v>99.928778552169717</v>
      </c>
      <c r="AE17" s="89">
        <v>196570</v>
      </c>
      <c r="AF17" s="89">
        <v>196430</v>
      </c>
      <c r="AG17" s="82">
        <f t="shared" ref="AG17:AG18" si="56">SUM(AF17*100/AE17)</f>
        <v>99.928778552169717</v>
      </c>
      <c r="AH17" s="89">
        <v>196570</v>
      </c>
      <c r="AI17" s="89">
        <v>196430</v>
      </c>
      <c r="AJ17" s="82">
        <f t="shared" ref="AJ17:AJ18" si="57">SUM(AI17*100/AH17)</f>
        <v>99.928778552169717</v>
      </c>
      <c r="AK17" s="373">
        <f t="shared" si="10"/>
        <v>589710</v>
      </c>
      <c r="AL17" s="373">
        <f t="shared" si="10"/>
        <v>589290</v>
      </c>
      <c r="AM17" s="82">
        <f t="shared" ref="AM17:AM18" si="58">SUM(AL17*100/AK17)</f>
        <v>99.928778552169717</v>
      </c>
      <c r="AN17" s="89">
        <v>196570</v>
      </c>
      <c r="AO17" s="89"/>
      <c r="AP17" s="82">
        <f t="shared" ref="AP17:AP18" si="59">SUM(AO17*100/AN17)</f>
        <v>0</v>
      </c>
      <c r="AQ17" s="89">
        <v>196570</v>
      </c>
      <c r="AR17" s="89"/>
      <c r="AS17" s="82">
        <f t="shared" ref="AS17:AS18" si="60">SUM(AR17*100/AQ17)</f>
        <v>0</v>
      </c>
      <c r="AT17" s="89">
        <v>213070</v>
      </c>
      <c r="AU17" s="89"/>
      <c r="AV17" s="82">
        <f t="shared" ref="AV17:AV18" si="61">SUM(AU17*100/AT17)</f>
        <v>0</v>
      </c>
      <c r="AW17" s="373">
        <f t="shared" si="14"/>
        <v>606210</v>
      </c>
      <c r="AX17" s="373">
        <f t="shared" si="14"/>
        <v>0</v>
      </c>
      <c r="AY17" s="80">
        <f t="shared" si="42"/>
        <v>0</v>
      </c>
      <c r="AZ17" s="89">
        <v>202130</v>
      </c>
      <c r="BA17" s="89"/>
      <c r="BB17" s="82">
        <f t="shared" ref="BB17:BB18" si="62">SUM(BA17*100/AZ17)</f>
        <v>0</v>
      </c>
      <c r="BC17" s="89">
        <v>202130</v>
      </c>
      <c r="BD17" s="89"/>
      <c r="BE17" s="82">
        <f t="shared" ref="BE17:BE18" si="63">SUM(BD17*100/BC17)</f>
        <v>0</v>
      </c>
      <c r="BF17" s="89">
        <v>105110</v>
      </c>
      <c r="BG17" s="89">
        <v>0</v>
      </c>
      <c r="BH17" s="82">
        <v>0</v>
      </c>
      <c r="BI17" s="373">
        <f t="shared" ref="BI17:BJ26" si="64">SUM(AZ17,BC17,BF17)</f>
        <v>509370</v>
      </c>
      <c r="BJ17" s="373">
        <f t="shared" si="64"/>
        <v>0</v>
      </c>
      <c r="BK17" s="80">
        <f t="shared" si="49"/>
        <v>0</v>
      </c>
      <c r="BL17" s="174">
        <f t="shared" si="50"/>
        <v>2294600</v>
      </c>
    </row>
    <row r="18" spans="1:64" s="88" customFormat="1" x14ac:dyDescent="0.55000000000000004">
      <c r="A18" s="86"/>
      <c r="B18" s="87"/>
      <c r="C18" s="87"/>
      <c r="D18" s="87"/>
      <c r="E18" s="87" t="s">
        <v>207</v>
      </c>
      <c r="F18" s="87"/>
      <c r="G18" s="87"/>
      <c r="H18" s="89">
        <v>561740</v>
      </c>
      <c r="I18" s="89">
        <v>569200</v>
      </c>
      <c r="J18" s="89">
        <v>0</v>
      </c>
      <c r="K18" s="372">
        <f t="shared" si="19"/>
        <v>569200</v>
      </c>
      <c r="L18" s="89">
        <f t="shared" si="52"/>
        <v>293760</v>
      </c>
      <c r="M18" s="80">
        <f t="shared" ref="M18" si="65">SUM(L18*100/K18)</f>
        <v>51.609276177090656</v>
      </c>
      <c r="N18" s="81">
        <f t="shared" si="21"/>
        <v>275440</v>
      </c>
      <c r="O18" s="80">
        <f t="shared" si="1"/>
        <v>48.390723822909344</v>
      </c>
      <c r="P18" s="89">
        <v>47430</v>
      </c>
      <c r="Q18" s="89">
        <v>47430</v>
      </c>
      <c r="R18" s="82">
        <f t="shared" si="53"/>
        <v>100</v>
      </c>
      <c r="S18" s="89">
        <v>47430</v>
      </c>
      <c r="T18" s="89">
        <v>47430</v>
      </c>
      <c r="U18" s="80">
        <f t="shared" ref="U18" si="66">SUM(T18*100/S18)</f>
        <v>100</v>
      </c>
      <c r="V18" s="89">
        <v>52130</v>
      </c>
      <c r="W18" s="89">
        <v>52020</v>
      </c>
      <c r="X18" s="80">
        <f t="shared" ref="X18" si="67">SUM(W18*100/V18)</f>
        <v>99.78898906579704</v>
      </c>
      <c r="Y18" s="373">
        <f t="shared" si="54"/>
        <v>146990</v>
      </c>
      <c r="Z18" s="373">
        <f t="shared" si="54"/>
        <v>146880</v>
      </c>
      <c r="AA18" s="80">
        <f t="shared" ref="AA18" si="68">SUM(Z18*100/Y18)</f>
        <v>99.925164977209334</v>
      </c>
      <c r="AB18" s="89">
        <v>48995</v>
      </c>
      <c r="AC18" s="89">
        <v>48960</v>
      </c>
      <c r="AD18" s="82">
        <f t="shared" si="55"/>
        <v>99.928564139197874</v>
      </c>
      <c r="AE18" s="89">
        <v>48995</v>
      </c>
      <c r="AF18" s="89">
        <v>48960</v>
      </c>
      <c r="AG18" s="82">
        <f t="shared" si="56"/>
        <v>99.928564139197874</v>
      </c>
      <c r="AH18" s="89">
        <v>48995</v>
      </c>
      <c r="AI18" s="89">
        <v>48960</v>
      </c>
      <c r="AJ18" s="82">
        <f t="shared" si="57"/>
        <v>99.928564139197874</v>
      </c>
      <c r="AK18" s="373">
        <f t="shared" si="10"/>
        <v>146985</v>
      </c>
      <c r="AL18" s="373">
        <f t="shared" si="10"/>
        <v>146880</v>
      </c>
      <c r="AM18" s="82">
        <f t="shared" si="58"/>
        <v>99.928564139197874</v>
      </c>
      <c r="AN18" s="89">
        <v>48995</v>
      </c>
      <c r="AO18" s="89"/>
      <c r="AP18" s="82">
        <f t="shared" si="59"/>
        <v>0</v>
      </c>
      <c r="AQ18" s="89">
        <v>48995</v>
      </c>
      <c r="AR18" s="89"/>
      <c r="AS18" s="82">
        <f t="shared" si="60"/>
        <v>0</v>
      </c>
      <c r="AT18" s="89">
        <v>51360</v>
      </c>
      <c r="AU18" s="89"/>
      <c r="AV18" s="82">
        <f t="shared" si="61"/>
        <v>0</v>
      </c>
      <c r="AW18" s="373">
        <f t="shared" si="14"/>
        <v>149350</v>
      </c>
      <c r="AX18" s="373">
        <f t="shared" si="14"/>
        <v>0</v>
      </c>
      <c r="AY18" s="80">
        <f t="shared" ref="AY18" si="69">SUM(AX18*100/AW18)</f>
        <v>0</v>
      </c>
      <c r="AZ18" s="89">
        <v>49760</v>
      </c>
      <c r="BA18" s="89"/>
      <c r="BB18" s="82">
        <f t="shared" si="62"/>
        <v>0</v>
      </c>
      <c r="BC18" s="89">
        <v>49760</v>
      </c>
      <c r="BD18" s="89"/>
      <c r="BE18" s="82">
        <f t="shared" si="63"/>
        <v>0</v>
      </c>
      <c r="BF18" s="89">
        <v>26355</v>
      </c>
      <c r="BG18" s="89">
        <v>0</v>
      </c>
      <c r="BH18" s="82">
        <f t="shared" ref="BH18" si="70">SUM(BG18*100/BF18)</f>
        <v>0</v>
      </c>
      <c r="BI18" s="373">
        <f t="shared" si="64"/>
        <v>125875</v>
      </c>
      <c r="BJ18" s="373">
        <f t="shared" si="64"/>
        <v>0</v>
      </c>
      <c r="BK18" s="80">
        <f t="shared" si="49"/>
        <v>0</v>
      </c>
      <c r="BL18" s="174">
        <f t="shared" si="50"/>
        <v>569200</v>
      </c>
    </row>
    <row r="19" spans="1:64" s="159" customFormat="1" x14ac:dyDescent="0.55000000000000004">
      <c r="A19" s="151"/>
      <c r="B19" s="59" t="s">
        <v>208</v>
      </c>
      <c r="C19" s="59"/>
      <c r="D19" s="59"/>
      <c r="E19" s="59"/>
      <c r="F19" s="59"/>
      <c r="G19" s="59"/>
      <c r="H19" s="61">
        <f>SUM(H20)</f>
        <v>0</v>
      </c>
      <c r="I19" s="61">
        <f t="shared" ref="I19:J20" si="71">SUM(I20)</f>
        <v>739000</v>
      </c>
      <c r="J19" s="61">
        <f t="shared" si="71"/>
        <v>-279200</v>
      </c>
      <c r="K19" s="364">
        <f t="shared" ref="K19:K26" si="72">SUM(I19+J19)</f>
        <v>459800</v>
      </c>
      <c r="L19" s="61">
        <f>SUM(Z19,AL19,AX19,BJ19)</f>
        <v>0</v>
      </c>
      <c r="M19" s="154">
        <f t="shared" ref="M19:M22" si="73">SUM(L19*100/K19)</f>
        <v>0</v>
      </c>
      <c r="N19" s="193">
        <f t="shared" si="21"/>
        <v>459800</v>
      </c>
      <c r="O19" s="154">
        <f t="shared" si="1"/>
        <v>100</v>
      </c>
      <c r="P19" s="61">
        <f t="shared" ref="P19:Q20" si="74">SUM(P20)</f>
        <v>0</v>
      </c>
      <c r="Q19" s="61">
        <f t="shared" si="74"/>
        <v>0</v>
      </c>
      <c r="R19" s="365">
        <v>0</v>
      </c>
      <c r="S19" s="61">
        <f t="shared" ref="S19:T20" si="75">SUM(S20)</f>
        <v>0</v>
      </c>
      <c r="T19" s="61">
        <f t="shared" si="75"/>
        <v>0</v>
      </c>
      <c r="U19" s="154">
        <v>0</v>
      </c>
      <c r="V19" s="61">
        <f t="shared" ref="V19:W20" si="76">SUM(V20)</f>
        <v>0</v>
      </c>
      <c r="W19" s="61">
        <f t="shared" si="76"/>
        <v>0</v>
      </c>
      <c r="X19" s="154">
        <v>0</v>
      </c>
      <c r="Y19" s="61">
        <f t="shared" ref="Y19:Z20" si="77">SUM(Y20)</f>
        <v>0</v>
      </c>
      <c r="Z19" s="61">
        <f t="shared" si="77"/>
        <v>0</v>
      </c>
      <c r="AA19" s="154">
        <v>0</v>
      </c>
      <c r="AB19" s="61">
        <f t="shared" ref="AB19:AC20" si="78">SUM(AB20)</f>
        <v>0</v>
      </c>
      <c r="AC19" s="61">
        <f t="shared" si="78"/>
        <v>0</v>
      </c>
      <c r="AD19" s="365">
        <v>0</v>
      </c>
      <c r="AE19" s="61">
        <f t="shared" ref="AE19:AF20" si="79">SUM(AE20)</f>
        <v>0</v>
      </c>
      <c r="AF19" s="61">
        <f t="shared" si="79"/>
        <v>0</v>
      </c>
      <c r="AG19" s="365">
        <v>0</v>
      </c>
      <c r="AH19" s="61">
        <f t="shared" ref="AH19:AI20" si="80">SUM(AH20)</f>
        <v>0</v>
      </c>
      <c r="AI19" s="61">
        <f t="shared" si="80"/>
        <v>0</v>
      </c>
      <c r="AJ19" s="365">
        <v>0</v>
      </c>
      <c r="AK19" s="366">
        <f t="shared" si="10"/>
        <v>0</v>
      </c>
      <c r="AL19" s="366">
        <f t="shared" si="10"/>
        <v>0</v>
      </c>
      <c r="AM19" s="365">
        <v>0</v>
      </c>
      <c r="AN19" s="61">
        <f t="shared" ref="AN19:AO20" si="81">SUM(AN20)</f>
        <v>0</v>
      </c>
      <c r="AO19" s="61">
        <f t="shared" si="81"/>
        <v>0</v>
      </c>
      <c r="AP19" s="365">
        <v>0</v>
      </c>
      <c r="AQ19" s="61">
        <f t="shared" ref="AQ19:AR20" si="82">SUM(AQ20)</f>
        <v>0</v>
      </c>
      <c r="AR19" s="61">
        <f t="shared" si="82"/>
        <v>0</v>
      </c>
      <c r="AS19" s="365">
        <v>0</v>
      </c>
      <c r="AT19" s="61">
        <f t="shared" ref="AT19:AU20" si="83">SUM(AT20)</f>
        <v>7500</v>
      </c>
      <c r="AU19" s="61">
        <f t="shared" si="83"/>
        <v>0</v>
      </c>
      <c r="AV19" s="365">
        <f t="shared" ref="AV19:AV25" si="84">SUM(AU19*100/AT19)</f>
        <v>0</v>
      </c>
      <c r="AW19" s="366">
        <f t="shared" si="14"/>
        <v>7500</v>
      </c>
      <c r="AX19" s="366">
        <f t="shared" si="14"/>
        <v>0</v>
      </c>
      <c r="AY19" s="154">
        <f t="shared" ref="AY19:AY26" si="85">SUM(AX19*100/AW19)</f>
        <v>0</v>
      </c>
      <c r="AZ19" s="61">
        <f t="shared" ref="AZ19:BA20" si="86">SUM(AZ20)</f>
        <v>162900</v>
      </c>
      <c r="BA19" s="61">
        <f t="shared" si="86"/>
        <v>0</v>
      </c>
      <c r="BB19" s="365">
        <f>SUM(BA19*100/AZ19)</f>
        <v>0</v>
      </c>
      <c r="BC19" s="61">
        <f t="shared" ref="BC19:BD20" si="87">SUM(BC20)</f>
        <v>24300</v>
      </c>
      <c r="BD19" s="61">
        <f t="shared" si="87"/>
        <v>0</v>
      </c>
      <c r="BE19" s="365">
        <f>SUM(BD19*100/BC19)</f>
        <v>0</v>
      </c>
      <c r="BF19" s="61">
        <f t="shared" ref="BF19:BG20" si="88">SUM(BF20)</f>
        <v>265100</v>
      </c>
      <c r="BG19" s="61">
        <f t="shared" si="88"/>
        <v>0</v>
      </c>
      <c r="BH19" s="365">
        <v>0</v>
      </c>
      <c r="BI19" s="366">
        <f t="shared" si="64"/>
        <v>452300</v>
      </c>
      <c r="BJ19" s="366">
        <f t="shared" si="64"/>
        <v>0</v>
      </c>
      <c r="BK19" s="154">
        <v>0</v>
      </c>
      <c r="BL19" s="158">
        <f t="shared" si="50"/>
        <v>459800</v>
      </c>
    </row>
    <row r="20" spans="1:64" s="76" customFormat="1" x14ac:dyDescent="0.55000000000000004">
      <c r="A20" s="68"/>
      <c r="B20" s="69"/>
      <c r="C20" s="69" t="s">
        <v>209</v>
      </c>
      <c r="D20" s="69"/>
      <c r="E20" s="69"/>
      <c r="F20" s="69"/>
      <c r="G20" s="69"/>
      <c r="H20" s="70">
        <f>SUM(H21)</f>
        <v>0</v>
      </c>
      <c r="I20" s="70">
        <f t="shared" si="71"/>
        <v>739000</v>
      </c>
      <c r="J20" s="70">
        <f t="shared" si="71"/>
        <v>-279200</v>
      </c>
      <c r="K20" s="367">
        <f t="shared" si="72"/>
        <v>459800</v>
      </c>
      <c r="L20" s="70">
        <f>SUM(Z20,AL20,AX20,BJ20)</f>
        <v>0</v>
      </c>
      <c r="M20" s="162">
        <f t="shared" si="73"/>
        <v>0</v>
      </c>
      <c r="N20" s="179">
        <f t="shared" si="21"/>
        <v>459800</v>
      </c>
      <c r="O20" s="162">
        <f t="shared" si="1"/>
        <v>100</v>
      </c>
      <c r="P20" s="70">
        <f t="shared" si="74"/>
        <v>0</v>
      </c>
      <c r="Q20" s="70">
        <f t="shared" si="74"/>
        <v>0</v>
      </c>
      <c r="R20" s="368">
        <v>0</v>
      </c>
      <c r="S20" s="70">
        <f t="shared" si="75"/>
        <v>0</v>
      </c>
      <c r="T20" s="70">
        <f t="shared" si="75"/>
        <v>0</v>
      </c>
      <c r="U20" s="162">
        <v>0</v>
      </c>
      <c r="V20" s="70">
        <f t="shared" si="76"/>
        <v>0</v>
      </c>
      <c r="W20" s="70">
        <f t="shared" si="76"/>
        <v>0</v>
      </c>
      <c r="X20" s="162">
        <v>0</v>
      </c>
      <c r="Y20" s="70">
        <f t="shared" si="77"/>
        <v>0</v>
      </c>
      <c r="Z20" s="70">
        <f t="shared" si="77"/>
        <v>0</v>
      </c>
      <c r="AA20" s="162">
        <v>0</v>
      </c>
      <c r="AB20" s="70">
        <f t="shared" si="78"/>
        <v>0</v>
      </c>
      <c r="AC20" s="70">
        <f t="shared" si="78"/>
        <v>0</v>
      </c>
      <c r="AD20" s="368">
        <v>0</v>
      </c>
      <c r="AE20" s="70">
        <f t="shared" si="79"/>
        <v>0</v>
      </c>
      <c r="AF20" s="70">
        <f t="shared" si="79"/>
        <v>0</v>
      </c>
      <c r="AG20" s="368">
        <v>0</v>
      </c>
      <c r="AH20" s="70">
        <f t="shared" si="80"/>
        <v>0</v>
      </c>
      <c r="AI20" s="70">
        <f t="shared" si="80"/>
        <v>0</v>
      </c>
      <c r="AJ20" s="368">
        <v>0</v>
      </c>
      <c r="AK20" s="369">
        <f t="shared" si="10"/>
        <v>0</v>
      </c>
      <c r="AL20" s="369">
        <f t="shared" si="10"/>
        <v>0</v>
      </c>
      <c r="AM20" s="368">
        <v>0</v>
      </c>
      <c r="AN20" s="70">
        <f t="shared" si="81"/>
        <v>0</v>
      </c>
      <c r="AO20" s="70">
        <f t="shared" si="81"/>
        <v>0</v>
      </c>
      <c r="AP20" s="368">
        <v>0</v>
      </c>
      <c r="AQ20" s="70">
        <f t="shared" si="82"/>
        <v>0</v>
      </c>
      <c r="AR20" s="70">
        <f t="shared" si="82"/>
        <v>0</v>
      </c>
      <c r="AS20" s="368">
        <v>0</v>
      </c>
      <c r="AT20" s="70">
        <f t="shared" si="83"/>
        <v>7500</v>
      </c>
      <c r="AU20" s="70">
        <f t="shared" si="83"/>
        <v>0</v>
      </c>
      <c r="AV20" s="368">
        <f t="shared" si="84"/>
        <v>0</v>
      </c>
      <c r="AW20" s="369">
        <f t="shared" si="14"/>
        <v>7500</v>
      </c>
      <c r="AX20" s="369">
        <f t="shared" si="14"/>
        <v>0</v>
      </c>
      <c r="AY20" s="162">
        <f t="shared" si="85"/>
        <v>0</v>
      </c>
      <c r="AZ20" s="70">
        <f t="shared" si="86"/>
        <v>162900</v>
      </c>
      <c r="BA20" s="70">
        <f t="shared" si="86"/>
        <v>0</v>
      </c>
      <c r="BB20" s="368">
        <f>SUM(BA20*100/AZ20)</f>
        <v>0</v>
      </c>
      <c r="BC20" s="70">
        <f t="shared" si="87"/>
        <v>24300</v>
      </c>
      <c r="BD20" s="70">
        <f t="shared" si="87"/>
        <v>0</v>
      </c>
      <c r="BE20" s="368">
        <f>SUM(BD20*100/BC20)</f>
        <v>0</v>
      </c>
      <c r="BF20" s="70">
        <f t="shared" si="88"/>
        <v>265100</v>
      </c>
      <c r="BG20" s="70">
        <f t="shared" si="88"/>
        <v>0</v>
      </c>
      <c r="BH20" s="368">
        <v>0</v>
      </c>
      <c r="BI20" s="369">
        <f t="shared" si="64"/>
        <v>452300</v>
      </c>
      <c r="BJ20" s="369">
        <f t="shared" si="64"/>
        <v>0</v>
      </c>
      <c r="BK20" s="162">
        <v>0</v>
      </c>
      <c r="BL20" s="166">
        <f t="shared" si="50"/>
        <v>459800</v>
      </c>
    </row>
    <row r="21" spans="1:64" s="85" customFormat="1" x14ac:dyDescent="0.55000000000000004">
      <c r="A21" s="77"/>
      <c r="B21" s="78"/>
      <c r="C21" s="78"/>
      <c r="D21" s="78" t="s">
        <v>210</v>
      </c>
      <c r="E21" s="78"/>
      <c r="F21" s="78"/>
      <c r="G21" s="78"/>
      <c r="H21" s="79">
        <f>SUM(H22:H27)</f>
        <v>0</v>
      </c>
      <c r="I21" s="79">
        <f>SUM(I22)</f>
        <v>739000</v>
      </c>
      <c r="J21" s="79">
        <f>SUM(J22)</f>
        <v>-279200</v>
      </c>
      <c r="K21" s="370">
        <f t="shared" si="72"/>
        <v>459800</v>
      </c>
      <c r="L21" s="79">
        <f>SUM(Z21,AL21,AX21,BJ21)</f>
        <v>0</v>
      </c>
      <c r="M21" s="169">
        <f t="shared" si="73"/>
        <v>0</v>
      </c>
      <c r="N21" s="170">
        <f t="shared" si="21"/>
        <v>459800</v>
      </c>
      <c r="O21" s="169">
        <f t="shared" si="1"/>
        <v>100</v>
      </c>
      <c r="P21" s="79">
        <f>SUM(P22)</f>
        <v>0</v>
      </c>
      <c r="Q21" s="79">
        <f>SUM(Q22)</f>
        <v>0</v>
      </c>
      <c r="R21" s="371">
        <v>0</v>
      </c>
      <c r="S21" s="79">
        <f>SUM(S22)</f>
        <v>0</v>
      </c>
      <c r="T21" s="79">
        <f>SUM(T22)</f>
        <v>0</v>
      </c>
      <c r="U21" s="169">
        <v>0</v>
      </c>
      <c r="V21" s="79">
        <f>SUM(V22)</f>
        <v>0</v>
      </c>
      <c r="W21" s="79">
        <f>SUM(W22)</f>
        <v>0</v>
      </c>
      <c r="X21" s="169">
        <v>0</v>
      </c>
      <c r="Y21" s="79">
        <f>SUM(Y22)</f>
        <v>0</v>
      </c>
      <c r="Z21" s="79">
        <f>SUM(Z22)</f>
        <v>0</v>
      </c>
      <c r="AA21" s="169">
        <v>0</v>
      </c>
      <c r="AB21" s="79">
        <f>SUM(AB22)</f>
        <v>0</v>
      </c>
      <c r="AC21" s="79">
        <f>SUM(AC22)</f>
        <v>0</v>
      </c>
      <c r="AD21" s="371">
        <v>0</v>
      </c>
      <c r="AE21" s="79">
        <f>SUM(AE22)</f>
        <v>0</v>
      </c>
      <c r="AF21" s="79">
        <f>SUM(AF22)</f>
        <v>0</v>
      </c>
      <c r="AG21" s="371">
        <v>0</v>
      </c>
      <c r="AH21" s="79">
        <f>SUM(AH22)</f>
        <v>0</v>
      </c>
      <c r="AI21" s="79">
        <f>SUM(AI22)</f>
        <v>0</v>
      </c>
      <c r="AJ21" s="371">
        <v>0</v>
      </c>
      <c r="AK21" s="359">
        <f t="shared" si="10"/>
        <v>0</v>
      </c>
      <c r="AL21" s="359">
        <f t="shared" si="10"/>
        <v>0</v>
      </c>
      <c r="AM21" s="371">
        <v>0</v>
      </c>
      <c r="AN21" s="79">
        <f>SUM(AN22)</f>
        <v>0</v>
      </c>
      <c r="AO21" s="79">
        <f>SUM(AO22)</f>
        <v>0</v>
      </c>
      <c r="AP21" s="371">
        <v>0</v>
      </c>
      <c r="AQ21" s="79">
        <f>SUM(AQ22)</f>
        <v>0</v>
      </c>
      <c r="AR21" s="79">
        <f>SUM(AR22)</f>
        <v>0</v>
      </c>
      <c r="AS21" s="371">
        <v>0</v>
      </c>
      <c r="AT21" s="79">
        <f>SUM(AT22)</f>
        <v>7500</v>
      </c>
      <c r="AU21" s="79">
        <f>SUM(AU22)</f>
        <v>0</v>
      </c>
      <c r="AV21" s="371">
        <f t="shared" si="84"/>
        <v>0</v>
      </c>
      <c r="AW21" s="359">
        <f t="shared" si="14"/>
        <v>7500</v>
      </c>
      <c r="AX21" s="359">
        <f t="shared" si="14"/>
        <v>0</v>
      </c>
      <c r="AY21" s="169">
        <f t="shared" si="85"/>
        <v>0</v>
      </c>
      <c r="AZ21" s="79">
        <f>SUM(AZ22)</f>
        <v>162900</v>
      </c>
      <c r="BA21" s="79">
        <f>SUM(BA22)</f>
        <v>0</v>
      </c>
      <c r="BB21" s="82">
        <f t="shared" ref="BB21:BB22" si="89">SUM(BA21*100/AZ21)</f>
        <v>0</v>
      </c>
      <c r="BC21" s="79">
        <f>SUM(BC22)</f>
        <v>24300</v>
      </c>
      <c r="BD21" s="79">
        <f>SUM(BD22)</f>
        <v>0</v>
      </c>
      <c r="BE21" s="371">
        <f>SUM(BD21*100/BC21)</f>
        <v>0</v>
      </c>
      <c r="BF21" s="79">
        <f>SUM(BF22)</f>
        <v>265100</v>
      </c>
      <c r="BG21" s="79">
        <f>SUM(BG22)</f>
        <v>0</v>
      </c>
      <c r="BH21" s="371">
        <v>0</v>
      </c>
      <c r="BI21" s="359">
        <f t="shared" si="64"/>
        <v>452300</v>
      </c>
      <c r="BJ21" s="359">
        <f t="shared" si="64"/>
        <v>0</v>
      </c>
      <c r="BK21" s="169">
        <v>0</v>
      </c>
      <c r="BL21" s="174">
        <f t="shared" si="50"/>
        <v>459800</v>
      </c>
    </row>
    <row r="22" spans="1:64" s="88" customFormat="1" x14ac:dyDescent="0.55000000000000004">
      <c r="A22" s="86"/>
      <c r="B22" s="87"/>
      <c r="C22" s="87"/>
      <c r="D22" s="87"/>
      <c r="E22" s="87" t="s">
        <v>211</v>
      </c>
      <c r="F22" s="87"/>
      <c r="G22" s="87"/>
      <c r="H22" s="89">
        <v>0</v>
      </c>
      <c r="I22" s="89">
        <v>739000</v>
      </c>
      <c r="J22" s="89">
        <v>-279200</v>
      </c>
      <c r="K22" s="372">
        <f t="shared" si="72"/>
        <v>459800</v>
      </c>
      <c r="L22" s="89">
        <f t="shared" ref="L22" si="90">SUM(Z22,AL22,AX22,BJ22)</f>
        <v>0</v>
      </c>
      <c r="M22" s="80">
        <f t="shared" si="73"/>
        <v>0</v>
      </c>
      <c r="N22" s="81">
        <f t="shared" si="21"/>
        <v>459800</v>
      </c>
      <c r="O22" s="80">
        <f t="shared" si="1"/>
        <v>100</v>
      </c>
      <c r="P22" s="89">
        <v>0</v>
      </c>
      <c r="Q22" s="89">
        <v>0</v>
      </c>
      <c r="R22" s="82">
        <v>0</v>
      </c>
      <c r="S22" s="89">
        <v>0</v>
      </c>
      <c r="T22" s="89">
        <v>0</v>
      </c>
      <c r="U22" s="80">
        <v>0</v>
      </c>
      <c r="V22" s="89">
        <v>0</v>
      </c>
      <c r="W22" s="89">
        <v>0</v>
      </c>
      <c r="X22" s="80">
        <v>0</v>
      </c>
      <c r="Y22" s="373">
        <f t="shared" ref="Y22:Z22" si="91">SUM(P22,S22,V22)</f>
        <v>0</v>
      </c>
      <c r="Z22" s="373">
        <f t="shared" si="91"/>
        <v>0</v>
      </c>
      <c r="AA22" s="80">
        <v>0</v>
      </c>
      <c r="AB22" s="89">
        <v>0</v>
      </c>
      <c r="AC22" s="89">
        <v>0</v>
      </c>
      <c r="AD22" s="82">
        <v>0</v>
      </c>
      <c r="AE22" s="89">
        <v>0</v>
      </c>
      <c r="AF22" s="89">
        <v>0</v>
      </c>
      <c r="AG22" s="82">
        <v>0</v>
      </c>
      <c r="AH22" s="89">
        <v>0</v>
      </c>
      <c r="AI22" s="89">
        <v>0</v>
      </c>
      <c r="AJ22" s="82">
        <v>0</v>
      </c>
      <c r="AK22" s="373">
        <f t="shared" si="10"/>
        <v>0</v>
      </c>
      <c r="AL22" s="373">
        <f t="shared" si="10"/>
        <v>0</v>
      </c>
      <c r="AM22" s="82">
        <v>0</v>
      </c>
      <c r="AN22" s="89">
        <v>0</v>
      </c>
      <c r="AO22" s="89">
        <v>0</v>
      </c>
      <c r="AP22" s="82">
        <v>0</v>
      </c>
      <c r="AQ22" s="89">
        <v>0</v>
      </c>
      <c r="AR22" s="89">
        <v>0</v>
      </c>
      <c r="AS22" s="82">
        <v>0</v>
      </c>
      <c r="AT22" s="89">
        <v>7500</v>
      </c>
      <c r="AU22" s="89"/>
      <c r="AV22" s="371">
        <f t="shared" si="84"/>
        <v>0</v>
      </c>
      <c r="AW22" s="373">
        <f t="shared" si="14"/>
        <v>7500</v>
      </c>
      <c r="AX22" s="373">
        <f t="shared" si="14"/>
        <v>0</v>
      </c>
      <c r="AY22" s="80">
        <f t="shared" si="85"/>
        <v>0</v>
      </c>
      <c r="AZ22" s="89">
        <v>162900</v>
      </c>
      <c r="BA22" s="89"/>
      <c r="BB22" s="82">
        <f t="shared" si="89"/>
        <v>0</v>
      </c>
      <c r="BC22" s="89">
        <v>24300</v>
      </c>
      <c r="BD22" s="89"/>
      <c r="BE22" s="82">
        <f t="shared" ref="BE22" si="92">SUM(BD22*100/BC22)</f>
        <v>0</v>
      </c>
      <c r="BF22" s="89">
        <v>265100</v>
      </c>
      <c r="BG22" s="89">
        <v>0</v>
      </c>
      <c r="BH22" s="82">
        <v>0</v>
      </c>
      <c r="BI22" s="373">
        <f t="shared" si="64"/>
        <v>452300</v>
      </c>
      <c r="BJ22" s="373">
        <f t="shared" si="64"/>
        <v>0</v>
      </c>
      <c r="BK22" s="80">
        <v>0</v>
      </c>
      <c r="BL22" s="174">
        <f t="shared" si="50"/>
        <v>459800</v>
      </c>
    </row>
    <row r="23" spans="1:64" s="159" customFormat="1" x14ac:dyDescent="0.55000000000000004">
      <c r="A23" s="151"/>
      <c r="B23" s="59" t="s">
        <v>212</v>
      </c>
      <c r="C23" s="59"/>
      <c r="D23" s="59"/>
      <c r="E23" s="59"/>
      <c r="F23" s="59"/>
      <c r="G23" s="59"/>
      <c r="H23" s="61">
        <f>SUM(H24)</f>
        <v>0</v>
      </c>
      <c r="I23" s="61">
        <f t="shared" ref="I23:J24" si="93">SUM(I24)</f>
        <v>1252200</v>
      </c>
      <c r="J23" s="61">
        <f t="shared" si="93"/>
        <v>0</v>
      </c>
      <c r="K23" s="364">
        <f t="shared" si="72"/>
        <v>1252200</v>
      </c>
      <c r="L23" s="61">
        <f>SUM(Z23,AL23,AX23,BJ23)</f>
        <v>0</v>
      </c>
      <c r="M23" s="154">
        <f t="shared" ref="M23:M26" si="94">SUM(L23*100/K23)</f>
        <v>0</v>
      </c>
      <c r="N23" s="193">
        <f t="shared" si="21"/>
        <v>1252200</v>
      </c>
      <c r="O23" s="154">
        <f t="shared" si="1"/>
        <v>100</v>
      </c>
      <c r="P23" s="61">
        <f t="shared" ref="P23:Q24" si="95">SUM(P24)</f>
        <v>0</v>
      </c>
      <c r="Q23" s="61">
        <f t="shared" si="95"/>
        <v>0</v>
      </c>
      <c r="R23" s="365">
        <v>0</v>
      </c>
      <c r="S23" s="61">
        <f t="shared" ref="S23:T24" si="96">SUM(S24)</f>
        <v>0</v>
      </c>
      <c r="T23" s="61">
        <f t="shared" si="96"/>
        <v>0</v>
      </c>
      <c r="U23" s="154">
        <v>0</v>
      </c>
      <c r="V23" s="61">
        <f t="shared" ref="V23:W24" si="97">SUM(V24)</f>
        <v>0</v>
      </c>
      <c r="W23" s="61">
        <f t="shared" si="97"/>
        <v>0</v>
      </c>
      <c r="X23" s="154">
        <v>0</v>
      </c>
      <c r="Y23" s="61">
        <f t="shared" ref="Y23:Z24" si="98">SUM(Y24)</f>
        <v>0</v>
      </c>
      <c r="Z23" s="61">
        <f t="shared" si="98"/>
        <v>0</v>
      </c>
      <c r="AA23" s="154">
        <v>0</v>
      </c>
      <c r="AB23" s="61">
        <f t="shared" ref="AB23:AC24" si="99">SUM(AB24)</f>
        <v>0</v>
      </c>
      <c r="AC23" s="61">
        <f t="shared" si="99"/>
        <v>0</v>
      </c>
      <c r="AD23" s="365">
        <v>0</v>
      </c>
      <c r="AE23" s="61">
        <f t="shared" ref="AE23:AF24" si="100">SUM(AE24)</f>
        <v>0</v>
      </c>
      <c r="AF23" s="61">
        <f t="shared" si="100"/>
        <v>0</v>
      </c>
      <c r="AG23" s="365">
        <v>0</v>
      </c>
      <c r="AH23" s="61">
        <f t="shared" ref="AH23:AI24" si="101">SUM(AH24)</f>
        <v>0</v>
      </c>
      <c r="AI23" s="61">
        <f t="shared" si="101"/>
        <v>0</v>
      </c>
      <c r="AJ23" s="365">
        <v>0</v>
      </c>
      <c r="AK23" s="366">
        <f t="shared" si="10"/>
        <v>0</v>
      </c>
      <c r="AL23" s="366">
        <f t="shared" si="10"/>
        <v>0</v>
      </c>
      <c r="AM23" s="365">
        <v>0</v>
      </c>
      <c r="AN23" s="61">
        <f t="shared" ref="AN23:AO24" si="102">SUM(AN24)</f>
        <v>0</v>
      </c>
      <c r="AO23" s="61">
        <f t="shared" si="102"/>
        <v>0</v>
      </c>
      <c r="AP23" s="365">
        <v>0</v>
      </c>
      <c r="AQ23" s="61">
        <f t="shared" ref="AQ23:AR24" si="103">SUM(AQ24)</f>
        <v>0</v>
      </c>
      <c r="AR23" s="61">
        <f t="shared" si="103"/>
        <v>0</v>
      </c>
      <c r="AS23" s="365">
        <v>0</v>
      </c>
      <c r="AT23" s="61">
        <f t="shared" ref="AT23:AU24" si="104">SUM(AT24)</f>
        <v>178600</v>
      </c>
      <c r="AU23" s="61">
        <f t="shared" si="104"/>
        <v>0</v>
      </c>
      <c r="AV23" s="365">
        <f t="shared" si="84"/>
        <v>0</v>
      </c>
      <c r="AW23" s="366">
        <f t="shared" si="14"/>
        <v>178600</v>
      </c>
      <c r="AX23" s="366">
        <f t="shared" si="14"/>
        <v>0</v>
      </c>
      <c r="AY23" s="154">
        <f t="shared" si="85"/>
        <v>0</v>
      </c>
      <c r="AZ23" s="61">
        <f t="shared" ref="AZ23:AZ24" si="105">SUM(AZ24)</f>
        <v>85000</v>
      </c>
      <c r="BA23" s="61">
        <f t="shared" ref="BA23:BA24" si="106">SUM(BA24)</f>
        <v>0</v>
      </c>
      <c r="BB23" s="365">
        <f>SUM(BA23*100/AZ23)</f>
        <v>0</v>
      </c>
      <c r="BC23" s="61">
        <f t="shared" ref="BC23:BC24" si="107">SUM(BC24)</f>
        <v>58050</v>
      </c>
      <c r="BD23" s="61">
        <f t="shared" ref="BD23:BD24" si="108">SUM(BD24)</f>
        <v>0</v>
      </c>
      <c r="BE23" s="365">
        <f>SUM(BD23*100/BC23)</f>
        <v>0</v>
      </c>
      <c r="BF23" s="61">
        <f t="shared" ref="BF23:BF24" si="109">SUM(BF24)</f>
        <v>930550</v>
      </c>
      <c r="BG23" s="61">
        <f t="shared" ref="BG23:BG24" si="110">SUM(BG24)</f>
        <v>0</v>
      </c>
      <c r="BH23" s="365">
        <f>SUM(BG23*100/BF23)</f>
        <v>0</v>
      </c>
      <c r="BI23" s="366">
        <f t="shared" si="64"/>
        <v>1073600</v>
      </c>
      <c r="BJ23" s="366">
        <f t="shared" si="64"/>
        <v>0</v>
      </c>
      <c r="BK23" s="154">
        <v>0</v>
      </c>
      <c r="BL23" s="158">
        <f t="shared" si="50"/>
        <v>1252200</v>
      </c>
    </row>
    <row r="24" spans="1:64" s="76" customFormat="1" x14ac:dyDescent="0.55000000000000004">
      <c r="A24" s="68"/>
      <c r="B24" s="69"/>
      <c r="C24" s="69" t="s">
        <v>213</v>
      </c>
      <c r="D24" s="69"/>
      <c r="E24" s="69"/>
      <c r="F24" s="69"/>
      <c r="G24" s="69"/>
      <c r="H24" s="70">
        <f>SUM(H25)</f>
        <v>0</v>
      </c>
      <c r="I24" s="70">
        <f t="shared" si="93"/>
        <v>1252200</v>
      </c>
      <c r="J24" s="70">
        <f t="shared" si="93"/>
        <v>0</v>
      </c>
      <c r="K24" s="367">
        <f t="shared" si="72"/>
        <v>1252200</v>
      </c>
      <c r="L24" s="70">
        <f>SUM(Z24,AL24,AX24,BJ24)</f>
        <v>0</v>
      </c>
      <c r="M24" s="162">
        <f t="shared" si="94"/>
        <v>0</v>
      </c>
      <c r="N24" s="179">
        <f t="shared" si="21"/>
        <v>1252200</v>
      </c>
      <c r="O24" s="162">
        <f t="shared" si="1"/>
        <v>100</v>
      </c>
      <c r="P24" s="70">
        <f t="shared" si="95"/>
        <v>0</v>
      </c>
      <c r="Q24" s="70">
        <f t="shared" si="95"/>
        <v>0</v>
      </c>
      <c r="R24" s="368">
        <v>0</v>
      </c>
      <c r="S24" s="70">
        <f t="shared" si="96"/>
        <v>0</v>
      </c>
      <c r="T24" s="70">
        <f t="shared" si="96"/>
        <v>0</v>
      </c>
      <c r="U24" s="162">
        <v>0</v>
      </c>
      <c r="V24" s="70">
        <f t="shared" si="97"/>
        <v>0</v>
      </c>
      <c r="W24" s="70">
        <f t="shared" si="97"/>
        <v>0</v>
      </c>
      <c r="X24" s="162">
        <v>0</v>
      </c>
      <c r="Y24" s="70">
        <f t="shared" si="98"/>
        <v>0</v>
      </c>
      <c r="Z24" s="70">
        <f t="shared" si="98"/>
        <v>0</v>
      </c>
      <c r="AA24" s="162">
        <v>0</v>
      </c>
      <c r="AB24" s="70">
        <f t="shared" si="99"/>
        <v>0</v>
      </c>
      <c r="AC24" s="70">
        <f t="shared" si="99"/>
        <v>0</v>
      </c>
      <c r="AD24" s="368">
        <v>0</v>
      </c>
      <c r="AE24" s="70">
        <f t="shared" si="100"/>
        <v>0</v>
      </c>
      <c r="AF24" s="70">
        <f t="shared" si="100"/>
        <v>0</v>
      </c>
      <c r="AG24" s="368">
        <v>0</v>
      </c>
      <c r="AH24" s="70">
        <f t="shared" si="101"/>
        <v>0</v>
      </c>
      <c r="AI24" s="70">
        <f t="shared" si="101"/>
        <v>0</v>
      </c>
      <c r="AJ24" s="368">
        <v>0</v>
      </c>
      <c r="AK24" s="369">
        <f t="shared" si="10"/>
        <v>0</v>
      </c>
      <c r="AL24" s="369">
        <f t="shared" si="10"/>
        <v>0</v>
      </c>
      <c r="AM24" s="368">
        <v>0</v>
      </c>
      <c r="AN24" s="70">
        <f t="shared" si="102"/>
        <v>0</v>
      </c>
      <c r="AO24" s="70">
        <f t="shared" si="102"/>
        <v>0</v>
      </c>
      <c r="AP24" s="368">
        <v>0</v>
      </c>
      <c r="AQ24" s="70">
        <f t="shared" si="103"/>
        <v>0</v>
      </c>
      <c r="AR24" s="70">
        <f t="shared" si="103"/>
        <v>0</v>
      </c>
      <c r="AS24" s="368">
        <v>0</v>
      </c>
      <c r="AT24" s="70">
        <f t="shared" si="104"/>
        <v>178600</v>
      </c>
      <c r="AU24" s="70">
        <f t="shared" si="104"/>
        <v>0</v>
      </c>
      <c r="AV24" s="368">
        <f t="shared" si="84"/>
        <v>0</v>
      </c>
      <c r="AW24" s="369">
        <f t="shared" si="14"/>
        <v>178600</v>
      </c>
      <c r="AX24" s="369">
        <f t="shared" si="14"/>
        <v>0</v>
      </c>
      <c r="AY24" s="162">
        <f t="shared" si="85"/>
        <v>0</v>
      </c>
      <c r="AZ24" s="70">
        <f t="shared" si="105"/>
        <v>85000</v>
      </c>
      <c r="BA24" s="70">
        <f t="shared" si="106"/>
        <v>0</v>
      </c>
      <c r="BB24" s="368">
        <f>SUM(BA24*100/AZ24)</f>
        <v>0</v>
      </c>
      <c r="BC24" s="70">
        <f t="shared" si="107"/>
        <v>58050</v>
      </c>
      <c r="BD24" s="70">
        <f t="shared" si="108"/>
        <v>0</v>
      </c>
      <c r="BE24" s="368">
        <f>SUM(BD24*100/BC24)</f>
        <v>0</v>
      </c>
      <c r="BF24" s="70">
        <f t="shared" si="109"/>
        <v>930550</v>
      </c>
      <c r="BG24" s="70">
        <f t="shared" si="110"/>
        <v>0</v>
      </c>
      <c r="BH24" s="368">
        <f>SUM(BG24*100/BF24)</f>
        <v>0</v>
      </c>
      <c r="BI24" s="369">
        <f t="shared" si="64"/>
        <v>1073600</v>
      </c>
      <c r="BJ24" s="369">
        <f t="shared" si="64"/>
        <v>0</v>
      </c>
      <c r="BK24" s="162">
        <v>0</v>
      </c>
      <c r="BL24" s="166">
        <f t="shared" si="50"/>
        <v>1252200</v>
      </c>
    </row>
    <row r="25" spans="1:64" s="85" customFormat="1" x14ac:dyDescent="0.55000000000000004">
      <c r="A25" s="77"/>
      <c r="B25" s="78"/>
      <c r="C25" s="78"/>
      <c r="D25" s="78" t="s">
        <v>210</v>
      </c>
      <c r="E25" s="78"/>
      <c r="F25" s="78"/>
      <c r="G25" s="78"/>
      <c r="H25" s="79">
        <f>SUM(H26:H32)</f>
        <v>0</v>
      </c>
      <c r="I25" s="79">
        <f>SUM(I26)</f>
        <v>1252200</v>
      </c>
      <c r="J25" s="79">
        <f>SUM(J26)</f>
        <v>0</v>
      </c>
      <c r="K25" s="370">
        <f t="shared" si="72"/>
        <v>1252200</v>
      </c>
      <c r="L25" s="79">
        <f>SUM(Z25,AL25,AX25,BJ25)</f>
        <v>0</v>
      </c>
      <c r="M25" s="169">
        <f t="shared" si="94"/>
        <v>0</v>
      </c>
      <c r="N25" s="170">
        <f t="shared" si="21"/>
        <v>1252200</v>
      </c>
      <c r="O25" s="169">
        <f t="shared" si="1"/>
        <v>100</v>
      </c>
      <c r="P25" s="79">
        <f>SUM(P26:P32)</f>
        <v>0</v>
      </c>
      <c r="Q25" s="79">
        <f>SUM(Q26:Q32)</f>
        <v>0</v>
      </c>
      <c r="R25" s="371">
        <v>0</v>
      </c>
      <c r="S25" s="79">
        <f>SUM(S26:S32)</f>
        <v>0</v>
      </c>
      <c r="T25" s="79">
        <f>SUM(T26:T32)</f>
        <v>0</v>
      </c>
      <c r="U25" s="169">
        <v>0</v>
      </c>
      <c r="V25" s="79">
        <f>SUM(V26:V32)</f>
        <v>0</v>
      </c>
      <c r="W25" s="79">
        <f>SUM(W26:W32)</f>
        <v>0</v>
      </c>
      <c r="X25" s="169">
        <v>0</v>
      </c>
      <c r="Y25" s="79">
        <f>SUM(Y26:Y32)</f>
        <v>0</v>
      </c>
      <c r="Z25" s="79">
        <f>SUM(Z26:Z32)</f>
        <v>0</v>
      </c>
      <c r="AA25" s="169">
        <v>0</v>
      </c>
      <c r="AB25" s="79">
        <f>SUM(AB26:AB32)</f>
        <v>0</v>
      </c>
      <c r="AC25" s="79">
        <f>SUM(AC26:AC32)</f>
        <v>0</v>
      </c>
      <c r="AD25" s="371">
        <v>0</v>
      </c>
      <c r="AE25" s="79">
        <f>SUM(AE26:AE32)</f>
        <v>0</v>
      </c>
      <c r="AF25" s="79">
        <f>SUM(AF26:AF32)</f>
        <v>0</v>
      </c>
      <c r="AG25" s="371">
        <v>0</v>
      </c>
      <c r="AH25" s="79">
        <f>SUM(AH26:AH32)</f>
        <v>0</v>
      </c>
      <c r="AI25" s="79">
        <f>SUM(AI26:AI32)</f>
        <v>0</v>
      </c>
      <c r="AJ25" s="371">
        <v>0</v>
      </c>
      <c r="AK25" s="359">
        <f t="shared" si="10"/>
        <v>0</v>
      </c>
      <c r="AL25" s="359">
        <f t="shared" si="10"/>
        <v>0</v>
      </c>
      <c r="AM25" s="371">
        <v>0</v>
      </c>
      <c r="AN25" s="79">
        <f>SUM(AN26:AN32)</f>
        <v>0</v>
      </c>
      <c r="AO25" s="79">
        <f>SUM(AO26:AO32)</f>
        <v>0</v>
      </c>
      <c r="AP25" s="371">
        <v>0</v>
      </c>
      <c r="AQ25" s="79">
        <f>SUM(AQ26:AQ32)</f>
        <v>0</v>
      </c>
      <c r="AR25" s="79">
        <f>SUM(AR26:AR32)</f>
        <v>0</v>
      </c>
      <c r="AS25" s="371">
        <v>0</v>
      </c>
      <c r="AT25" s="79">
        <f>SUM(AT26:AT32)</f>
        <v>178600</v>
      </c>
      <c r="AU25" s="79">
        <f>SUM(AU26:AU32)</f>
        <v>0</v>
      </c>
      <c r="AV25" s="371">
        <f t="shared" si="84"/>
        <v>0</v>
      </c>
      <c r="AW25" s="359">
        <f t="shared" si="14"/>
        <v>178600</v>
      </c>
      <c r="AX25" s="359">
        <f t="shared" si="14"/>
        <v>0</v>
      </c>
      <c r="AY25" s="169">
        <f t="shared" si="85"/>
        <v>0</v>
      </c>
      <c r="AZ25" s="79">
        <f>SUM(AZ26:AZ32)</f>
        <v>85000</v>
      </c>
      <c r="BA25" s="79">
        <f>SUM(BA26:BA32)</f>
        <v>0</v>
      </c>
      <c r="BB25" s="82">
        <f t="shared" ref="BB25:BB26" si="111">SUM(BA25*100/AZ25)</f>
        <v>0</v>
      </c>
      <c r="BC25" s="79">
        <f>SUM(BC26:BC32)</f>
        <v>58050</v>
      </c>
      <c r="BD25" s="79">
        <f>SUM(BD26:BD32)</f>
        <v>0</v>
      </c>
      <c r="BE25" s="371">
        <f>SUM(BD25*100/BC25)</f>
        <v>0</v>
      </c>
      <c r="BF25" s="79">
        <f>SUM(BF26:BF32)</f>
        <v>930550</v>
      </c>
      <c r="BG25" s="79">
        <f>SUM(BG26:BG32)</f>
        <v>0</v>
      </c>
      <c r="BH25" s="371">
        <f>SUM(BG25*100/BF25)</f>
        <v>0</v>
      </c>
      <c r="BI25" s="359">
        <f t="shared" si="64"/>
        <v>1073600</v>
      </c>
      <c r="BJ25" s="359">
        <f t="shared" si="64"/>
        <v>0</v>
      </c>
      <c r="BK25" s="169">
        <v>0</v>
      </c>
      <c r="BL25" s="174">
        <f t="shared" si="50"/>
        <v>1252200</v>
      </c>
    </row>
    <row r="26" spans="1:64" s="88" customFormat="1" x14ac:dyDescent="0.55000000000000004">
      <c r="A26" s="86"/>
      <c r="B26" s="87"/>
      <c r="C26" s="87"/>
      <c r="D26" s="87"/>
      <c r="E26" s="87" t="s">
        <v>214</v>
      </c>
      <c r="F26" s="87"/>
      <c r="G26" s="87"/>
      <c r="H26" s="89">
        <v>0</v>
      </c>
      <c r="I26" s="89">
        <v>1252200</v>
      </c>
      <c r="J26" s="89">
        <v>0</v>
      </c>
      <c r="K26" s="372">
        <f t="shared" si="72"/>
        <v>1252200</v>
      </c>
      <c r="L26" s="89">
        <f t="shared" ref="L26" si="112">SUM(Z26,AL26,AX26,BJ26)</f>
        <v>0</v>
      </c>
      <c r="M26" s="80">
        <f t="shared" si="94"/>
        <v>0</v>
      </c>
      <c r="N26" s="81">
        <f t="shared" si="21"/>
        <v>1252200</v>
      </c>
      <c r="O26" s="80">
        <f t="shared" si="1"/>
        <v>100</v>
      </c>
      <c r="P26" s="89">
        <v>0</v>
      </c>
      <c r="Q26" s="89">
        <v>0</v>
      </c>
      <c r="R26" s="82">
        <v>0</v>
      </c>
      <c r="S26" s="89">
        <v>0</v>
      </c>
      <c r="T26" s="89">
        <v>0</v>
      </c>
      <c r="U26" s="80">
        <v>0</v>
      </c>
      <c r="V26" s="89">
        <v>0</v>
      </c>
      <c r="W26" s="89">
        <v>0</v>
      </c>
      <c r="X26" s="80">
        <v>0</v>
      </c>
      <c r="Y26" s="373">
        <f t="shared" ref="Y26:Z26" si="113">SUM(P26,S26,V26)</f>
        <v>0</v>
      </c>
      <c r="Z26" s="373">
        <f t="shared" si="113"/>
        <v>0</v>
      </c>
      <c r="AA26" s="80">
        <v>0</v>
      </c>
      <c r="AB26" s="89">
        <v>0</v>
      </c>
      <c r="AC26" s="89">
        <v>0</v>
      </c>
      <c r="AD26" s="82">
        <v>0</v>
      </c>
      <c r="AE26" s="89">
        <v>0</v>
      </c>
      <c r="AF26" s="89">
        <v>0</v>
      </c>
      <c r="AG26" s="82">
        <v>0</v>
      </c>
      <c r="AH26" s="89">
        <v>0</v>
      </c>
      <c r="AI26" s="89">
        <v>0</v>
      </c>
      <c r="AJ26" s="82">
        <v>0</v>
      </c>
      <c r="AK26" s="373">
        <f t="shared" si="10"/>
        <v>0</v>
      </c>
      <c r="AL26" s="373">
        <f t="shared" si="10"/>
        <v>0</v>
      </c>
      <c r="AM26" s="82">
        <v>0</v>
      </c>
      <c r="AN26" s="89">
        <v>0</v>
      </c>
      <c r="AO26" s="89">
        <v>0</v>
      </c>
      <c r="AP26" s="82">
        <v>0</v>
      </c>
      <c r="AQ26" s="89">
        <v>0</v>
      </c>
      <c r="AR26" s="89">
        <v>0</v>
      </c>
      <c r="AS26" s="82">
        <v>0</v>
      </c>
      <c r="AT26" s="89">
        <v>178600</v>
      </c>
      <c r="AU26" s="89"/>
      <c r="AV26" s="82">
        <f t="shared" ref="AV26" si="114">SUM(AU26*100/AT26)</f>
        <v>0</v>
      </c>
      <c r="AW26" s="373">
        <f>SUM(AN26,AQ26,AT26)</f>
        <v>178600</v>
      </c>
      <c r="AX26" s="373">
        <f t="shared" si="14"/>
        <v>0</v>
      </c>
      <c r="AY26" s="80">
        <f t="shared" si="85"/>
        <v>0</v>
      </c>
      <c r="AZ26" s="89">
        <v>85000</v>
      </c>
      <c r="BA26" s="89"/>
      <c r="BB26" s="82">
        <f t="shared" si="111"/>
        <v>0</v>
      </c>
      <c r="BC26" s="89">
        <v>58050</v>
      </c>
      <c r="BD26" s="89"/>
      <c r="BE26" s="82">
        <f t="shared" ref="BE26" si="115">SUM(BD26*100/BC26)</f>
        <v>0</v>
      </c>
      <c r="BF26" s="89">
        <v>930550</v>
      </c>
      <c r="BG26" s="89"/>
      <c r="BH26" s="82">
        <f t="shared" ref="BH26" si="116">SUM(BG26*100/BF26)</f>
        <v>0</v>
      </c>
      <c r="BI26" s="373">
        <f t="shared" si="64"/>
        <v>1073600</v>
      </c>
      <c r="BJ26" s="373">
        <f t="shared" si="64"/>
        <v>0</v>
      </c>
      <c r="BK26" s="80">
        <v>0</v>
      </c>
      <c r="BL26" s="174">
        <f t="shared" si="50"/>
        <v>1252200</v>
      </c>
    </row>
    <row r="27" spans="1:64" s="88" customFormat="1" x14ac:dyDescent="0.55000000000000004">
      <c r="H27" s="374"/>
      <c r="I27" s="341"/>
      <c r="J27" s="341"/>
      <c r="K27" s="341"/>
      <c r="L27" s="341"/>
      <c r="M27" s="126"/>
      <c r="N27" s="126"/>
      <c r="O27" s="126"/>
      <c r="P27" s="341"/>
      <c r="Q27" s="341"/>
      <c r="R27" s="375"/>
      <c r="S27" s="341"/>
      <c r="T27" s="341"/>
      <c r="U27" s="126"/>
      <c r="V27" s="341"/>
      <c r="W27" s="341"/>
      <c r="Y27" s="341"/>
      <c r="Z27" s="341"/>
      <c r="AB27" s="341"/>
      <c r="AC27" s="341"/>
      <c r="AE27" s="341"/>
      <c r="AF27" s="341"/>
      <c r="AH27" s="341"/>
      <c r="AI27" s="341"/>
      <c r="AK27" s="341"/>
      <c r="AL27" s="341"/>
      <c r="AN27" s="341"/>
      <c r="AO27" s="341"/>
      <c r="AQ27" s="341"/>
      <c r="AR27" s="341"/>
      <c r="AT27" s="341"/>
      <c r="AU27" s="341"/>
      <c r="AW27" s="341"/>
      <c r="AX27" s="341"/>
      <c r="AZ27" s="341"/>
      <c r="BA27" s="341"/>
      <c r="BC27" s="341"/>
      <c r="BD27" s="341"/>
      <c r="BF27" s="341"/>
      <c r="BG27" s="341"/>
      <c r="BI27" s="341"/>
      <c r="BJ27" s="341"/>
    </row>
    <row r="28" spans="1:64" s="88" customFormat="1" x14ac:dyDescent="0.55000000000000004">
      <c r="A28" s="378" t="s">
        <v>215</v>
      </c>
      <c r="B28" s="378"/>
      <c r="C28" s="378"/>
      <c r="D28" s="378"/>
      <c r="E28" s="378"/>
      <c r="F28" s="376" t="s">
        <v>216</v>
      </c>
      <c r="G28" s="376"/>
      <c r="H28" s="376"/>
      <c r="I28" s="376"/>
      <c r="J28" s="376"/>
      <c r="K28" s="376"/>
      <c r="L28" s="376"/>
      <c r="M28" s="376"/>
      <c r="N28" s="376"/>
      <c r="O28" s="376"/>
      <c r="P28" s="376"/>
      <c r="Q28" s="376"/>
      <c r="R28" s="376"/>
      <c r="S28" s="376"/>
      <c r="T28" s="376"/>
      <c r="U28" s="376"/>
      <c r="V28" s="376"/>
      <c r="W28" s="376"/>
      <c r="X28" s="376"/>
      <c r="Y28" s="376"/>
      <c r="Z28" s="376"/>
      <c r="AA28" s="376"/>
      <c r="AB28" s="341"/>
      <c r="AC28" s="341"/>
      <c r="AE28" s="341"/>
      <c r="AF28" s="341"/>
      <c r="AH28" s="341"/>
      <c r="AI28" s="341"/>
      <c r="AK28" s="341"/>
      <c r="AL28" s="341"/>
      <c r="AN28" s="341"/>
      <c r="AO28" s="341"/>
      <c r="AQ28" s="341"/>
      <c r="AR28" s="341"/>
      <c r="AT28" s="341"/>
      <c r="AU28" s="341"/>
      <c r="AW28" s="341"/>
      <c r="AX28" s="341"/>
      <c r="AZ28" s="341"/>
      <c r="BA28" s="341"/>
      <c r="BC28" s="341"/>
      <c r="BD28" s="341"/>
      <c r="BF28" s="341"/>
      <c r="BG28" s="341"/>
      <c r="BI28" s="341"/>
      <c r="BJ28" s="341"/>
    </row>
    <row r="29" spans="1:64" s="88" customFormat="1" x14ac:dyDescent="0.55000000000000004">
      <c r="G29" s="376" t="s">
        <v>217</v>
      </c>
      <c r="H29" s="376"/>
      <c r="I29" s="376"/>
      <c r="J29" s="376"/>
      <c r="K29" s="376"/>
      <c r="L29" s="376"/>
      <c r="M29" s="376"/>
      <c r="N29" s="376"/>
      <c r="O29" s="376"/>
      <c r="P29" s="376"/>
      <c r="Q29" s="376"/>
      <c r="R29" s="376"/>
      <c r="S29" s="376"/>
      <c r="T29" s="376"/>
      <c r="U29" s="376"/>
      <c r="V29" s="376"/>
      <c r="W29" s="376"/>
      <c r="X29" s="376"/>
      <c r="Y29" s="376"/>
      <c r="Z29" s="376"/>
      <c r="AA29" s="376"/>
      <c r="AB29" s="341"/>
      <c r="AC29" s="341"/>
      <c r="AE29" s="341"/>
      <c r="AF29" s="341"/>
      <c r="AH29" s="341"/>
      <c r="AI29" s="341"/>
      <c r="AK29" s="341"/>
      <c r="AL29" s="341"/>
      <c r="AN29" s="341"/>
      <c r="AO29" s="341"/>
      <c r="AQ29" s="341"/>
      <c r="AR29" s="341"/>
      <c r="AT29" s="341"/>
      <c r="AU29" s="341"/>
      <c r="AW29" s="341"/>
      <c r="AX29" s="341"/>
      <c r="AZ29" s="341"/>
      <c r="BA29" s="341"/>
      <c r="BC29" s="341"/>
      <c r="BD29" s="341"/>
      <c r="BF29" s="341"/>
      <c r="BG29" s="341"/>
      <c r="BI29" s="341"/>
      <c r="BJ29" s="341"/>
    </row>
    <row r="30" spans="1:64" s="88" customFormat="1" x14ac:dyDescent="0.55000000000000004">
      <c r="G30" s="376" t="s">
        <v>218</v>
      </c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41"/>
      <c r="AC30" s="341"/>
      <c r="AE30" s="341"/>
      <c r="AF30" s="341"/>
      <c r="AH30" s="341"/>
      <c r="AI30" s="341"/>
      <c r="AK30" s="341"/>
      <c r="AL30" s="341"/>
      <c r="AN30" s="341"/>
      <c r="AO30" s="341"/>
      <c r="AQ30" s="341"/>
      <c r="AR30" s="341"/>
      <c r="AT30" s="341"/>
      <c r="AU30" s="341"/>
      <c r="AW30" s="341"/>
      <c r="AX30" s="341"/>
      <c r="AZ30" s="341"/>
      <c r="BA30" s="341"/>
      <c r="BC30" s="341"/>
      <c r="BD30" s="341"/>
      <c r="BF30" s="341"/>
      <c r="BG30" s="341"/>
      <c r="BI30" s="341"/>
      <c r="BJ30" s="341"/>
    </row>
    <row r="31" spans="1:64" s="88" customFormat="1" x14ac:dyDescent="0.55000000000000004">
      <c r="G31" s="376" t="s">
        <v>219</v>
      </c>
      <c r="H31" s="376"/>
      <c r="I31" s="376"/>
      <c r="J31" s="376"/>
      <c r="K31" s="376"/>
      <c r="L31" s="376"/>
      <c r="M31" s="376"/>
      <c r="N31" s="376"/>
      <c r="O31" s="376"/>
      <c r="P31" s="376"/>
      <c r="Q31" s="376"/>
      <c r="R31" s="376"/>
      <c r="S31" s="376"/>
      <c r="T31" s="376"/>
      <c r="U31" s="376"/>
      <c r="V31" s="376"/>
      <c r="W31" s="376"/>
      <c r="X31" s="376"/>
      <c r="Y31" s="376"/>
      <c r="Z31" s="376"/>
      <c r="AA31" s="376"/>
      <c r="AB31" s="341"/>
      <c r="AC31" s="341"/>
      <c r="AE31" s="341"/>
      <c r="AF31" s="341"/>
      <c r="AH31" s="341"/>
      <c r="AI31" s="341"/>
      <c r="AK31" s="341"/>
      <c r="AL31" s="341"/>
      <c r="AN31" s="341"/>
      <c r="AO31" s="341"/>
      <c r="AQ31" s="341"/>
      <c r="AR31" s="341"/>
      <c r="AT31" s="341"/>
      <c r="AU31" s="341"/>
      <c r="AW31" s="341"/>
      <c r="AX31" s="341"/>
      <c r="AZ31" s="341"/>
      <c r="BA31" s="341"/>
      <c r="BC31" s="341"/>
      <c r="BD31" s="341"/>
      <c r="BF31" s="341"/>
      <c r="BG31" s="341"/>
      <c r="BI31" s="341"/>
      <c r="BJ31" s="341"/>
    </row>
    <row r="32" spans="1:64" s="88" customFormat="1" x14ac:dyDescent="0.55000000000000004">
      <c r="G32" s="376" t="s">
        <v>220</v>
      </c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41"/>
      <c r="AC32" s="341"/>
      <c r="AE32" s="341"/>
      <c r="AF32" s="341"/>
      <c r="AH32" s="341"/>
      <c r="AI32" s="341"/>
      <c r="AK32" s="341"/>
      <c r="AL32" s="341"/>
      <c r="AN32" s="341"/>
      <c r="AO32" s="341"/>
      <c r="AQ32" s="341"/>
      <c r="AR32" s="341"/>
      <c r="AT32" s="341"/>
      <c r="AU32" s="341"/>
      <c r="AW32" s="341"/>
      <c r="AX32" s="341"/>
      <c r="AZ32" s="341"/>
      <c r="BA32" s="341"/>
      <c r="BC32" s="341"/>
      <c r="BD32" s="341"/>
      <c r="BF32" s="341"/>
      <c r="BG32" s="341"/>
      <c r="BI32" s="341"/>
      <c r="BJ32" s="341"/>
    </row>
    <row r="33" spans="6:62" s="88" customFormat="1" ht="24.75" customHeight="1" x14ac:dyDescent="0.55000000000000004">
      <c r="G33" s="378" t="s">
        <v>221</v>
      </c>
      <c r="H33" s="378"/>
      <c r="I33" s="378"/>
      <c r="J33" s="378"/>
      <c r="K33" s="378"/>
      <c r="L33" s="378"/>
      <c r="M33" s="378"/>
      <c r="N33" s="378"/>
      <c r="O33" s="378"/>
      <c r="P33" s="341"/>
      <c r="Q33" s="341"/>
      <c r="R33" s="375"/>
      <c r="S33" s="341"/>
      <c r="T33" s="341"/>
      <c r="U33" s="126"/>
      <c r="V33" s="341"/>
      <c r="W33" s="341"/>
      <c r="Y33" s="341"/>
      <c r="Z33" s="341"/>
      <c r="AB33" s="341"/>
      <c r="AC33" s="341"/>
      <c r="AE33" s="341"/>
      <c r="AF33" s="341"/>
      <c r="AH33" s="341"/>
      <c r="AI33" s="341"/>
      <c r="AK33" s="341"/>
      <c r="AL33" s="341"/>
      <c r="AN33" s="341"/>
      <c r="AO33" s="341"/>
      <c r="AQ33" s="341"/>
      <c r="AR33" s="341"/>
      <c r="AT33" s="341"/>
      <c r="AU33" s="341"/>
      <c r="AW33" s="341"/>
      <c r="AX33" s="341"/>
      <c r="AZ33" s="341"/>
      <c r="BA33" s="341"/>
      <c r="BC33" s="341"/>
      <c r="BD33" s="341"/>
      <c r="BF33" s="341"/>
      <c r="BG33" s="341"/>
      <c r="BI33" s="341"/>
      <c r="BJ33" s="341"/>
    </row>
    <row r="34" spans="6:62" s="88" customFormat="1" x14ac:dyDescent="0.55000000000000004">
      <c r="G34" s="378" t="s">
        <v>222</v>
      </c>
      <c r="H34" s="378"/>
      <c r="I34" s="378"/>
      <c r="J34" s="378"/>
      <c r="K34" s="378"/>
      <c r="L34" s="378"/>
      <c r="M34" s="378"/>
      <c r="N34" s="378"/>
      <c r="O34" s="378"/>
      <c r="P34" s="341"/>
      <c r="Q34" s="341"/>
      <c r="R34" s="375"/>
      <c r="S34" s="341"/>
      <c r="T34" s="341"/>
      <c r="U34" s="126"/>
      <c r="V34" s="341"/>
      <c r="W34" s="341"/>
      <c r="Y34" s="341"/>
      <c r="Z34" s="341"/>
      <c r="AB34" s="341"/>
      <c r="AC34" s="341"/>
      <c r="AE34" s="341"/>
      <c r="AF34" s="341"/>
      <c r="AH34" s="341"/>
      <c r="AI34" s="341"/>
      <c r="AK34" s="341"/>
      <c r="AL34" s="341"/>
      <c r="AN34" s="341"/>
      <c r="AO34" s="341"/>
      <c r="AQ34" s="341"/>
      <c r="AR34" s="341"/>
      <c r="AT34" s="341"/>
      <c r="AU34" s="341"/>
      <c r="AW34" s="341"/>
      <c r="AX34" s="341"/>
      <c r="AZ34" s="341"/>
      <c r="BA34" s="341"/>
      <c r="BC34" s="341"/>
      <c r="BD34" s="341"/>
      <c r="BF34" s="341"/>
      <c r="BG34" s="341"/>
      <c r="BI34" s="341"/>
      <c r="BJ34" s="341"/>
    </row>
    <row r="35" spans="6:62" s="88" customFormat="1" x14ac:dyDescent="0.55000000000000004">
      <c r="H35" s="374"/>
      <c r="I35" s="341"/>
      <c r="J35" s="341"/>
      <c r="K35" s="341"/>
      <c r="L35" s="341"/>
      <c r="M35" s="126"/>
      <c r="N35" s="126"/>
      <c r="O35" s="126"/>
      <c r="P35" s="341"/>
      <c r="Q35" s="341"/>
      <c r="R35" s="375"/>
      <c r="S35" s="341"/>
      <c r="T35" s="341"/>
      <c r="U35" s="126"/>
      <c r="V35" s="341"/>
      <c r="W35" s="341"/>
      <c r="Y35" s="341"/>
      <c r="Z35" s="341"/>
      <c r="AB35" s="341"/>
      <c r="AC35" s="341"/>
      <c r="AE35" s="341"/>
      <c r="AF35" s="341"/>
      <c r="AH35" s="341"/>
      <c r="AI35" s="341"/>
      <c r="AK35" s="341"/>
      <c r="AL35" s="341"/>
      <c r="AN35" s="341"/>
      <c r="AO35" s="341"/>
      <c r="AQ35" s="341"/>
      <c r="AR35" s="341"/>
      <c r="AT35" s="341"/>
      <c r="AU35" s="341"/>
      <c r="AW35" s="341"/>
      <c r="AX35" s="341"/>
      <c r="AZ35" s="341"/>
      <c r="BA35" s="341"/>
      <c r="BC35" s="341"/>
      <c r="BD35" s="341"/>
      <c r="BF35" s="341"/>
      <c r="BG35" s="341"/>
      <c r="BI35" s="341"/>
      <c r="BJ35" s="341"/>
    </row>
    <row r="36" spans="6:62" s="88" customFormat="1" x14ac:dyDescent="0.55000000000000004">
      <c r="F36" s="378" t="s">
        <v>223</v>
      </c>
      <c r="G36" s="378"/>
      <c r="H36" s="378"/>
      <c r="I36" s="378"/>
      <c r="J36" s="378"/>
      <c r="K36" s="378"/>
      <c r="L36" s="378"/>
      <c r="M36" s="378"/>
      <c r="N36" s="378"/>
      <c r="O36" s="378"/>
      <c r="P36" s="341"/>
      <c r="Q36" s="341"/>
      <c r="R36" s="375"/>
      <c r="S36" s="341"/>
      <c r="T36" s="341"/>
      <c r="U36" s="126"/>
      <c r="V36" s="341"/>
      <c r="W36" s="341"/>
      <c r="Y36" s="341"/>
      <c r="Z36" s="341"/>
      <c r="AB36" s="341"/>
      <c r="AC36" s="341"/>
      <c r="AE36" s="341"/>
      <c r="AF36" s="341"/>
      <c r="AH36" s="341"/>
      <c r="AI36" s="341"/>
      <c r="AK36" s="341"/>
      <c r="AL36" s="341"/>
      <c r="AN36" s="341"/>
      <c r="AO36" s="341"/>
      <c r="AQ36" s="341"/>
      <c r="AR36" s="341"/>
      <c r="AT36" s="341"/>
      <c r="AU36" s="341"/>
      <c r="AW36" s="341"/>
      <c r="AX36" s="341"/>
      <c r="AZ36" s="341"/>
      <c r="BA36" s="341"/>
      <c r="BC36" s="341"/>
      <c r="BD36" s="341"/>
      <c r="BF36" s="341"/>
      <c r="BG36" s="341"/>
      <c r="BI36" s="341"/>
      <c r="BJ36" s="341"/>
    </row>
    <row r="37" spans="6:62" s="88" customFormat="1" x14ac:dyDescent="0.55000000000000004">
      <c r="G37" s="88" t="s">
        <v>224</v>
      </c>
      <c r="H37" s="374"/>
      <c r="I37" s="341"/>
      <c r="J37" s="341"/>
      <c r="K37" s="341"/>
      <c r="L37" s="341"/>
      <c r="M37" s="126"/>
      <c r="N37" s="126"/>
      <c r="O37" s="126"/>
      <c r="P37" s="341"/>
      <c r="Q37" s="341"/>
      <c r="R37" s="375"/>
      <c r="S37" s="341"/>
      <c r="T37" s="341"/>
      <c r="U37" s="126"/>
      <c r="V37" s="341"/>
      <c r="W37" s="341"/>
      <c r="Y37" s="341"/>
      <c r="Z37" s="341"/>
      <c r="AB37" s="341"/>
      <c r="AC37" s="341"/>
      <c r="AE37" s="341"/>
      <c r="AF37" s="341"/>
      <c r="AH37" s="341"/>
      <c r="AI37" s="341"/>
      <c r="AK37" s="341"/>
      <c r="AL37" s="341"/>
      <c r="AN37" s="341"/>
      <c r="AO37" s="341"/>
      <c r="AQ37" s="341"/>
      <c r="AR37" s="341"/>
      <c r="AT37" s="341"/>
      <c r="AU37" s="341"/>
      <c r="AW37" s="341"/>
      <c r="AX37" s="341"/>
      <c r="AZ37" s="341"/>
      <c r="BA37" s="341"/>
      <c r="BC37" s="341"/>
      <c r="BD37" s="341"/>
      <c r="BF37" s="341"/>
      <c r="BG37" s="341"/>
      <c r="BI37" s="341"/>
      <c r="BJ37" s="341"/>
    </row>
    <row r="38" spans="6:62" s="88" customFormat="1" x14ac:dyDescent="0.55000000000000004">
      <c r="G38" s="88" t="s">
        <v>225</v>
      </c>
      <c r="H38" s="374"/>
      <c r="I38" s="341"/>
      <c r="J38" s="341"/>
      <c r="K38" s="341"/>
      <c r="L38" s="341"/>
      <c r="M38" s="126"/>
      <c r="N38" s="126"/>
      <c r="O38" s="126"/>
      <c r="P38" s="341"/>
      <c r="Q38" s="341"/>
      <c r="R38" s="375"/>
      <c r="S38" s="341"/>
      <c r="T38" s="341"/>
      <c r="U38" s="126"/>
      <c r="V38" s="341"/>
      <c r="W38" s="341"/>
      <c r="Y38" s="341"/>
      <c r="Z38" s="341"/>
      <c r="AB38" s="341"/>
      <c r="AC38" s="341"/>
      <c r="AE38" s="341"/>
      <c r="AF38" s="341"/>
      <c r="AH38" s="341"/>
      <c r="AI38" s="341"/>
      <c r="AK38" s="341"/>
      <c r="AL38" s="341"/>
      <c r="AN38" s="341"/>
      <c r="AO38" s="341"/>
      <c r="AQ38" s="341"/>
      <c r="AR38" s="341"/>
      <c r="AT38" s="341"/>
      <c r="AU38" s="341"/>
      <c r="AW38" s="341"/>
      <c r="AX38" s="341"/>
      <c r="AZ38" s="341"/>
      <c r="BA38" s="341"/>
      <c r="BC38" s="341"/>
      <c r="BD38" s="341"/>
      <c r="BF38" s="341"/>
      <c r="BG38" s="341"/>
      <c r="BI38" s="341"/>
      <c r="BJ38" s="341"/>
    </row>
    <row r="39" spans="6:62" s="88" customFormat="1" x14ac:dyDescent="0.55000000000000004">
      <c r="G39" s="88" t="s">
        <v>226</v>
      </c>
      <c r="H39" s="374"/>
      <c r="I39" s="341"/>
      <c r="J39" s="341"/>
      <c r="K39" s="341"/>
      <c r="L39" s="341"/>
      <c r="M39" s="126"/>
      <c r="N39" s="126"/>
      <c r="O39" s="126"/>
      <c r="P39" s="341"/>
      <c r="Q39" s="341"/>
      <c r="R39" s="375"/>
      <c r="S39" s="341"/>
      <c r="T39" s="341"/>
      <c r="U39" s="126"/>
      <c r="V39" s="341"/>
      <c r="W39" s="341"/>
      <c r="Y39" s="341"/>
      <c r="Z39" s="341"/>
      <c r="AB39" s="341"/>
      <c r="AC39" s="341"/>
      <c r="AE39" s="341"/>
      <c r="AF39" s="341"/>
      <c r="AH39" s="341"/>
      <c r="AI39" s="341"/>
      <c r="AK39" s="341"/>
      <c r="AL39" s="341"/>
      <c r="AN39" s="341"/>
      <c r="AO39" s="341"/>
      <c r="AQ39" s="341"/>
      <c r="AR39" s="341"/>
      <c r="AT39" s="341"/>
      <c r="AU39" s="341"/>
      <c r="AW39" s="341"/>
      <c r="AX39" s="341"/>
      <c r="AZ39" s="341"/>
      <c r="BA39" s="341"/>
      <c r="BC39" s="341"/>
      <c r="BD39" s="341"/>
      <c r="BF39" s="341"/>
      <c r="BG39" s="341"/>
      <c r="BI39" s="341"/>
      <c r="BJ39" s="341"/>
    </row>
    <row r="40" spans="6:62" s="88" customFormat="1" x14ac:dyDescent="0.55000000000000004">
      <c r="G40" s="88" t="s">
        <v>227</v>
      </c>
      <c r="H40" s="374"/>
      <c r="I40" s="341"/>
      <c r="J40" s="341"/>
      <c r="K40" s="341"/>
      <c r="L40" s="341"/>
      <c r="M40" s="126"/>
      <c r="N40" s="126"/>
      <c r="O40" s="126"/>
      <c r="P40" s="341"/>
      <c r="Q40" s="341"/>
      <c r="R40" s="375"/>
      <c r="S40" s="341"/>
      <c r="T40" s="341"/>
      <c r="U40" s="126"/>
      <c r="V40" s="341"/>
      <c r="W40" s="341"/>
      <c r="Y40" s="341"/>
      <c r="Z40" s="341"/>
      <c r="AB40" s="341"/>
      <c r="AC40" s="341"/>
      <c r="AE40" s="341"/>
      <c r="AF40" s="341"/>
      <c r="AH40" s="341"/>
      <c r="AI40" s="341"/>
      <c r="AK40" s="341"/>
      <c r="AL40" s="341"/>
      <c r="AN40" s="341"/>
      <c r="AO40" s="341"/>
      <c r="AQ40" s="341"/>
      <c r="AR40" s="341"/>
      <c r="AT40" s="341"/>
      <c r="AU40" s="341"/>
      <c r="AW40" s="341"/>
      <c r="AX40" s="341"/>
      <c r="AZ40" s="341"/>
      <c r="BA40" s="341"/>
      <c r="BC40" s="341"/>
      <c r="BD40" s="341"/>
      <c r="BF40" s="341"/>
      <c r="BG40" s="341"/>
      <c r="BI40" s="341"/>
      <c r="BJ40" s="341"/>
    </row>
    <row r="41" spans="6:62" s="88" customFormat="1" x14ac:dyDescent="0.55000000000000004">
      <c r="G41" s="88" t="s">
        <v>228</v>
      </c>
      <c r="H41" s="374"/>
      <c r="I41" s="341"/>
      <c r="J41" s="341"/>
      <c r="K41" s="341"/>
      <c r="L41" s="341"/>
      <c r="M41" s="126"/>
      <c r="N41" s="126"/>
      <c r="O41" s="126"/>
      <c r="P41" s="341"/>
      <c r="Q41" s="341"/>
      <c r="R41" s="375"/>
      <c r="S41" s="341"/>
      <c r="T41" s="341"/>
      <c r="U41" s="126"/>
      <c r="V41" s="341"/>
      <c r="W41" s="341"/>
      <c r="Y41" s="341"/>
      <c r="Z41" s="341"/>
      <c r="AB41" s="341"/>
      <c r="AC41" s="341"/>
      <c r="AE41" s="341"/>
      <c r="AF41" s="341"/>
      <c r="AH41" s="341"/>
      <c r="AI41" s="341"/>
      <c r="AK41" s="341"/>
      <c r="AL41" s="341"/>
      <c r="AN41" s="341"/>
      <c r="AO41" s="341"/>
      <c r="AQ41" s="341"/>
      <c r="AR41" s="341"/>
      <c r="AT41" s="341"/>
      <c r="AU41" s="341"/>
      <c r="AW41" s="341"/>
      <c r="AX41" s="341"/>
      <c r="AZ41" s="341"/>
      <c r="BA41" s="341"/>
      <c r="BC41" s="341"/>
      <c r="BD41" s="341"/>
      <c r="BF41" s="341"/>
      <c r="BG41" s="341"/>
      <c r="BI41" s="341"/>
      <c r="BJ41" s="341"/>
    </row>
    <row r="42" spans="6:62" s="88" customFormat="1" x14ac:dyDescent="0.55000000000000004">
      <c r="H42" s="374"/>
      <c r="I42" s="341"/>
      <c r="J42" s="341"/>
      <c r="K42" s="341"/>
      <c r="L42" s="341"/>
      <c r="M42" s="126"/>
      <c r="N42" s="126"/>
      <c r="O42" s="126"/>
      <c r="P42" s="341"/>
      <c r="Q42" s="341"/>
      <c r="R42" s="375"/>
      <c r="S42" s="341"/>
      <c r="T42" s="341"/>
      <c r="U42" s="126"/>
      <c r="V42" s="341"/>
      <c r="W42" s="341"/>
      <c r="Y42" s="341"/>
      <c r="Z42" s="341"/>
      <c r="AB42" s="341"/>
      <c r="AC42" s="341"/>
      <c r="AE42" s="341"/>
      <c r="AF42" s="341"/>
      <c r="AH42" s="341"/>
      <c r="AI42" s="341"/>
      <c r="AK42" s="341"/>
      <c r="AL42" s="341"/>
      <c r="AN42" s="341"/>
      <c r="AO42" s="341"/>
      <c r="AQ42" s="341"/>
      <c r="AR42" s="341"/>
      <c r="AT42" s="341"/>
      <c r="AU42" s="341"/>
      <c r="AW42" s="341"/>
      <c r="AX42" s="341"/>
      <c r="AZ42" s="341"/>
      <c r="BA42" s="341"/>
      <c r="BC42" s="341"/>
      <c r="BD42" s="341"/>
      <c r="BF42" s="341"/>
      <c r="BG42" s="341"/>
      <c r="BI42" s="341"/>
      <c r="BJ42" s="341"/>
    </row>
    <row r="43" spans="6:62" s="88" customFormat="1" x14ac:dyDescent="0.55000000000000004">
      <c r="H43" s="374"/>
      <c r="I43" s="341"/>
      <c r="J43" s="341"/>
      <c r="K43" s="341"/>
      <c r="L43" s="341"/>
      <c r="M43" s="126"/>
      <c r="N43" s="126"/>
      <c r="O43" s="126"/>
      <c r="P43" s="341"/>
      <c r="Q43" s="341"/>
      <c r="R43" s="375"/>
      <c r="S43" s="341"/>
      <c r="T43" s="341"/>
      <c r="U43" s="126"/>
      <c r="V43" s="341"/>
      <c r="W43" s="341"/>
      <c r="Y43" s="341"/>
      <c r="Z43" s="341"/>
      <c r="AB43" s="341"/>
      <c r="AC43" s="341"/>
      <c r="AE43" s="341"/>
      <c r="AF43" s="341"/>
      <c r="AH43" s="341"/>
      <c r="AI43" s="341"/>
      <c r="AK43" s="341"/>
      <c r="AL43" s="341"/>
      <c r="AN43" s="341"/>
      <c r="AO43" s="341"/>
      <c r="AQ43" s="341"/>
      <c r="AR43" s="341"/>
      <c r="AT43" s="341"/>
      <c r="AU43" s="341"/>
      <c r="AW43" s="341"/>
      <c r="AX43" s="341"/>
      <c r="AZ43" s="341"/>
      <c r="BA43" s="341"/>
      <c r="BC43" s="341"/>
      <c r="BD43" s="341"/>
      <c r="BF43" s="341"/>
      <c r="BG43" s="341"/>
      <c r="BI43" s="341"/>
      <c r="BJ43" s="341"/>
    </row>
    <row r="44" spans="6:62" s="88" customFormat="1" x14ac:dyDescent="0.55000000000000004">
      <c r="H44" s="374"/>
      <c r="I44" s="341"/>
      <c r="J44" s="341"/>
      <c r="K44" s="341"/>
      <c r="L44" s="341"/>
      <c r="M44" s="126"/>
      <c r="N44" s="126"/>
      <c r="O44" s="126"/>
      <c r="P44" s="341"/>
      <c r="Q44" s="341"/>
      <c r="R44" s="375"/>
      <c r="S44" s="341"/>
      <c r="T44" s="341"/>
      <c r="U44" s="126"/>
      <c r="V44" s="341"/>
      <c r="W44" s="341"/>
      <c r="Y44" s="341"/>
      <c r="Z44" s="341"/>
      <c r="AB44" s="341"/>
      <c r="AC44" s="341"/>
      <c r="AE44" s="341"/>
      <c r="AF44" s="341"/>
      <c r="AH44" s="341"/>
      <c r="AI44" s="341"/>
      <c r="AK44" s="341"/>
      <c r="AL44" s="341"/>
      <c r="AN44" s="341"/>
      <c r="AO44" s="341"/>
      <c r="AQ44" s="341"/>
      <c r="AR44" s="341"/>
      <c r="AT44" s="341"/>
      <c r="AU44" s="341"/>
      <c r="AW44" s="341"/>
      <c r="AX44" s="341"/>
      <c r="AZ44" s="341"/>
      <c r="BA44" s="341"/>
      <c r="BC44" s="341"/>
      <c r="BD44" s="341"/>
      <c r="BF44" s="341"/>
      <c r="BG44" s="341"/>
      <c r="BI44" s="341"/>
      <c r="BJ44" s="341"/>
    </row>
    <row r="45" spans="6:62" s="88" customFormat="1" x14ac:dyDescent="0.55000000000000004">
      <c r="H45" s="374"/>
      <c r="I45" s="341"/>
      <c r="J45" s="341"/>
      <c r="K45" s="341"/>
      <c r="L45" s="341"/>
      <c r="M45" s="126"/>
      <c r="N45" s="126"/>
      <c r="O45" s="126"/>
      <c r="P45" s="341"/>
      <c r="Q45" s="341"/>
      <c r="R45" s="375"/>
      <c r="S45" s="341"/>
      <c r="T45" s="341"/>
      <c r="U45" s="126"/>
      <c r="V45" s="341"/>
      <c r="W45" s="341"/>
      <c r="Y45" s="341"/>
      <c r="Z45" s="341"/>
      <c r="AB45" s="341"/>
      <c r="AC45" s="341"/>
      <c r="AE45" s="341"/>
      <c r="AF45" s="341"/>
      <c r="AH45" s="341"/>
      <c r="AI45" s="341"/>
      <c r="AK45" s="341"/>
      <c r="AL45" s="341"/>
      <c r="AN45" s="341"/>
      <c r="AO45" s="341"/>
      <c r="AQ45" s="341"/>
      <c r="AR45" s="341"/>
      <c r="AT45" s="341"/>
      <c r="AU45" s="341"/>
      <c r="AW45" s="341"/>
      <c r="AX45" s="341"/>
      <c r="AZ45" s="341"/>
      <c r="BA45" s="341"/>
      <c r="BC45" s="341"/>
      <c r="BD45" s="341"/>
      <c r="BF45" s="341"/>
      <c r="BG45" s="341"/>
      <c r="BI45" s="341"/>
      <c r="BJ45" s="341"/>
    </row>
    <row r="46" spans="6:62" s="88" customFormat="1" x14ac:dyDescent="0.55000000000000004">
      <c r="H46" s="374"/>
      <c r="I46" s="341"/>
      <c r="J46" s="341"/>
      <c r="K46" s="341"/>
      <c r="L46" s="341"/>
      <c r="M46" s="126"/>
      <c r="N46" s="126"/>
      <c r="O46" s="126"/>
      <c r="P46" s="341"/>
      <c r="Q46" s="341"/>
      <c r="R46" s="375"/>
      <c r="S46" s="341"/>
      <c r="T46" s="341"/>
      <c r="U46" s="126"/>
      <c r="V46" s="341"/>
      <c r="W46" s="341"/>
      <c r="Y46" s="341"/>
      <c r="Z46" s="341"/>
      <c r="AB46" s="341"/>
      <c r="AC46" s="341"/>
      <c r="AE46" s="341"/>
      <c r="AF46" s="341"/>
      <c r="AH46" s="341"/>
      <c r="AI46" s="341"/>
      <c r="AK46" s="341"/>
      <c r="AL46" s="341"/>
      <c r="AN46" s="341"/>
      <c r="AO46" s="341"/>
      <c r="AQ46" s="341"/>
      <c r="AR46" s="341"/>
      <c r="AT46" s="341"/>
      <c r="AU46" s="341"/>
      <c r="AW46" s="341"/>
      <c r="AX46" s="341"/>
      <c r="AZ46" s="341"/>
      <c r="BA46" s="341"/>
      <c r="BC46" s="341"/>
      <c r="BD46" s="341"/>
      <c r="BF46" s="341"/>
      <c r="BG46" s="341"/>
      <c r="BI46" s="341"/>
      <c r="BJ46" s="341"/>
    </row>
    <row r="47" spans="6:62" s="88" customFormat="1" x14ac:dyDescent="0.55000000000000004">
      <c r="H47" s="374"/>
      <c r="I47" s="341"/>
      <c r="J47" s="341"/>
      <c r="K47" s="341"/>
      <c r="L47" s="341"/>
      <c r="M47" s="126"/>
      <c r="N47" s="126"/>
      <c r="O47" s="126"/>
      <c r="P47" s="341"/>
      <c r="Q47" s="341"/>
      <c r="R47" s="375"/>
      <c r="S47" s="341"/>
      <c r="T47" s="341"/>
      <c r="U47" s="126"/>
      <c r="V47" s="341"/>
      <c r="W47" s="341"/>
      <c r="Y47" s="341"/>
      <c r="Z47" s="341"/>
      <c r="AB47" s="341"/>
      <c r="AC47" s="341"/>
      <c r="AE47" s="341"/>
      <c r="AF47" s="341"/>
      <c r="AH47" s="341"/>
      <c r="AI47" s="341"/>
      <c r="AK47" s="341"/>
      <c r="AL47" s="341"/>
      <c r="AN47" s="341"/>
      <c r="AO47" s="341"/>
      <c r="AQ47" s="341"/>
      <c r="AR47" s="341"/>
      <c r="AT47" s="341"/>
      <c r="AU47" s="341"/>
      <c r="AW47" s="341"/>
      <c r="AX47" s="341"/>
      <c r="AZ47" s="341"/>
      <c r="BA47" s="341"/>
      <c r="BC47" s="341"/>
      <c r="BD47" s="341"/>
      <c r="BF47" s="341"/>
      <c r="BG47" s="341"/>
      <c r="BI47" s="341"/>
      <c r="BJ47" s="341"/>
    </row>
    <row r="48" spans="6:62" s="88" customFormat="1" x14ac:dyDescent="0.55000000000000004">
      <c r="H48" s="374"/>
      <c r="I48" s="341"/>
      <c r="J48" s="341"/>
      <c r="K48" s="341"/>
      <c r="L48" s="341"/>
      <c r="M48" s="126"/>
      <c r="N48" s="126"/>
      <c r="O48" s="126"/>
      <c r="P48" s="341"/>
      <c r="Q48" s="341"/>
      <c r="R48" s="375"/>
      <c r="S48" s="341"/>
      <c r="T48" s="341"/>
      <c r="U48" s="126"/>
      <c r="V48" s="341"/>
      <c r="W48" s="341"/>
      <c r="Y48" s="341"/>
      <c r="Z48" s="341"/>
      <c r="AB48" s="341"/>
      <c r="AC48" s="341"/>
      <c r="AE48" s="341"/>
      <c r="AF48" s="341"/>
      <c r="AH48" s="341"/>
      <c r="AI48" s="341"/>
      <c r="AK48" s="341"/>
      <c r="AL48" s="341"/>
      <c r="AN48" s="341"/>
      <c r="AO48" s="341"/>
      <c r="AQ48" s="341"/>
      <c r="AR48" s="341"/>
      <c r="AT48" s="341"/>
      <c r="AU48" s="341"/>
      <c r="AW48" s="341"/>
      <c r="AX48" s="341"/>
      <c r="AZ48" s="341"/>
      <c r="BA48" s="341"/>
      <c r="BC48" s="341"/>
      <c r="BD48" s="341"/>
      <c r="BF48" s="341"/>
      <c r="BG48" s="341"/>
      <c r="BI48" s="341"/>
      <c r="BJ48" s="341"/>
    </row>
    <row r="49" spans="8:62" s="88" customFormat="1" x14ac:dyDescent="0.55000000000000004">
      <c r="H49" s="374"/>
      <c r="I49" s="341"/>
      <c r="J49" s="341"/>
      <c r="K49" s="341"/>
      <c r="L49" s="341"/>
      <c r="M49" s="126"/>
      <c r="N49" s="126"/>
      <c r="O49" s="126"/>
      <c r="P49" s="341"/>
      <c r="Q49" s="341"/>
      <c r="R49" s="375"/>
      <c r="S49" s="341"/>
      <c r="T49" s="341"/>
      <c r="U49" s="126"/>
      <c r="V49" s="341"/>
      <c r="W49" s="341"/>
      <c r="Y49" s="341"/>
      <c r="Z49" s="341"/>
      <c r="AB49" s="341"/>
      <c r="AC49" s="341"/>
      <c r="AE49" s="341"/>
      <c r="AF49" s="341"/>
      <c r="AH49" s="341"/>
      <c r="AI49" s="341"/>
      <c r="AK49" s="341"/>
      <c r="AL49" s="341"/>
      <c r="AN49" s="341"/>
      <c r="AO49" s="341"/>
      <c r="AQ49" s="341"/>
      <c r="AR49" s="341"/>
      <c r="AT49" s="341"/>
      <c r="AU49" s="341"/>
      <c r="AW49" s="341"/>
      <c r="AX49" s="341"/>
      <c r="AZ49" s="341"/>
      <c r="BA49" s="341"/>
      <c r="BC49" s="341"/>
      <c r="BD49" s="341"/>
      <c r="BF49" s="341"/>
      <c r="BG49" s="341"/>
      <c r="BI49" s="341"/>
      <c r="BJ49" s="341"/>
    </row>
    <row r="50" spans="8:62" s="88" customFormat="1" x14ac:dyDescent="0.55000000000000004">
      <c r="H50" s="374"/>
      <c r="I50" s="341"/>
      <c r="J50" s="341"/>
      <c r="K50" s="341"/>
      <c r="L50" s="341"/>
      <c r="M50" s="126"/>
      <c r="N50" s="126"/>
      <c r="O50" s="126"/>
      <c r="P50" s="341"/>
      <c r="Q50" s="341"/>
      <c r="R50" s="375"/>
      <c r="S50" s="341"/>
      <c r="T50" s="341"/>
      <c r="U50" s="126"/>
      <c r="V50" s="341"/>
      <c r="W50" s="341"/>
      <c r="Y50" s="341"/>
      <c r="Z50" s="341"/>
      <c r="AB50" s="341"/>
      <c r="AC50" s="341"/>
      <c r="AE50" s="341"/>
      <c r="AF50" s="341"/>
      <c r="AH50" s="341"/>
      <c r="AI50" s="341"/>
      <c r="AK50" s="341"/>
      <c r="AL50" s="341"/>
      <c r="AN50" s="341"/>
      <c r="AO50" s="341"/>
      <c r="AQ50" s="341"/>
      <c r="AR50" s="341"/>
      <c r="AT50" s="341"/>
      <c r="AU50" s="341"/>
      <c r="AW50" s="341"/>
      <c r="AX50" s="341"/>
      <c r="AZ50" s="341"/>
      <c r="BA50" s="341"/>
      <c r="BC50" s="341"/>
      <c r="BD50" s="341"/>
      <c r="BF50" s="341"/>
      <c r="BG50" s="341"/>
      <c r="BI50" s="341"/>
      <c r="BJ50" s="341"/>
    </row>
    <row r="51" spans="8:62" s="88" customFormat="1" x14ac:dyDescent="0.55000000000000004">
      <c r="H51" s="374"/>
      <c r="I51" s="341"/>
      <c r="J51" s="341"/>
      <c r="K51" s="341"/>
      <c r="L51" s="341"/>
      <c r="M51" s="126"/>
      <c r="N51" s="126"/>
      <c r="O51" s="126"/>
      <c r="P51" s="341"/>
      <c r="Q51" s="341"/>
      <c r="R51" s="375"/>
      <c r="S51" s="341"/>
      <c r="T51" s="341"/>
      <c r="U51" s="126"/>
      <c r="V51" s="341"/>
      <c r="W51" s="341"/>
      <c r="Y51" s="341"/>
      <c r="Z51" s="341"/>
      <c r="AB51" s="341"/>
      <c r="AC51" s="341"/>
      <c r="AE51" s="341"/>
      <c r="AF51" s="341"/>
      <c r="AH51" s="341"/>
      <c r="AI51" s="341"/>
      <c r="AK51" s="341"/>
      <c r="AL51" s="341"/>
      <c r="AN51" s="341"/>
      <c r="AO51" s="341"/>
      <c r="AQ51" s="341"/>
      <c r="AR51" s="341"/>
      <c r="AT51" s="341"/>
      <c r="AU51" s="341"/>
      <c r="AW51" s="341"/>
      <c r="AX51" s="341"/>
      <c r="AZ51" s="341"/>
      <c r="BA51" s="341"/>
      <c r="BC51" s="341"/>
      <c r="BD51" s="341"/>
      <c r="BF51" s="341"/>
      <c r="BG51" s="341"/>
      <c r="BI51" s="341"/>
      <c r="BJ51" s="341"/>
    </row>
    <row r="52" spans="8:62" s="88" customFormat="1" x14ac:dyDescent="0.55000000000000004">
      <c r="H52" s="374"/>
      <c r="I52" s="341"/>
      <c r="J52" s="341"/>
      <c r="K52" s="341"/>
      <c r="L52" s="341"/>
      <c r="M52" s="126"/>
      <c r="N52" s="126"/>
      <c r="O52" s="126"/>
      <c r="P52" s="341"/>
      <c r="Q52" s="341"/>
      <c r="R52" s="375"/>
      <c r="S52" s="341"/>
      <c r="T52" s="341"/>
      <c r="U52" s="126"/>
      <c r="V52" s="341"/>
      <c r="W52" s="341"/>
      <c r="Y52" s="341"/>
      <c r="Z52" s="341"/>
      <c r="AB52" s="341"/>
      <c r="AC52" s="341"/>
      <c r="AE52" s="341"/>
      <c r="AF52" s="341"/>
      <c r="AH52" s="341"/>
      <c r="AI52" s="341"/>
      <c r="AK52" s="341"/>
      <c r="AL52" s="341"/>
      <c r="AN52" s="341"/>
      <c r="AO52" s="341"/>
      <c r="AQ52" s="341"/>
      <c r="AR52" s="341"/>
      <c r="AT52" s="341"/>
      <c r="AU52" s="341"/>
      <c r="AW52" s="341"/>
      <c r="AX52" s="341"/>
      <c r="AZ52" s="341"/>
      <c r="BA52" s="341"/>
      <c r="BC52" s="341"/>
      <c r="BD52" s="341"/>
      <c r="BF52" s="341"/>
      <c r="BG52" s="341"/>
      <c r="BI52" s="341"/>
      <c r="BJ52" s="341"/>
    </row>
    <row r="53" spans="8:62" s="88" customFormat="1" x14ac:dyDescent="0.55000000000000004">
      <c r="H53" s="374"/>
      <c r="I53" s="341"/>
      <c r="J53" s="341"/>
      <c r="K53" s="341"/>
      <c r="L53" s="341"/>
      <c r="M53" s="126"/>
      <c r="N53" s="126"/>
      <c r="O53" s="126"/>
      <c r="P53" s="341"/>
      <c r="Q53" s="341"/>
      <c r="R53" s="375"/>
      <c r="S53" s="341"/>
      <c r="T53" s="341"/>
      <c r="U53" s="126"/>
      <c r="V53" s="341"/>
      <c r="W53" s="341"/>
      <c r="Y53" s="341"/>
      <c r="Z53" s="341"/>
      <c r="AB53" s="341"/>
      <c r="AC53" s="341"/>
      <c r="AE53" s="341"/>
      <c r="AF53" s="341"/>
      <c r="AH53" s="341"/>
      <c r="AI53" s="341"/>
      <c r="AK53" s="341"/>
      <c r="AL53" s="341"/>
      <c r="AN53" s="341"/>
      <c r="AO53" s="341"/>
      <c r="AQ53" s="341"/>
      <c r="AR53" s="341"/>
      <c r="AT53" s="341"/>
      <c r="AU53" s="341"/>
      <c r="AW53" s="341"/>
      <c r="AX53" s="341"/>
      <c r="AZ53" s="341"/>
      <c r="BA53" s="341"/>
      <c r="BC53" s="341"/>
      <c r="BD53" s="341"/>
      <c r="BF53" s="341"/>
      <c r="BG53" s="341"/>
      <c r="BI53" s="341"/>
      <c r="BJ53" s="341"/>
    </row>
    <row r="54" spans="8:62" s="88" customFormat="1" x14ac:dyDescent="0.55000000000000004">
      <c r="H54" s="374"/>
      <c r="I54" s="341"/>
      <c r="J54" s="341"/>
      <c r="K54" s="341"/>
      <c r="L54" s="341"/>
      <c r="M54" s="126"/>
      <c r="N54" s="126"/>
      <c r="O54" s="126"/>
      <c r="P54" s="341"/>
      <c r="Q54" s="341"/>
      <c r="R54" s="375"/>
      <c r="S54" s="341"/>
      <c r="T54" s="341"/>
      <c r="U54" s="126"/>
      <c r="V54" s="341"/>
      <c r="W54" s="341"/>
      <c r="Y54" s="341"/>
      <c r="Z54" s="341"/>
      <c r="AB54" s="341"/>
      <c r="AC54" s="341"/>
      <c r="AE54" s="341"/>
      <c r="AF54" s="341"/>
      <c r="AH54" s="341"/>
      <c r="AI54" s="341"/>
      <c r="AK54" s="341"/>
      <c r="AL54" s="341"/>
      <c r="AN54" s="341"/>
      <c r="AO54" s="341"/>
      <c r="AQ54" s="341"/>
      <c r="AR54" s="341"/>
      <c r="AT54" s="341"/>
      <c r="AU54" s="341"/>
      <c r="AW54" s="341"/>
      <c r="AX54" s="341"/>
      <c r="AZ54" s="341"/>
      <c r="BA54" s="341"/>
      <c r="BC54" s="341"/>
      <c r="BD54" s="341"/>
      <c r="BF54" s="341"/>
      <c r="BG54" s="341"/>
      <c r="BI54" s="341"/>
      <c r="BJ54" s="341"/>
    </row>
    <row r="55" spans="8:62" s="88" customFormat="1" x14ac:dyDescent="0.55000000000000004">
      <c r="H55" s="374"/>
      <c r="I55" s="341"/>
      <c r="J55" s="341"/>
      <c r="K55" s="341"/>
      <c r="L55" s="341"/>
      <c r="M55" s="126"/>
      <c r="N55" s="126"/>
      <c r="O55" s="126"/>
      <c r="P55" s="341"/>
      <c r="Q55" s="341"/>
      <c r="R55" s="375"/>
      <c r="S55" s="341"/>
      <c r="T55" s="341"/>
      <c r="U55" s="126"/>
      <c r="V55" s="341"/>
      <c r="W55" s="341"/>
      <c r="Y55" s="341"/>
      <c r="Z55" s="341"/>
      <c r="AB55" s="341"/>
      <c r="AC55" s="341"/>
      <c r="AE55" s="341"/>
      <c r="AF55" s="341"/>
      <c r="AH55" s="341"/>
      <c r="AI55" s="341"/>
      <c r="AK55" s="341"/>
      <c r="AL55" s="341"/>
      <c r="AN55" s="341"/>
      <c r="AO55" s="341"/>
      <c r="AQ55" s="341"/>
      <c r="AR55" s="341"/>
      <c r="AT55" s="341"/>
      <c r="AU55" s="341"/>
      <c r="AW55" s="341"/>
      <c r="AX55" s="341"/>
      <c r="AZ55" s="341"/>
      <c r="BA55" s="341"/>
      <c r="BC55" s="341"/>
      <c r="BD55" s="341"/>
      <c r="BF55" s="341"/>
      <c r="BG55" s="341"/>
      <c r="BI55" s="341"/>
      <c r="BJ55" s="341"/>
    </row>
    <row r="56" spans="8:62" s="88" customFormat="1" x14ac:dyDescent="0.55000000000000004">
      <c r="H56" s="374"/>
      <c r="I56" s="341"/>
      <c r="J56" s="341"/>
      <c r="K56" s="341"/>
      <c r="L56" s="341"/>
      <c r="M56" s="126"/>
      <c r="N56" s="126"/>
      <c r="O56" s="126"/>
      <c r="P56" s="341"/>
      <c r="Q56" s="341"/>
      <c r="R56" s="375"/>
      <c r="S56" s="341"/>
      <c r="T56" s="341"/>
      <c r="U56" s="126"/>
      <c r="V56" s="341"/>
      <c r="W56" s="341"/>
      <c r="Y56" s="341"/>
      <c r="Z56" s="341"/>
      <c r="AB56" s="341"/>
      <c r="AC56" s="341"/>
      <c r="AE56" s="341"/>
      <c r="AF56" s="341"/>
      <c r="AH56" s="341"/>
      <c r="AI56" s="341"/>
      <c r="AK56" s="341"/>
      <c r="AL56" s="341"/>
      <c r="AN56" s="341"/>
      <c r="AO56" s="341"/>
      <c r="AQ56" s="341"/>
      <c r="AR56" s="341"/>
      <c r="AT56" s="341"/>
      <c r="AU56" s="341"/>
      <c r="AW56" s="341"/>
      <c r="AX56" s="341"/>
      <c r="AZ56" s="341"/>
      <c r="BA56" s="341"/>
      <c r="BC56" s="341"/>
      <c r="BD56" s="341"/>
      <c r="BF56" s="341"/>
      <c r="BG56" s="341"/>
      <c r="BI56" s="341"/>
      <c r="BJ56" s="341"/>
    </row>
    <row r="57" spans="8:62" s="88" customFormat="1" x14ac:dyDescent="0.55000000000000004">
      <c r="H57" s="374"/>
      <c r="I57" s="341"/>
      <c r="J57" s="341"/>
      <c r="K57" s="341"/>
      <c r="L57" s="341"/>
      <c r="M57" s="126"/>
      <c r="N57" s="126"/>
      <c r="O57" s="126"/>
      <c r="P57" s="341"/>
      <c r="Q57" s="341"/>
      <c r="R57" s="375"/>
      <c r="S57" s="341"/>
      <c r="T57" s="341"/>
      <c r="U57" s="126"/>
      <c r="V57" s="341"/>
      <c r="W57" s="341"/>
      <c r="Y57" s="341"/>
      <c r="Z57" s="341"/>
      <c r="AB57" s="341"/>
      <c r="AC57" s="341"/>
      <c r="AE57" s="341"/>
      <c r="AF57" s="341"/>
      <c r="AH57" s="341"/>
      <c r="AI57" s="341"/>
      <c r="AK57" s="341"/>
      <c r="AL57" s="341"/>
      <c r="AN57" s="341"/>
      <c r="AO57" s="341"/>
      <c r="AQ57" s="341"/>
      <c r="AR57" s="341"/>
      <c r="AT57" s="341"/>
      <c r="AU57" s="341"/>
      <c r="AW57" s="341"/>
      <c r="AX57" s="341"/>
      <c r="AZ57" s="341"/>
      <c r="BA57" s="341"/>
      <c r="BC57" s="341"/>
      <c r="BD57" s="341"/>
      <c r="BF57" s="341"/>
      <c r="BG57" s="341"/>
      <c r="BI57" s="341"/>
      <c r="BJ57" s="341"/>
    </row>
    <row r="58" spans="8:62" s="88" customFormat="1" x14ac:dyDescent="0.55000000000000004">
      <c r="H58" s="374"/>
      <c r="I58" s="341"/>
      <c r="J58" s="341"/>
      <c r="K58" s="341"/>
      <c r="L58" s="341"/>
      <c r="M58" s="126"/>
      <c r="N58" s="126"/>
      <c r="O58" s="126"/>
      <c r="P58" s="341"/>
      <c r="Q58" s="341"/>
      <c r="R58" s="375"/>
      <c r="S58" s="341"/>
      <c r="T58" s="341"/>
      <c r="U58" s="126"/>
      <c r="V58" s="341"/>
      <c r="W58" s="341"/>
      <c r="Y58" s="341"/>
      <c r="Z58" s="341"/>
      <c r="AB58" s="341"/>
      <c r="AC58" s="341"/>
      <c r="AE58" s="341"/>
      <c r="AF58" s="341"/>
      <c r="AH58" s="341"/>
      <c r="AI58" s="341"/>
      <c r="AK58" s="341"/>
      <c r="AL58" s="341"/>
      <c r="AN58" s="341"/>
      <c r="AO58" s="341"/>
      <c r="AQ58" s="341"/>
      <c r="AR58" s="341"/>
      <c r="AT58" s="341"/>
      <c r="AU58" s="341"/>
      <c r="AW58" s="341"/>
      <c r="AX58" s="341"/>
      <c r="AZ58" s="341"/>
      <c r="BA58" s="341"/>
      <c r="BC58" s="341"/>
      <c r="BD58" s="341"/>
      <c r="BF58" s="341"/>
      <c r="BG58" s="341"/>
      <c r="BI58" s="341"/>
      <c r="BJ58" s="341"/>
    </row>
    <row r="59" spans="8:62" s="88" customFormat="1" x14ac:dyDescent="0.55000000000000004">
      <c r="H59" s="374"/>
      <c r="I59" s="341"/>
      <c r="J59" s="341"/>
      <c r="K59" s="341"/>
      <c r="L59" s="341"/>
      <c r="M59" s="126"/>
      <c r="N59" s="126"/>
      <c r="O59" s="126"/>
      <c r="P59" s="341"/>
      <c r="Q59" s="341"/>
      <c r="R59" s="375"/>
      <c r="S59" s="341"/>
      <c r="T59" s="341"/>
      <c r="U59" s="126"/>
      <c r="V59" s="341"/>
      <c r="W59" s="341"/>
      <c r="Y59" s="341"/>
      <c r="Z59" s="341"/>
      <c r="AB59" s="341"/>
      <c r="AC59" s="341"/>
      <c r="AE59" s="341"/>
      <c r="AF59" s="341"/>
      <c r="AH59" s="341"/>
      <c r="AI59" s="341"/>
      <c r="AK59" s="341"/>
      <c r="AL59" s="341"/>
      <c r="AN59" s="341"/>
      <c r="AO59" s="341"/>
      <c r="AQ59" s="341"/>
      <c r="AR59" s="341"/>
      <c r="AT59" s="341"/>
      <c r="AU59" s="341"/>
      <c r="AW59" s="341"/>
      <c r="AX59" s="341"/>
      <c r="AZ59" s="341"/>
      <c r="BA59" s="341"/>
      <c r="BC59" s="341"/>
      <c r="BD59" s="341"/>
      <c r="BF59" s="341"/>
      <c r="BG59" s="341"/>
      <c r="BI59" s="341"/>
      <c r="BJ59" s="341"/>
    </row>
    <row r="60" spans="8:62" s="88" customFormat="1" x14ac:dyDescent="0.55000000000000004">
      <c r="H60" s="374"/>
      <c r="I60" s="341"/>
      <c r="J60" s="341"/>
      <c r="K60" s="341"/>
      <c r="L60" s="341"/>
      <c r="M60" s="126"/>
      <c r="N60" s="126"/>
      <c r="O60" s="126"/>
      <c r="P60" s="341"/>
      <c r="Q60" s="341"/>
      <c r="R60" s="375"/>
      <c r="S60" s="341"/>
      <c r="T60" s="341"/>
      <c r="U60" s="126"/>
      <c r="V60" s="341"/>
      <c r="W60" s="341"/>
      <c r="Y60" s="341"/>
      <c r="Z60" s="341"/>
      <c r="AB60" s="341"/>
      <c r="AC60" s="341"/>
      <c r="AE60" s="341"/>
      <c r="AF60" s="341"/>
      <c r="AH60" s="341"/>
      <c r="AI60" s="341"/>
      <c r="AK60" s="341"/>
      <c r="AL60" s="341"/>
      <c r="AN60" s="341"/>
      <c r="AO60" s="341"/>
      <c r="AQ60" s="341"/>
      <c r="AR60" s="341"/>
      <c r="AT60" s="341"/>
      <c r="AU60" s="341"/>
      <c r="AW60" s="341"/>
      <c r="AX60" s="341"/>
      <c r="AZ60" s="341"/>
      <c r="BA60" s="341"/>
      <c r="BC60" s="341"/>
      <c r="BD60" s="341"/>
      <c r="BF60" s="341"/>
      <c r="BG60" s="341"/>
      <c r="BI60" s="341"/>
      <c r="BJ60" s="341"/>
    </row>
    <row r="61" spans="8:62" s="88" customFormat="1" x14ac:dyDescent="0.55000000000000004">
      <c r="H61" s="374"/>
      <c r="I61" s="341"/>
      <c r="J61" s="341"/>
      <c r="K61" s="341"/>
      <c r="L61" s="341"/>
      <c r="M61" s="126"/>
      <c r="N61" s="126"/>
      <c r="O61" s="126"/>
      <c r="P61" s="341"/>
      <c r="Q61" s="341"/>
      <c r="R61" s="375"/>
      <c r="S61" s="341"/>
      <c r="T61" s="341"/>
      <c r="U61" s="126"/>
      <c r="V61" s="341"/>
      <c r="W61" s="341"/>
      <c r="Y61" s="341"/>
      <c r="Z61" s="341"/>
      <c r="AB61" s="341"/>
      <c r="AC61" s="341"/>
      <c r="AE61" s="341"/>
      <c r="AF61" s="341"/>
      <c r="AH61" s="341"/>
      <c r="AI61" s="341"/>
      <c r="AK61" s="341"/>
      <c r="AL61" s="341"/>
      <c r="AN61" s="341"/>
      <c r="AO61" s="341"/>
      <c r="AQ61" s="341"/>
      <c r="AR61" s="341"/>
      <c r="AT61" s="341"/>
      <c r="AU61" s="341"/>
      <c r="AW61" s="341"/>
      <c r="AX61" s="341"/>
      <c r="AZ61" s="341"/>
      <c r="BA61" s="341"/>
      <c r="BC61" s="341"/>
      <c r="BD61" s="341"/>
      <c r="BF61" s="341"/>
      <c r="BG61" s="341"/>
      <c r="BI61" s="341"/>
      <c r="BJ61" s="341"/>
    </row>
    <row r="62" spans="8:62" s="88" customFormat="1" x14ac:dyDescent="0.55000000000000004">
      <c r="H62" s="374"/>
      <c r="I62" s="341"/>
      <c r="J62" s="341"/>
      <c r="K62" s="341"/>
      <c r="L62" s="341"/>
      <c r="M62" s="126"/>
      <c r="N62" s="126"/>
      <c r="O62" s="126"/>
      <c r="P62" s="341"/>
      <c r="Q62" s="341"/>
      <c r="R62" s="375"/>
      <c r="S62" s="341"/>
      <c r="T62" s="341"/>
      <c r="U62" s="126"/>
      <c r="V62" s="341"/>
      <c r="W62" s="341"/>
      <c r="Y62" s="341"/>
      <c r="Z62" s="341"/>
      <c r="AB62" s="341"/>
      <c r="AC62" s="341"/>
      <c r="AE62" s="341"/>
      <c r="AF62" s="341"/>
      <c r="AH62" s="341"/>
      <c r="AI62" s="341"/>
      <c r="AK62" s="341"/>
      <c r="AL62" s="341"/>
      <c r="AN62" s="341"/>
      <c r="AO62" s="341"/>
      <c r="AQ62" s="341"/>
      <c r="AR62" s="341"/>
      <c r="AT62" s="341"/>
      <c r="AU62" s="341"/>
      <c r="AW62" s="341"/>
      <c r="AX62" s="341"/>
      <c r="AZ62" s="341"/>
      <c r="BA62" s="341"/>
      <c r="BC62" s="341"/>
      <c r="BD62" s="341"/>
      <c r="BF62" s="341"/>
      <c r="BG62" s="341"/>
      <c r="BI62" s="341"/>
      <c r="BJ62" s="341"/>
    </row>
    <row r="63" spans="8:62" s="88" customFormat="1" x14ac:dyDescent="0.55000000000000004">
      <c r="H63" s="374"/>
      <c r="I63" s="341"/>
      <c r="J63" s="341"/>
      <c r="K63" s="341"/>
      <c r="L63" s="341"/>
      <c r="M63" s="126"/>
      <c r="N63" s="126"/>
      <c r="O63" s="126"/>
      <c r="P63" s="341"/>
      <c r="Q63" s="341"/>
      <c r="R63" s="375"/>
      <c r="S63" s="341"/>
      <c r="T63" s="341"/>
      <c r="U63" s="126"/>
      <c r="V63" s="341"/>
      <c r="W63" s="341"/>
      <c r="Y63" s="341"/>
      <c r="Z63" s="341"/>
      <c r="AB63" s="341"/>
      <c r="AC63" s="341"/>
      <c r="AE63" s="341"/>
      <c r="AF63" s="341"/>
      <c r="AH63" s="341"/>
      <c r="AI63" s="341"/>
      <c r="AK63" s="341"/>
      <c r="AL63" s="341"/>
      <c r="AN63" s="341"/>
      <c r="AO63" s="341"/>
      <c r="AQ63" s="341"/>
      <c r="AR63" s="341"/>
      <c r="AT63" s="341"/>
      <c r="AU63" s="341"/>
      <c r="AW63" s="341"/>
      <c r="AX63" s="341"/>
      <c r="AZ63" s="341"/>
      <c r="BA63" s="341"/>
      <c r="BC63" s="341"/>
      <c r="BD63" s="341"/>
      <c r="BF63" s="341"/>
      <c r="BG63" s="341"/>
      <c r="BI63" s="341"/>
      <c r="BJ63" s="341"/>
    </row>
    <row r="64" spans="8:62" s="88" customFormat="1" x14ac:dyDescent="0.55000000000000004">
      <c r="H64" s="374"/>
      <c r="I64" s="341"/>
      <c r="J64" s="341"/>
      <c r="K64" s="341"/>
      <c r="L64" s="341"/>
      <c r="M64" s="126"/>
      <c r="N64" s="126"/>
      <c r="O64" s="126"/>
      <c r="P64" s="341"/>
      <c r="Q64" s="341"/>
      <c r="R64" s="375"/>
      <c r="S64" s="341"/>
      <c r="T64" s="341"/>
      <c r="U64" s="126"/>
      <c r="V64" s="341"/>
      <c r="W64" s="341"/>
      <c r="Y64" s="341"/>
      <c r="Z64" s="341"/>
      <c r="AB64" s="341"/>
      <c r="AC64" s="341"/>
      <c r="AE64" s="341"/>
      <c r="AF64" s="341"/>
      <c r="AH64" s="341"/>
      <c r="AI64" s="341"/>
      <c r="AK64" s="341"/>
      <c r="AL64" s="341"/>
      <c r="AN64" s="341"/>
      <c r="AO64" s="341"/>
      <c r="AQ64" s="341"/>
      <c r="AR64" s="341"/>
      <c r="AT64" s="341"/>
      <c r="AU64" s="341"/>
      <c r="AW64" s="341"/>
      <c r="AX64" s="341"/>
      <c r="AZ64" s="341"/>
      <c r="BA64" s="341"/>
      <c r="BC64" s="341"/>
      <c r="BD64" s="341"/>
      <c r="BF64" s="341"/>
      <c r="BG64" s="341"/>
      <c r="BI64" s="341"/>
      <c r="BJ64" s="341"/>
    </row>
    <row r="65" spans="8:62" s="88" customFormat="1" x14ac:dyDescent="0.55000000000000004">
      <c r="H65" s="374"/>
      <c r="I65" s="341"/>
      <c r="J65" s="341"/>
      <c r="K65" s="341"/>
      <c r="L65" s="341"/>
      <c r="M65" s="126"/>
      <c r="N65" s="126"/>
      <c r="O65" s="126"/>
      <c r="P65" s="341"/>
      <c r="Q65" s="341"/>
      <c r="R65" s="375"/>
      <c r="S65" s="341"/>
      <c r="T65" s="341"/>
      <c r="U65" s="126"/>
      <c r="V65" s="341"/>
      <c r="W65" s="341"/>
      <c r="Y65" s="341"/>
      <c r="Z65" s="341"/>
      <c r="AB65" s="341"/>
      <c r="AC65" s="341"/>
      <c r="AE65" s="341"/>
      <c r="AF65" s="341"/>
      <c r="AH65" s="341"/>
      <c r="AI65" s="341"/>
      <c r="AK65" s="341"/>
      <c r="AL65" s="341"/>
      <c r="AN65" s="341"/>
      <c r="AO65" s="341"/>
      <c r="AQ65" s="341"/>
      <c r="AR65" s="341"/>
      <c r="AT65" s="341"/>
      <c r="AU65" s="341"/>
      <c r="AW65" s="341"/>
      <c r="AX65" s="341"/>
      <c r="AZ65" s="341"/>
      <c r="BA65" s="341"/>
      <c r="BC65" s="341"/>
      <c r="BD65" s="341"/>
      <c r="BF65" s="341"/>
      <c r="BG65" s="341"/>
      <c r="BI65" s="341"/>
      <c r="BJ65" s="341"/>
    </row>
    <row r="66" spans="8:62" s="88" customFormat="1" x14ac:dyDescent="0.55000000000000004">
      <c r="H66" s="374"/>
      <c r="I66" s="341"/>
      <c r="J66" s="341"/>
      <c r="K66" s="341"/>
      <c r="L66" s="341"/>
      <c r="M66" s="126"/>
      <c r="N66" s="126"/>
      <c r="O66" s="126"/>
      <c r="P66" s="341"/>
      <c r="Q66" s="341"/>
      <c r="R66" s="375"/>
      <c r="S66" s="341"/>
      <c r="T66" s="341"/>
      <c r="U66" s="126"/>
      <c r="V66" s="341"/>
      <c r="W66" s="341"/>
      <c r="Y66" s="341"/>
      <c r="Z66" s="341"/>
      <c r="AB66" s="341"/>
      <c r="AC66" s="341"/>
      <c r="AE66" s="341"/>
      <c r="AF66" s="341"/>
      <c r="AH66" s="341"/>
      <c r="AI66" s="341"/>
      <c r="AK66" s="341"/>
      <c r="AL66" s="341"/>
      <c r="AN66" s="341"/>
      <c r="AO66" s="341"/>
      <c r="AQ66" s="341"/>
      <c r="AR66" s="341"/>
      <c r="AT66" s="341"/>
      <c r="AU66" s="341"/>
      <c r="AW66" s="341"/>
      <c r="AX66" s="341"/>
      <c r="AZ66" s="341"/>
      <c r="BA66" s="341"/>
      <c r="BC66" s="341"/>
      <c r="BD66" s="341"/>
      <c r="BF66" s="341"/>
      <c r="BG66" s="341"/>
      <c r="BI66" s="341"/>
      <c r="BJ66" s="341"/>
    </row>
    <row r="67" spans="8:62" s="88" customFormat="1" x14ac:dyDescent="0.55000000000000004">
      <c r="H67" s="374"/>
      <c r="I67" s="341"/>
      <c r="J67" s="341"/>
      <c r="K67" s="341"/>
      <c r="L67" s="341"/>
      <c r="M67" s="126"/>
      <c r="N67" s="126"/>
      <c r="O67" s="126"/>
      <c r="P67" s="341"/>
      <c r="Q67" s="341"/>
      <c r="R67" s="375"/>
      <c r="S67" s="341"/>
      <c r="T67" s="341"/>
      <c r="U67" s="126"/>
      <c r="V67" s="341"/>
      <c r="W67" s="341"/>
      <c r="Y67" s="341"/>
      <c r="Z67" s="341"/>
      <c r="AB67" s="341"/>
      <c r="AC67" s="341"/>
      <c r="AE67" s="341"/>
      <c r="AF67" s="341"/>
      <c r="AH67" s="341"/>
      <c r="AI67" s="341"/>
      <c r="AK67" s="341"/>
      <c r="AL67" s="341"/>
      <c r="AN67" s="341"/>
      <c r="AO67" s="341"/>
      <c r="AQ67" s="341"/>
      <c r="AR67" s="341"/>
      <c r="AT67" s="341"/>
      <c r="AU67" s="341"/>
      <c r="AW67" s="341"/>
      <c r="AX67" s="341"/>
      <c r="AZ67" s="341"/>
      <c r="BA67" s="341"/>
      <c r="BC67" s="341"/>
      <c r="BD67" s="341"/>
      <c r="BF67" s="341"/>
      <c r="BG67" s="341"/>
      <c r="BI67" s="341"/>
      <c r="BJ67" s="341"/>
    </row>
    <row r="68" spans="8:62" s="88" customFormat="1" x14ac:dyDescent="0.55000000000000004">
      <c r="H68" s="374"/>
      <c r="I68" s="341"/>
      <c r="J68" s="341"/>
      <c r="K68" s="341"/>
      <c r="L68" s="341"/>
      <c r="M68" s="126"/>
      <c r="N68" s="126"/>
      <c r="O68" s="126"/>
      <c r="P68" s="341"/>
      <c r="Q68" s="341"/>
      <c r="R68" s="375"/>
      <c r="S68" s="341"/>
      <c r="T68" s="341"/>
      <c r="U68" s="126"/>
      <c r="V68" s="341"/>
      <c r="W68" s="341"/>
      <c r="Y68" s="341"/>
      <c r="Z68" s="341"/>
      <c r="AB68" s="341"/>
      <c r="AC68" s="341"/>
      <c r="AE68" s="341"/>
      <c r="AF68" s="341"/>
      <c r="AH68" s="341"/>
      <c r="AI68" s="341"/>
      <c r="AK68" s="341"/>
      <c r="AL68" s="341"/>
      <c r="AN68" s="341"/>
      <c r="AO68" s="341"/>
      <c r="AQ68" s="341"/>
      <c r="AR68" s="341"/>
      <c r="AT68" s="341"/>
      <c r="AU68" s="341"/>
      <c r="AW68" s="341"/>
      <c r="AX68" s="341"/>
      <c r="AZ68" s="341"/>
      <c r="BA68" s="341"/>
      <c r="BC68" s="341"/>
      <c r="BD68" s="341"/>
      <c r="BF68" s="341"/>
      <c r="BG68" s="341"/>
      <c r="BI68" s="341"/>
      <c r="BJ68" s="341"/>
    </row>
    <row r="69" spans="8:62" s="88" customFormat="1" x14ac:dyDescent="0.55000000000000004">
      <c r="H69" s="374"/>
      <c r="I69" s="341"/>
      <c r="J69" s="341"/>
      <c r="K69" s="341"/>
      <c r="L69" s="341"/>
      <c r="M69" s="126"/>
      <c r="N69" s="126"/>
      <c r="O69" s="126"/>
      <c r="P69" s="341"/>
      <c r="Q69" s="341"/>
      <c r="R69" s="375"/>
      <c r="S69" s="341"/>
      <c r="T69" s="341"/>
      <c r="U69" s="126"/>
      <c r="V69" s="341"/>
      <c r="W69" s="341"/>
      <c r="Y69" s="341"/>
      <c r="Z69" s="341"/>
      <c r="AB69" s="341"/>
      <c r="AC69" s="341"/>
      <c r="AE69" s="341"/>
      <c r="AF69" s="341"/>
      <c r="AH69" s="341"/>
      <c r="AI69" s="341"/>
      <c r="AK69" s="341"/>
      <c r="AL69" s="341"/>
      <c r="AN69" s="341"/>
      <c r="AO69" s="341"/>
      <c r="AQ69" s="341"/>
      <c r="AR69" s="341"/>
      <c r="AT69" s="341"/>
      <c r="AU69" s="341"/>
      <c r="AW69" s="341"/>
      <c r="AX69" s="341"/>
      <c r="AZ69" s="341"/>
      <c r="BA69" s="341"/>
      <c r="BC69" s="341"/>
      <c r="BD69" s="341"/>
      <c r="BF69" s="341"/>
      <c r="BG69" s="341"/>
      <c r="BI69" s="341"/>
      <c r="BJ69" s="341"/>
    </row>
    <row r="70" spans="8:62" s="88" customFormat="1" x14ac:dyDescent="0.55000000000000004">
      <c r="H70" s="374"/>
      <c r="I70" s="341"/>
      <c r="J70" s="341"/>
      <c r="K70" s="341"/>
      <c r="L70" s="341"/>
      <c r="M70" s="126"/>
      <c r="N70" s="126"/>
      <c r="O70" s="126"/>
      <c r="P70" s="341"/>
      <c r="Q70" s="341"/>
      <c r="R70" s="375"/>
      <c r="S70" s="341"/>
      <c r="T70" s="341"/>
      <c r="U70" s="126"/>
      <c r="V70" s="341"/>
      <c r="W70" s="341"/>
      <c r="Y70" s="341"/>
      <c r="Z70" s="341"/>
      <c r="AB70" s="341"/>
      <c r="AC70" s="341"/>
      <c r="AE70" s="341"/>
      <c r="AF70" s="341"/>
      <c r="AH70" s="341"/>
      <c r="AI70" s="341"/>
      <c r="AK70" s="341"/>
      <c r="AL70" s="341"/>
      <c r="AN70" s="341"/>
      <c r="AO70" s="341"/>
      <c r="AQ70" s="341"/>
      <c r="AR70" s="341"/>
      <c r="AT70" s="341"/>
      <c r="AU70" s="341"/>
      <c r="AW70" s="341"/>
      <c r="AX70" s="341"/>
      <c r="AZ70" s="341"/>
      <c r="BA70" s="341"/>
      <c r="BC70" s="341"/>
      <c r="BD70" s="341"/>
      <c r="BF70" s="341"/>
      <c r="BG70" s="341"/>
      <c r="BI70" s="341"/>
      <c r="BJ70" s="341"/>
    </row>
    <row r="71" spans="8:62" s="88" customFormat="1" x14ac:dyDescent="0.55000000000000004">
      <c r="H71" s="374"/>
      <c r="I71" s="341"/>
      <c r="J71" s="341"/>
      <c r="K71" s="341"/>
      <c r="L71" s="341"/>
      <c r="M71" s="126"/>
      <c r="N71" s="126"/>
      <c r="O71" s="126"/>
      <c r="P71" s="341"/>
      <c r="Q71" s="341"/>
      <c r="R71" s="375"/>
      <c r="S71" s="341"/>
      <c r="T71" s="341"/>
      <c r="U71" s="126"/>
      <c r="V71" s="341"/>
      <c r="W71" s="341"/>
      <c r="Y71" s="341"/>
      <c r="Z71" s="341"/>
      <c r="AB71" s="341"/>
      <c r="AC71" s="341"/>
      <c r="AE71" s="341"/>
      <c r="AF71" s="341"/>
      <c r="AH71" s="341"/>
      <c r="AI71" s="341"/>
      <c r="AK71" s="341"/>
      <c r="AL71" s="341"/>
      <c r="AN71" s="341"/>
      <c r="AO71" s="341"/>
      <c r="AQ71" s="341"/>
      <c r="AR71" s="341"/>
      <c r="AT71" s="341"/>
      <c r="AU71" s="341"/>
      <c r="AW71" s="341"/>
      <c r="AX71" s="341"/>
      <c r="AZ71" s="341"/>
      <c r="BA71" s="341"/>
      <c r="BC71" s="341"/>
      <c r="BD71" s="341"/>
      <c r="BF71" s="341"/>
      <c r="BG71" s="341"/>
      <c r="BI71" s="341"/>
      <c r="BJ71" s="341"/>
    </row>
    <row r="72" spans="8:62" s="88" customFormat="1" x14ac:dyDescent="0.55000000000000004">
      <c r="H72" s="374"/>
      <c r="I72" s="341"/>
      <c r="J72" s="341"/>
      <c r="K72" s="341"/>
      <c r="L72" s="341"/>
      <c r="M72" s="126"/>
      <c r="N72" s="126"/>
      <c r="O72" s="126"/>
      <c r="P72" s="341"/>
      <c r="Q72" s="341"/>
      <c r="R72" s="375"/>
      <c r="S72" s="341"/>
      <c r="T72" s="341"/>
      <c r="U72" s="126"/>
      <c r="V72" s="341"/>
      <c r="W72" s="341"/>
      <c r="Y72" s="341"/>
      <c r="Z72" s="341"/>
      <c r="AB72" s="341"/>
      <c r="AC72" s="341"/>
      <c r="AE72" s="341"/>
      <c r="AF72" s="341"/>
      <c r="AH72" s="341"/>
      <c r="AI72" s="341"/>
      <c r="AK72" s="341"/>
      <c r="AL72" s="341"/>
      <c r="AN72" s="341"/>
      <c r="AO72" s="341"/>
      <c r="AQ72" s="341"/>
      <c r="AR72" s="341"/>
      <c r="AT72" s="341"/>
      <c r="AU72" s="341"/>
      <c r="AW72" s="341"/>
      <c r="AX72" s="341"/>
      <c r="AZ72" s="341"/>
      <c r="BA72" s="341"/>
      <c r="BC72" s="341"/>
      <c r="BD72" s="341"/>
      <c r="BF72" s="341"/>
      <c r="BG72" s="341"/>
      <c r="BI72" s="341"/>
      <c r="BJ72" s="341"/>
    </row>
    <row r="73" spans="8:62" s="88" customFormat="1" x14ac:dyDescent="0.55000000000000004">
      <c r="H73" s="374"/>
      <c r="I73" s="341"/>
      <c r="J73" s="341"/>
      <c r="K73" s="341"/>
      <c r="L73" s="341"/>
      <c r="M73" s="126"/>
      <c r="N73" s="126"/>
      <c r="O73" s="126"/>
      <c r="P73" s="341"/>
      <c r="Q73" s="341"/>
      <c r="R73" s="375"/>
      <c r="S73" s="341"/>
      <c r="T73" s="341"/>
      <c r="U73" s="126"/>
      <c r="V73" s="341"/>
      <c r="W73" s="341"/>
      <c r="Y73" s="341"/>
      <c r="Z73" s="341"/>
      <c r="AB73" s="341"/>
      <c r="AC73" s="341"/>
      <c r="AE73" s="341"/>
      <c r="AF73" s="341"/>
      <c r="AH73" s="341"/>
      <c r="AI73" s="341"/>
      <c r="AK73" s="341"/>
      <c r="AL73" s="341"/>
      <c r="AN73" s="341"/>
      <c r="AO73" s="341"/>
      <c r="AQ73" s="341"/>
      <c r="AR73" s="341"/>
      <c r="AT73" s="341"/>
      <c r="AU73" s="341"/>
      <c r="AW73" s="341"/>
      <c r="AX73" s="341"/>
      <c r="AZ73" s="341"/>
      <c r="BA73" s="341"/>
      <c r="BC73" s="341"/>
      <c r="BD73" s="341"/>
      <c r="BF73" s="341"/>
      <c r="BG73" s="341"/>
      <c r="BI73" s="341"/>
      <c r="BJ73" s="341"/>
    </row>
    <row r="74" spans="8:62" s="88" customFormat="1" x14ac:dyDescent="0.55000000000000004">
      <c r="H74" s="374"/>
      <c r="I74" s="341"/>
      <c r="J74" s="341"/>
      <c r="K74" s="341"/>
      <c r="L74" s="341"/>
      <c r="M74" s="126"/>
      <c r="N74" s="126"/>
      <c r="O74" s="126"/>
      <c r="P74" s="341"/>
      <c r="Q74" s="341"/>
      <c r="R74" s="375"/>
      <c r="S74" s="341"/>
      <c r="T74" s="341"/>
      <c r="U74" s="126"/>
      <c r="V74" s="341"/>
      <c r="W74" s="341"/>
      <c r="Y74" s="341"/>
      <c r="Z74" s="341"/>
      <c r="AB74" s="341"/>
      <c r="AC74" s="341"/>
      <c r="AE74" s="341"/>
      <c r="AF74" s="341"/>
      <c r="AH74" s="341"/>
      <c r="AI74" s="341"/>
      <c r="AK74" s="341"/>
      <c r="AL74" s="341"/>
      <c r="AN74" s="341"/>
      <c r="AO74" s="341"/>
      <c r="AQ74" s="341"/>
      <c r="AR74" s="341"/>
      <c r="AT74" s="341"/>
      <c r="AU74" s="341"/>
      <c r="AW74" s="341"/>
      <c r="AX74" s="341"/>
      <c r="AZ74" s="341"/>
      <c r="BA74" s="341"/>
      <c r="BC74" s="341"/>
      <c r="BD74" s="341"/>
      <c r="BF74" s="341"/>
      <c r="BG74" s="341"/>
      <c r="BI74" s="341"/>
      <c r="BJ74" s="341"/>
    </row>
    <row r="75" spans="8:62" s="88" customFormat="1" x14ac:dyDescent="0.55000000000000004">
      <c r="H75" s="374"/>
      <c r="I75" s="341"/>
      <c r="J75" s="341"/>
      <c r="K75" s="341"/>
      <c r="L75" s="341"/>
      <c r="M75" s="126"/>
      <c r="N75" s="126"/>
      <c r="O75" s="126"/>
      <c r="P75" s="341"/>
      <c r="Q75" s="341"/>
      <c r="R75" s="375"/>
      <c r="S75" s="341"/>
      <c r="T75" s="341"/>
      <c r="U75" s="126"/>
      <c r="V75" s="341"/>
      <c r="W75" s="341"/>
      <c r="Y75" s="341"/>
      <c r="Z75" s="341"/>
      <c r="AB75" s="341"/>
      <c r="AC75" s="341"/>
      <c r="AE75" s="341"/>
      <c r="AF75" s="341"/>
      <c r="AH75" s="341"/>
      <c r="AI75" s="341"/>
      <c r="AK75" s="341"/>
      <c r="AL75" s="341"/>
      <c r="AN75" s="341"/>
      <c r="AO75" s="341"/>
      <c r="AQ75" s="341"/>
      <c r="AR75" s="341"/>
      <c r="AT75" s="341"/>
      <c r="AU75" s="341"/>
      <c r="AW75" s="341"/>
      <c r="AX75" s="341"/>
      <c r="AZ75" s="341"/>
      <c r="BA75" s="341"/>
      <c r="BC75" s="341"/>
      <c r="BD75" s="341"/>
      <c r="BF75" s="341"/>
      <c r="BG75" s="341"/>
      <c r="BI75" s="341"/>
      <c r="BJ75" s="341"/>
    </row>
    <row r="76" spans="8:62" s="88" customFormat="1" x14ac:dyDescent="0.55000000000000004">
      <c r="H76" s="374"/>
      <c r="I76" s="341"/>
      <c r="J76" s="341"/>
      <c r="K76" s="341"/>
      <c r="L76" s="341"/>
      <c r="M76" s="126"/>
      <c r="N76" s="126"/>
      <c r="O76" s="126"/>
      <c r="P76" s="341"/>
      <c r="Q76" s="341"/>
      <c r="R76" s="375"/>
      <c r="S76" s="341"/>
      <c r="T76" s="341"/>
      <c r="U76" s="126"/>
      <c r="V76" s="341"/>
      <c r="W76" s="341"/>
      <c r="Y76" s="341"/>
      <c r="Z76" s="341"/>
      <c r="AB76" s="341"/>
      <c r="AC76" s="341"/>
      <c r="AE76" s="341"/>
      <c r="AF76" s="341"/>
      <c r="AH76" s="341"/>
      <c r="AI76" s="341"/>
      <c r="AK76" s="341"/>
      <c r="AL76" s="341"/>
      <c r="AN76" s="341"/>
      <c r="AO76" s="341"/>
      <c r="AQ76" s="341"/>
      <c r="AR76" s="341"/>
      <c r="AT76" s="341"/>
      <c r="AU76" s="341"/>
      <c r="AW76" s="341"/>
      <c r="AX76" s="341"/>
      <c r="AZ76" s="341"/>
      <c r="BA76" s="341"/>
      <c r="BC76" s="341"/>
      <c r="BD76" s="341"/>
      <c r="BF76" s="341"/>
      <c r="BG76" s="341"/>
      <c r="BI76" s="341"/>
      <c r="BJ76" s="341"/>
    </row>
    <row r="77" spans="8:62" s="88" customFormat="1" x14ac:dyDescent="0.55000000000000004">
      <c r="H77" s="374"/>
      <c r="I77" s="341"/>
      <c r="J77" s="341"/>
      <c r="K77" s="341"/>
      <c r="L77" s="341"/>
      <c r="M77" s="126"/>
      <c r="N77" s="126"/>
      <c r="O77" s="126"/>
      <c r="P77" s="341"/>
      <c r="Q77" s="341"/>
      <c r="R77" s="375"/>
      <c r="S77" s="341"/>
      <c r="T77" s="341"/>
      <c r="U77" s="126"/>
      <c r="V77" s="341"/>
      <c r="W77" s="341"/>
      <c r="Y77" s="341"/>
      <c r="Z77" s="341"/>
      <c r="AB77" s="341"/>
      <c r="AC77" s="341"/>
      <c r="AE77" s="341"/>
      <c r="AF77" s="341"/>
      <c r="AH77" s="341"/>
      <c r="AI77" s="341"/>
      <c r="AK77" s="341"/>
      <c r="AL77" s="341"/>
      <c r="AN77" s="341"/>
      <c r="AO77" s="341"/>
      <c r="AQ77" s="341"/>
      <c r="AR77" s="341"/>
      <c r="AT77" s="341"/>
      <c r="AU77" s="341"/>
      <c r="AW77" s="341"/>
      <c r="AX77" s="341"/>
      <c r="AZ77" s="341"/>
      <c r="BA77" s="341"/>
      <c r="BC77" s="341"/>
      <c r="BD77" s="341"/>
      <c r="BF77" s="341"/>
      <c r="BG77" s="341"/>
      <c r="BI77" s="341"/>
      <c r="BJ77" s="341"/>
    </row>
    <row r="78" spans="8:62" s="88" customFormat="1" x14ac:dyDescent="0.55000000000000004">
      <c r="H78" s="374"/>
      <c r="I78" s="341"/>
      <c r="J78" s="341"/>
      <c r="K78" s="341"/>
      <c r="L78" s="341"/>
      <c r="M78" s="126"/>
      <c r="N78" s="126"/>
      <c r="O78" s="126"/>
      <c r="P78" s="341"/>
      <c r="Q78" s="341"/>
      <c r="R78" s="375"/>
      <c r="S78" s="341"/>
      <c r="T78" s="341"/>
      <c r="U78" s="126"/>
      <c r="V78" s="341"/>
      <c r="W78" s="341"/>
      <c r="Y78" s="341"/>
      <c r="Z78" s="341"/>
      <c r="AB78" s="341"/>
      <c r="AC78" s="341"/>
      <c r="AE78" s="341"/>
      <c r="AF78" s="341"/>
      <c r="AH78" s="341"/>
      <c r="AI78" s="341"/>
      <c r="AK78" s="341"/>
      <c r="AL78" s="341"/>
      <c r="AN78" s="341"/>
      <c r="AO78" s="341"/>
      <c r="AQ78" s="341"/>
      <c r="AR78" s="341"/>
      <c r="AT78" s="341"/>
      <c r="AU78" s="341"/>
      <c r="AW78" s="341"/>
      <c r="AX78" s="341"/>
      <c r="AZ78" s="341"/>
      <c r="BA78" s="341"/>
      <c r="BC78" s="341"/>
      <c r="BD78" s="341"/>
      <c r="BF78" s="341"/>
      <c r="BG78" s="341"/>
      <c r="BI78" s="341"/>
      <c r="BJ78" s="341"/>
    </row>
    <row r="79" spans="8:62" s="88" customFormat="1" x14ac:dyDescent="0.55000000000000004">
      <c r="H79" s="374"/>
      <c r="I79" s="341"/>
      <c r="J79" s="341"/>
      <c r="K79" s="341"/>
      <c r="L79" s="341"/>
      <c r="M79" s="126"/>
      <c r="N79" s="126"/>
      <c r="O79" s="126"/>
      <c r="P79" s="341"/>
      <c r="Q79" s="341"/>
      <c r="R79" s="375"/>
      <c r="S79" s="341"/>
      <c r="T79" s="341"/>
      <c r="U79" s="126"/>
      <c r="V79" s="341"/>
      <c r="W79" s="341"/>
      <c r="Y79" s="341"/>
      <c r="Z79" s="341"/>
      <c r="AB79" s="341"/>
      <c r="AC79" s="341"/>
      <c r="AE79" s="341"/>
      <c r="AF79" s="341"/>
      <c r="AH79" s="341"/>
      <c r="AI79" s="341"/>
      <c r="AK79" s="341"/>
      <c r="AL79" s="341"/>
      <c r="AN79" s="341"/>
      <c r="AO79" s="341"/>
      <c r="AQ79" s="341"/>
      <c r="AR79" s="341"/>
      <c r="AT79" s="341"/>
      <c r="AU79" s="341"/>
      <c r="AW79" s="341"/>
      <c r="AX79" s="341"/>
      <c r="AZ79" s="341"/>
      <c r="BA79" s="341"/>
      <c r="BC79" s="341"/>
      <c r="BD79" s="341"/>
      <c r="BF79" s="341"/>
      <c r="BG79" s="341"/>
      <c r="BI79" s="341"/>
      <c r="BJ79" s="341"/>
    </row>
    <row r="80" spans="8:62" s="88" customFormat="1" x14ac:dyDescent="0.55000000000000004">
      <c r="H80" s="374"/>
      <c r="I80" s="341"/>
      <c r="J80" s="341"/>
      <c r="K80" s="341"/>
      <c r="L80" s="341"/>
      <c r="M80" s="126"/>
      <c r="N80" s="126"/>
      <c r="O80" s="126"/>
      <c r="P80" s="341"/>
      <c r="Q80" s="341"/>
      <c r="R80" s="375"/>
      <c r="S80" s="341"/>
      <c r="T80" s="341"/>
      <c r="U80" s="126"/>
      <c r="V80" s="341"/>
      <c r="W80" s="341"/>
      <c r="Y80" s="341"/>
      <c r="Z80" s="341"/>
      <c r="AB80" s="341"/>
      <c r="AC80" s="341"/>
      <c r="AE80" s="341"/>
      <c r="AF80" s="341"/>
      <c r="AH80" s="341"/>
      <c r="AI80" s="341"/>
      <c r="AK80" s="341"/>
      <c r="AL80" s="341"/>
      <c r="AN80" s="341"/>
      <c r="AO80" s="341"/>
      <c r="AQ80" s="341"/>
      <c r="AR80" s="341"/>
      <c r="AT80" s="341"/>
      <c r="AU80" s="341"/>
      <c r="AW80" s="341"/>
      <c r="AX80" s="341"/>
      <c r="AZ80" s="341"/>
      <c r="BA80" s="341"/>
      <c r="BC80" s="341"/>
      <c r="BD80" s="341"/>
      <c r="BF80" s="341"/>
      <c r="BG80" s="341"/>
      <c r="BI80" s="341"/>
      <c r="BJ80" s="341"/>
    </row>
    <row r="81" spans="8:62" s="88" customFormat="1" x14ac:dyDescent="0.55000000000000004">
      <c r="H81" s="374"/>
      <c r="I81" s="341"/>
      <c r="J81" s="341"/>
      <c r="K81" s="341"/>
      <c r="L81" s="341"/>
      <c r="M81" s="126"/>
      <c r="N81" s="126"/>
      <c r="O81" s="126"/>
      <c r="P81" s="341"/>
      <c r="Q81" s="341"/>
      <c r="R81" s="375"/>
      <c r="S81" s="341"/>
      <c r="T81" s="341"/>
      <c r="U81" s="126"/>
      <c r="V81" s="341"/>
      <c r="W81" s="341"/>
      <c r="Y81" s="341"/>
      <c r="Z81" s="341"/>
      <c r="AB81" s="341"/>
      <c r="AC81" s="341"/>
      <c r="AE81" s="341"/>
      <c r="AF81" s="341"/>
      <c r="AH81" s="341"/>
      <c r="AI81" s="341"/>
      <c r="AK81" s="341"/>
      <c r="AL81" s="341"/>
      <c r="AN81" s="341"/>
      <c r="AO81" s="341"/>
      <c r="AQ81" s="341"/>
      <c r="AR81" s="341"/>
      <c r="AT81" s="341"/>
      <c r="AU81" s="341"/>
      <c r="AW81" s="341"/>
      <c r="AX81" s="341"/>
      <c r="AZ81" s="341"/>
      <c r="BA81" s="341"/>
      <c r="BC81" s="341"/>
      <c r="BD81" s="341"/>
      <c r="BF81" s="341"/>
      <c r="BG81" s="341"/>
      <c r="BI81" s="341"/>
      <c r="BJ81" s="341"/>
    </row>
    <row r="82" spans="8:62" s="88" customFormat="1" x14ac:dyDescent="0.55000000000000004">
      <c r="H82" s="374"/>
      <c r="I82" s="341"/>
      <c r="J82" s="341"/>
      <c r="K82" s="341"/>
      <c r="L82" s="341"/>
      <c r="M82" s="126"/>
      <c r="N82" s="126"/>
      <c r="O82" s="126"/>
      <c r="P82" s="341"/>
      <c r="Q82" s="341"/>
      <c r="R82" s="375"/>
      <c r="S82" s="341"/>
      <c r="T82" s="341"/>
      <c r="U82" s="126"/>
      <c r="V82" s="341"/>
      <c r="W82" s="341"/>
      <c r="Y82" s="341"/>
      <c r="Z82" s="341"/>
      <c r="AB82" s="341"/>
      <c r="AC82" s="341"/>
      <c r="AE82" s="341"/>
      <c r="AF82" s="341"/>
      <c r="AH82" s="341"/>
      <c r="AI82" s="341"/>
      <c r="AK82" s="341"/>
      <c r="AL82" s="341"/>
      <c r="AN82" s="341"/>
      <c r="AO82" s="341"/>
      <c r="AQ82" s="341"/>
      <c r="AR82" s="341"/>
      <c r="AT82" s="341"/>
      <c r="AU82" s="341"/>
      <c r="AW82" s="341"/>
      <c r="AX82" s="341"/>
      <c r="AZ82" s="341"/>
      <c r="BA82" s="341"/>
      <c r="BC82" s="341"/>
      <c r="BD82" s="341"/>
      <c r="BF82" s="341"/>
      <c r="BG82" s="341"/>
      <c r="BI82" s="341"/>
      <c r="BJ82" s="341"/>
    </row>
    <row r="83" spans="8:62" s="88" customFormat="1" x14ac:dyDescent="0.55000000000000004">
      <c r="H83" s="374"/>
      <c r="I83" s="341"/>
      <c r="J83" s="341"/>
      <c r="K83" s="341"/>
      <c r="L83" s="341"/>
      <c r="M83" s="126"/>
      <c r="N83" s="126"/>
      <c r="O83" s="126"/>
      <c r="P83" s="341"/>
      <c r="Q83" s="341"/>
      <c r="R83" s="375"/>
      <c r="S83" s="341"/>
      <c r="T83" s="341"/>
      <c r="U83" s="126"/>
      <c r="V83" s="341"/>
      <c r="W83" s="341"/>
      <c r="Y83" s="341"/>
      <c r="Z83" s="341"/>
      <c r="AB83" s="341"/>
      <c r="AC83" s="341"/>
      <c r="AE83" s="341"/>
      <c r="AF83" s="341"/>
      <c r="AH83" s="341"/>
      <c r="AI83" s="341"/>
      <c r="AK83" s="341"/>
      <c r="AL83" s="341"/>
      <c r="AN83" s="341"/>
      <c r="AO83" s="341"/>
      <c r="AQ83" s="341"/>
      <c r="AR83" s="341"/>
      <c r="AT83" s="341"/>
      <c r="AU83" s="341"/>
      <c r="AW83" s="341"/>
      <c r="AX83" s="341"/>
      <c r="AZ83" s="341"/>
      <c r="BA83" s="341"/>
      <c r="BC83" s="341"/>
      <c r="BD83" s="341"/>
      <c r="BF83" s="341"/>
      <c r="BG83" s="341"/>
      <c r="BI83" s="341"/>
      <c r="BJ83" s="341"/>
    </row>
    <row r="84" spans="8:62" s="88" customFormat="1" x14ac:dyDescent="0.55000000000000004">
      <c r="H84" s="374"/>
      <c r="I84" s="341"/>
      <c r="J84" s="341"/>
      <c r="K84" s="341"/>
      <c r="L84" s="341"/>
      <c r="M84" s="126"/>
      <c r="N84" s="126"/>
      <c r="O84" s="126"/>
      <c r="P84" s="341"/>
      <c r="Q84" s="341"/>
      <c r="R84" s="375"/>
      <c r="S84" s="341"/>
      <c r="T84" s="341"/>
      <c r="U84" s="126"/>
      <c r="V84" s="341"/>
      <c r="W84" s="341"/>
      <c r="Y84" s="341"/>
      <c r="Z84" s="341"/>
      <c r="AB84" s="341"/>
      <c r="AC84" s="341"/>
      <c r="AE84" s="341"/>
      <c r="AF84" s="341"/>
      <c r="AH84" s="341"/>
      <c r="AI84" s="341"/>
      <c r="AK84" s="341"/>
      <c r="AL84" s="341"/>
      <c r="AN84" s="341"/>
      <c r="AO84" s="341"/>
      <c r="AQ84" s="341"/>
      <c r="AR84" s="341"/>
      <c r="AT84" s="341"/>
      <c r="AU84" s="341"/>
      <c r="AW84" s="341"/>
      <c r="AX84" s="341"/>
      <c r="AZ84" s="341"/>
      <c r="BA84" s="341"/>
      <c r="BC84" s="341"/>
      <c r="BD84" s="341"/>
      <c r="BF84" s="341"/>
      <c r="BG84" s="341"/>
      <c r="BI84" s="341"/>
      <c r="BJ84" s="341"/>
    </row>
    <row r="85" spans="8:62" s="88" customFormat="1" x14ac:dyDescent="0.55000000000000004">
      <c r="H85" s="374"/>
      <c r="I85" s="341"/>
      <c r="J85" s="341"/>
      <c r="K85" s="341"/>
      <c r="L85" s="341"/>
      <c r="M85" s="126"/>
      <c r="N85" s="126"/>
      <c r="O85" s="126"/>
      <c r="P85" s="341"/>
      <c r="Q85" s="341"/>
      <c r="R85" s="375"/>
      <c r="S85" s="341"/>
      <c r="T85" s="341"/>
      <c r="U85" s="126"/>
      <c r="V85" s="341"/>
      <c r="W85" s="341"/>
      <c r="Y85" s="341"/>
      <c r="Z85" s="341"/>
      <c r="AB85" s="341"/>
      <c r="AC85" s="341"/>
      <c r="AE85" s="341"/>
      <c r="AF85" s="341"/>
      <c r="AH85" s="341"/>
      <c r="AI85" s="341"/>
      <c r="AK85" s="341"/>
      <c r="AL85" s="341"/>
      <c r="AN85" s="341"/>
      <c r="AO85" s="341"/>
      <c r="AQ85" s="341"/>
      <c r="AR85" s="341"/>
      <c r="AT85" s="341"/>
      <c r="AU85" s="341"/>
      <c r="AW85" s="341"/>
      <c r="AX85" s="341"/>
      <c r="AZ85" s="341"/>
      <c r="BA85" s="341"/>
      <c r="BC85" s="341"/>
      <c r="BD85" s="341"/>
      <c r="BF85" s="341"/>
      <c r="BG85" s="341"/>
      <c r="BI85" s="341"/>
      <c r="BJ85" s="341"/>
    </row>
    <row r="86" spans="8:62" s="88" customFormat="1" x14ac:dyDescent="0.55000000000000004">
      <c r="H86" s="374"/>
      <c r="I86" s="341"/>
      <c r="J86" s="341"/>
      <c r="K86" s="341"/>
      <c r="L86" s="341"/>
      <c r="M86" s="126"/>
      <c r="N86" s="126"/>
      <c r="O86" s="126"/>
      <c r="P86" s="341"/>
      <c r="Q86" s="341"/>
      <c r="R86" s="375"/>
      <c r="S86" s="341"/>
      <c r="T86" s="341"/>
      <c r="U86" s="126"/>
      <c r="V86" s="341"/>
      <c r="W86" s="341"/>
      <c r="Y86" s="341"/>
      <c r="Z86" s="341"/>
      <c r="AB86" s="341"/>
      <c r="AC86" s="341"/>
      <c r="AE86" s="341"/>
      <c r="AF86" s="341"/>
      <c r="AH86" s="341"/>
      <c r="AI86" s="341"/>
      <c r="AK86" s="341"/>
      <c r="AL86" s="341"/>
      <c r="AN86" s="341"/>
      <c r="AO86" s="341"/>
      <c r="AQ86" s="341"/>
      <c r="AR86" s="341"/>
      <c r="AT86" s="341"/>
      <c r="AU86" s="341"/>
      <c r="AW86" s="341"/>
      <c r="AX86" s="341"/>
      <c r="AZ86" s="341"/>
      <c r="BA86" s="341"/>
      <c r="BC86" s="341"/>
      <c r="BD86" s="341"/>
      <c r="BF86" s="341"/>
      <c r="BG86" s="341"/>
      <c r="BI86" s="341"/>
      <c r="BJ86" s="341"/>
    </row>
    <row r="87" spans="8:62" s="88" customFormat="1" x14ac:dyDescent="0.55000000000000004">
      <c r="H87" s="374"/>
      <c r="I87" s="341"/>
      <c r="J87" s="341"/>
      <c r="K87" s="341"/>
      <c r="L87" s="341"/>
      <c r="M87" s="126"/>
      <c r="N87" s="126"/>
      <c r="O87" s="126"/>
      <c r="P87" s="341"/>
      <c r="Q87" s="341"/>
      <c r="R87" s="375"/>
      <c r="S87" s="341"/>
      <c r="T87" s="341"/>
      <c r="U87" s="126"/>
      <c r="V87" s="341"/>
      <c r="W87" s="341"/>
      <c r="Y87" s="341"/>
      <c r="Z87" s="341"/>
      <c r="AB87" s="341"/>
      <c r="AC87" s="341"/>
      <c r="AE87" s="341"/>
      <c r="AF87" s="341"/>
      <c r="AH87" s="341"/>
      <c r="AI87" s="341"/>
      <c r="AK87" s="341"/>
      <c r="AL87" s="341"/>
      <c r="AN87" s="341"/>
      <c r="AO87" s="341"/>
      <c r="AQ87" s="341"/>
      <c r="AR87" s="341"/>
      <c r="AT87" s="341"/>
      <c r="AU87" s="341"/>
      <c r="AW87" s="341"/>
      <c r="AX87" s="341"/>
      <c r="AZ87" s="341"/>
      <c r="BA87" s="341"/>
      <c r="BC87" s="341"/>
      <c r="BD87" s="341"/>
      <c r="BF87" s="341"/>
      <c r="BG87" s="341"/>
      <c r="BI87" s="341"/>
      <c r="BJ87" s="341"/>
    </row>
    <row r="88" spans="8:62" s="88" customFormat="1" x14ac:dyDescent="0.55000000000000004">
      <c r="H88" s="374"/>
      <c r="I88" s="341"/>
      <c r="J88" s="341"/>
      <c r="K88" s="341"/>
      <c r="L88" s="341"/>
      <c r="M88" s="126"/>
      <c r="N88" s="126"/>
      <c r="O88" s="126"/>
      <c r="P88" s="341"/>
      <c r="Q88" s="341"/>
      <c r="R88" s="375"/>
      <c r="S88" s="341"/>
      <c r="T88" s="341"/>
      <c r="U88" s="126"/>
      <c r="V88" s="341"/>
      <c r="W88" s="341"/>
      <c r="Y88" s="341"/>
      <c r="Z88" s="341"/>
      <c r="AB88" s="341"/>
      <c r="AC88" s="341"/>
      <c r="AE88" s="341"/>
      <c r="AF88" s="341"/>
      <c r="AH88" s="341"/>
      <c r="AI88" s="341"/>
      <c r="AK88" s="341"/>
      <c r="AL88" s="341"/>
      <c r="AN88" s="341"/>
      <c r="AO88" s="341"/>
      <c r="AQ88" s="341"/>
      <c r="AR88" s="341"/>
      <c r="AT88" s="341"/>
      <c r="AU88" s="341"/>
      <c r="AW88" s="341"/>
      <c r="AX88" s="341"/>
      <c r="AZ88" s="341"/>
      <c r="BA88" s="341"/>
      <c r="BC88" s="341"/>
      <c r="BD88" s="341"/>
      <c r="BF88" s="341"/>
      <c r="BG88" s="341"/>
      <c r="BI88" s="341"/>
      <c r="BJ88" s="341"/>
    </row>
    <row r="89" spans="8:62" s="88" customFormat="1" x14ac:dyDescent="0.55000000000000004">
      <c r="H89" s="374"/>
      <c r="I89" s="341"/>
      <c r="J89" s="341"/>
      <c r="K89" s="341"/>
      <c r="L89" s="341"/>
      <c r="M89" s="126"/>
      <c r="N89" s="126"/>
      <c r="O89" s="126"/>
      <c r="P89" s="341"/>
      <c r="Q89" s="341"/>
      <c r="R89" s="375"/>
      <c r="S89" s="341"/>
      <c r="T89" s="341"/>
      <c r="U89" s="126"/>
      <c r="V89" s="341"/>
      <c r="W89" s="341"/>
      <c r="Y89" s="341"/>
      <c r="Z89" s="341"/>
      <c r="AB89" s="341"/>
      <c r="AC89" s="341"/>
      <c r="AE89" s="341"/>
      <c r="AF89" s="341"/>
      <c r="AH89" s="341"/>
      <c r="AI89" s="341"/>
      <c r="AK89" s="341"/>
      <c r="AL89" s="341"/>
      <c r="AN89" s="341"/>
      <c r="AO89" s="341"/>
      <c r="AQ89" s="341"/>
      <c r="AR89" s="341"/>
      <c r="AT89" s="341"/>
      <c r="AU89" s="341"/>
      <c r="AW89" s="341"/>
      <c r="AX89" s="341"/>
      <c r="AZ89" s="341"/>
      <c r="BA89" s="341"/>
      <c r="BC89" s="341"/>
      <c r="BD89" s="341"/>
      <c r="BF89" s="341"/>
      <c r="BG89" s="341"/>
      <c r="BI89" s="341"/>
      <c r="BJ89" s="341"/>
    </row>
    <row r="90" spans="8:62" s="88" customFormat="1" x14ac:dyDescent="0.55000000000000004">
      <c r="H90" s="374"/>
      <c r="I90" s="341"/>
      <c r="J90" s="341"/>
      <c r="K90" s="341"/>
      <c r="L90" s="341"/>
      <c r="M90" s="126"/>
      <c r="N90" s="126"/>
      <c r="O90" s="126"/>
      <c r="P90" s="341"/>
      <c r="Q90" s="341"/>
      <c r="R90" s="375"/>
      <c r="S90" s="341"/>
      <c r="T90" s="341"/>
      <c r="U90" s="126"/>
      <c r="V90" s="341"/>
      <c r="W90" s="341"/>
      <c r="Y90" s="341"/>
      <c r="Z90" s="341"/>
      <c r="AB90" s="341"/>
      <c r="AC90" s="341"/>
      <c r="AE90" s="341"/>
      <c r="AF90" s="341"/>
      <c r="AH90" s="341"/>
      <c r="AI90" s="341"/>
      <c r="AK90" s="341"/>
      <c r="AL90" s="341"/>
      <c r="AN90" s="341"/>
      <c r="AO90" s="341"/>
      <c r="AQ90" s="341"/>
      <c r="AR90" s="341"/>
      <c r="AT90" s="341"/>
      <c r="AU90" s="341"/>
      <c r="AW90" s="341"/>
      <c r="AX90" s="341"/>
      <c r="AZ90" s="341"/>
      <c r="BA90" s="341"/>
      <c r="BC90" s="341"/>
      <c r="BD90" s="341"/>
      <c r="BF90" s="341"/>
      <c r="BG90" s="341"/>
      <c r="BI90" s="341"/>
      <c r="BJ90" s="341"/>
    </row>
    <row r="91" spans="8:62" s="88" customFormat="1" x14ac:dyDescent="0.55000000000000004">
      <c r="H91" s="374"/>
      <c r="I91" s="341"/>
      <c r="J91" s="341"/>
      <c r="K91" s="341"/>
      <c r="L91" s="341"/>
      <c r="M91" s="126"/>
      <c r="N91" s="126"/>
      <c r="O91" s="126"/>
      <c r="P91" s="341"/>
      <c r="Q91" s="341"/>
      <c r="R91" s="375"/>
      <c r="S91" s="341"/>
      <c r="T91" s="341"/>
      <c r="U91" s="126"/>
      <c r="V91" s="341"/>
      <c r="W91" s="341"/>
      <c r="Y91" s="341"/>
      <c r="Z91" s="341"/>
      <c r="AB91" s="341"/>
      <c r="AC91" s="341"/>
      <c r="AE91" s="341"/>
      <c r="AF91" s="341"/>
      <c r="AH91" s="341"/>
      <c r="AI91" s="341"/>
      <c r="AK91" s="341"/>
      <c r="AL91" s="341"/>
      <c r="AN91" s="341"/>
      <c r="AO91" s="341"/>
      <c r="AQ91" s="341"/>
      <c r="AR91" s="341"/>
      <c r="AT91" s="341"/>
      <c r="AU91" s="341"/>
      <c r="AW91" s="341"/>
      <c r="AX91" s="341"/>
      <c r="AZ91" s="341"/>
      <c r="BA91" s="341"/>
      <c r="BC91" s="341"/>
      <c r="BD91" s="341"/>
      <c r="BF91" s="341"/>
      <c r="BG91" s="341"/>
      <c r="BI91" s="341"/>
      <c r="BJ91" s="341"/>
    </row>
    <row r="92" spans="8:62" s="88" customFormat="1" x14ac:dyDescent="0.55000000000000004">
      <c r="H92" s="374"/>
      <c r="I92" s="341"/>
      <c r="J92" s="341"/>
      <c r="K92" s="341"/>
      <c r="L92" s="341"/>
      <c r="M92" s="126"/>
      <c r="N92" s="126"/>
      <c r="O92" s="126"/>
      <c r="P92" s="341"/>
      <c r="Q92" s="341"/>
      <c r="R92" s="375"/>
      <c r="S92" s="341"/>
      <c r="T92" s="341"/>
      <c r="U92" s="126"/>
      <c r="V92" s="341"/>
      <c r="W92" s="341"/>
      <c r="Y92" s="341"/>
      <c r="Z92" s="341"/>
      <c r="AB92" s="341"/>
      <c r="AC92" s="341"/>
      <c r="AE92" s="341"/>
      <c r="AF92" s="341"/>
      <c r="AH92" s="341"/>
      <c r="AI92" s="341"/>
      <c r="AK92" s="341"/>
      <c r="AL92" s="341"/>
      <c r="AN92" s="341"/>
      <c r="AO92" s="341"/>
      <c r="AQ92" s="341"/>
      <c r="AR92" s="341"/>
      <c r="AT92" s="341"/>
      <c r="AU92" s="341"/>
      <c r="AW92" s="341"/>
      <c r="AX92" s="341"/>
      <c r="AZ92" s="341"/>
      <c r="BA92" s="341"/>
      <c r="BC92" s="341"/>
      <c r="BD92" s="341"/>
      <c r="BF92" s="341"/>
      <c r="BG92" s="341"/>
      <c r="BI92" s="341"/>
      <c r="BJ92" s="341"/>
    </row>
    <row r="93" spans="8:62" s="88" customFormat="1" x14ac:dyDescent="0.55000000000000004">
      <c r="H93" s="374"/>
      <c r="I93" s="341"/>
      <c r="J93" s="341"/>
      <c r="K93" s="341"/>
      <c r="L93" s="341"/>
      <c r="M93" s="126"/>
      <c r="N93" s="126"/>
      <c r="O93" s="126"/>
      <c r="P93" s="341"/>
      <c r="Q93" s="341"/>
      <c r="R93" s="375"/>
      <c r="S93" s="341"/>
      <c r="T93" s="341"/>
      <c r="U93" s="126"/>
      <c r="V93" s="341"/>
      <c r="W93" s="341"/>
      <c r="Y93" s="341"/>
      <c r="Z93" s="341"/>
      <c r="AB93" s="341"/>
      <c r="AC93" s="341"/>
      <c r="AE93" s="341"/>
      <c r="AF93" s="341"/>
      <c r="AH93" s="341"/>
      <c r="AI93" s="341"/>
      <c r="AK93" s="341"/>
      <c r="AL93" s="341"/>
      <c r="AN93" s="341"/>
      <c r="AO93" s="341"/>
      <c r="AQ93" s="341"/>
      <c r="AR93" s="341"/>
      <c r="AT93" s="341"/>
      <c r="AU93" s="341"/>
      <c r="AW93" s="341"/>
      <c r="AX93" s="341"/>
      <c r="AZ93" s="341"/>
      <c r="BA93" s="341"/>
      <c r="BC93" s="341"/>
      <c r="BD93" s="341"/>
      <c r="BF93" s="341"/>
      <c r="BG93" s="341"/>
      <c r="BI93" s="341"/>
      <c r="BJ93" s="341"/>
    </row>
    <row r="94" spans="8:62" s="88" customFormat="1" x14ac:dyDescent="0.55000000000000004">
      <c r="H94" s="374"/>
      <c r="I94" s="341"/>
      <c r="J94" s="341"/>
      <c r="K94" s="341"/>
      <c r="L94" s="341"/>
      <c r="M94" s="126"/>
      <c r="N94" s="126"/>
      <c r="O94" s="126"/>
      <c r="P94" s="341"/>
      <c r="Q94" s="341"/>
      <c r="R94" s="375"/>
      <c r="S94" s="341"/>
      <c r="T94" s="341"/>
      <c r="U94" s="126"/>
      <c r="V94" s="341"/>
      <c r="W94" s="341"/>
      <c r="Y94" s="341"/>
      <c r="Z94" s="341"/>
      <c r="AB94" s="341"/>
      <c r="AC94" s="341"/>
      <c r="AE94" s="341"/>
      <c r="AF94" s="341"/>
      <c r="AH94" s="341"/>
      <c r="AI94" s="341"/>
      <c r="AK94" s="341"/>
      <c r="AL94" s="341"/>
      <c r="AN94" s="341"/>
      <c r="AO94" s="341"/>
      <c r="AQ94" s="341"/>
      <c r="AR94" s="341"/>
      <c r="AT94" s="341"/>
      <c r="AU94" s="341"/>
      <c r="AW94" s="341"/>
      <c r="AX94" s="341"/>
      <c r="AZ94" s="341"/>
      <c r="BA94" s="341"/>
      <c r="BC94" s="341"/>
      <c r="BD94" s="341"/>
      <c r="BF94" s="341"/>
      <c r="BG94" s="341"/>
      <c r="BI94" s="341"/>
      <c r="BJ94" s="341"/>
    </row>
    <row r="95" spans="8:62" s="88" customFormat="1" x14ac:dyDescent="0.55000000000000004">
      <c r="H95" s="374"/>
      <c r="I95" s="341"/>
      <c r="J95" s="341"/>
      <c r="K95" s="341"/>
      <c r="L95" s="341"/>
      <c r="M95" s="126"/>
      <c r="N95" s="126"/>
      <c r="O95" s="126"/>
      <c r="P95" s="341"/>
      <c r="Q95" s="341"/>
      <c r="R95" s="375"/>
      <c r="S95" s="341"/>
      <c r="T95" s="341"/>
      <c r="U95" s="126"/>
      <c r="V95" s="341"/>
      <c r="W95" s="341"/>
      <c r="Y95" s="341"/>
      <c r="Z95" s="341"/>
      <c r="AB95" s="341"/>
      <c r="AC95" s="341"/>
      <c r="AE95" s="341"/>
      <c r="AF95" s="341"/>
      <c r="AH95" s="341"/>
      <c r="AI95" s="341"/>
      <c r="AK95" s="341"/>
      <c r="AL95" s="341"/>
      <c r="AN95" s="341"/>
      <c r="AO95" s="341"/>
      <c r="AQ95" s="341"/>
      <c r="AR95" s="341"/>
      <c r="AT95" s="341"/>
      <c r="AU95" s="341"/>
      <c r="AW95" s="341"/>
      <c r="AX95" s="341"/>
      <c r="AZ95" s="341"/>
      <c r="BA95" s="341"/>
      <c r="BC95" s="341"/>
      <c r="BD95" s="341"/>
      <c r="BF95" s="341"/>
      <c r="BG95" s="341"/>
      <c r="BI95" s="341"/>
      <c r="BJ95" s="341"/>
    </row>
    <row r="96" spans="8:62" s="88" customFormat="1" x14ac:dyDescent="0.55000000000000004">
      <c r="H96" s="374"/>
      <c r="I96" s="341"/>
      <c r="J96" s="341"/>
      <c r="K96" s="341"/>
      <c r="L96" s="341"/>
      <c r="M96" s="126"/>
      <c r="N96" s="126"/>
      <c r="O96" s="126"/>
      <c r="P96" s="341"/>
      <c r="Q96" s="341"/>
      <c r="R96" s="375"/>
      <c r="S96" s="341"/>
      <c r="T96" s="341"/>
      <c r="U96" s="126"/>
      <c r="V96" s="341"/>
      <c r="W96" s="341"/>
      <c r="Y96" s="341"/>
      <c r="Z96" s="341"/>
      <c r="AB96" s="341"/>
      <c r="AC96" s="341"/>
      <c r="AE96" s="341"/>
      <c r="AF96" s="341"/>
      <c r="AH96" s="341"/>
      <c r="AI96" s="341"/>
      <c r="AK96" s="341"/>
      <c r="AL96" s="341"/>
      <c r="AN96" s="341"/>
      <c r="AO96" s="341"/>
      <c r="AQ96" s="341"/>
      <c r="AR96" s="341"/>
      <c r="AT96" s="341"/>
      <c r="AU96" s="341"/>
      <c r="AW96" s="341"/>
      <c r="AX96" s="341"/>
      <c r="AZ96" s="341"/>
      <c r="BA96" s="341"/>
      <c r="BC96" s="341"/>
      <c r="BD96" s="341"/>
      <c r="BF96" s="341"/>
      <c r="BG96" s="341"/>
      <c r="BI96" s="341"/>
      <c r="BJ96" s="341"/>
    </row>
    <row r="97" spans="8:62" s="88" customFormat="1" x14ac:dyDescent="0.55000000000000004">
      <c r="H97" s="374"/>
      <c r="I97" s="341"/>
      <c r="J97" s="341"/>
      <c r="K97" s="341"/>
      <c r="L97" s="341"/>
      <c r="M97" s="126"/>
      <c r="N97" s="126"/>
      <c r="O97" s="126"/>
      <c r="P97" s="341"/>
      <c r="Q97" s="341"/>
      <c r="R97" s="375"/>
      <c r="S97" s="341"/>
      <c r="T97" s="341"/>
      <c r="U97" s="126"/>
      <c r="V97" s="341"/>
      <c r="W97" s="341"/>
      <c r="Y97" s="341"/>
      <c r="Z97" s="341"/>
      <c r="AB97" s="341"/>
      <c r="AC97" s="341"/>
      <c r="AE97" s="341"/>
      <c r="AF97" s="341"/>
      <c r="AH97" s="341"/>
      <c r="AI97" s="341"/>
      <c r="AK97" s="341"/>
      <c r="AL97" s="341"/>
      <c r="AN97" s="341"/>
      <c r="AO97" s="341"/>
      <c r="AQ97" s="341"/>
      <c r="AR97" s="341"/>
      <c r="AT97" s="341"/>
      <c r="AU97" s="341"/>
      <c r="AW97" s="341"/>
      <c r="AX97" s="341"/>
      <c r="AZ97" s="341"/>
      <c r="BA97" s="341"/>
      <c r="BC97" s="341"/>
      <c r="BD97" s="341"/>
      <c r="BF97" s="341"/>
      <c r="BG97" s="341"/>
      <c r="BI97" s="341"/>
      <c r="BJ97" s="341"/>
    </row>
    <row r="98" spans="8:62" s="88" customFormat="1" x14ac:dyDescent="0.55000000000000004">
      <c r="H98" s="374"/>
      <c r="I98" s="341"/>
      <c r="J98" s="341"/>
      <c r="K98" s="341"/>
      <c r="L98" s="341"/>
      <c r="M98" s="126"/>
      <c r="N98" s="126"/>
      <c r="O98" s="126"/>
      <c r="P98" s="341"/>
      <c r="Q98" s="341"/>
      <c r="R98" s="375"/>
      <c r="S98" s="341"/>
      <c r="T98" s="341"/>
      <c r="U98" s="126"/>
      <c r="V98" s="341"/>
      <c r="W98" s="341"/>
      <c r="Y98" s="341"/>
      <c r="Z98" s="341"/>
      <c r="AB98" s="341"/>
      <c r="AC98" s="341"/>
      <c r="AE98" s="341"/>
      <c r="AF98" s="341"/>
      <c r="AH98" s="341"/>
      <c r="AI98" s="341"/>
      <c r="AK98" s="341"/>
      <c r="AL98" s="341"/>
      <c r="AN98" s="341"/>
      <c r="AO98" s="341"/>
      <c r="AQ98" s="341"/>
      <c r="AR98" s="341"/>
      <c r="AT98" s="341"/>
      <c r="AU98" s="341"/>
      <c r="AW98" s="341"/>
      <c r="AX98" s="341"/>
      <c r="AZ98" s="341"/>
      <c r="BA98" s="341"/>
      <c r="BC98" s="341"/>
      <c r="BD98" s="341"/>
      <c r="BF98" s="341"/>
      <c r="BG98" s="341"/>
      <c r="BI98" s="341"/>
      <c r="BJ98" s="341"/>
    </row>
    <row r="99" spans="8:62" s="88" customFormat="1" x14ac:dyDescent="0.55000000000000004">
      <c r="H99" s="374"/>
      <c r="I99" s="341"/>
      <c r="J99" s="341"/>
      <c r="K99" s="341"/>
      <c r="L99" s="341"/>
      <c r="M99" s="126"/>
      <c r="N99" s="126"/>
      <c r="O99" s="126"/>
      <c r="P99" s="341"/>
      <c r="Q99" s="341"/>
      <c r="R99" s="375"/>
      <c r="S99" s="341"/>
      <c r="T99" s="341"/>
      <c r="U99" s="126"/>
      <c r="V99" s="341"/>
      <c r="W99" s="341"/>
      <c r="Y99" s="341"/>
      <c r="Z99" s="341"/>
      <c r="AB99" s="341"/>
      <c r="AC99" s="341"/>
      <c r="AE99" s="341"/>
      <c r="AF99" s="341"/>
      <c r="AH99" s="341"/>
      <c r="AI99" s="341"/>
      <c r="AK99" s="341"/>
      <c r="AL99" s="341"/>
      <c r="AN99" s="341"/>
      <c r="AO99" s="341"/>
      <c r="AQ99" s="341"/>
      <c r="AR99" s="341"/>
      <c r="AT99" s="341"/>
      <c r="AU99" s="341"/>
      <c r="AW99" s="341"/>
      <c r="AX99" s="341"/>
      <c r="AZ99" s="341"/>
      <c r="BA99" s="341"/>
      <c r="BC99" s="341"/>
      <c r="BD99" s="341"/>
      <c r="BF99" s="341"/>
      <c r="BG99" s="341"/>
      <c r="BI99" s="341"/>
      <c r="BJ99" s="341"/>
    </row>
    <row r="100" spans="8:62" s="88" customFormat="1" x14ac:dyDescent="0.55000000000000004">
      <c r="H100" s="374"/>
      <c r="I100" s="341"/>
      <c r="J100" s="341"/>
      <c r="K100" s="341"/>
      <c r="L100" s="341"/>
      <c r="M100" s="126"/>
      <c r="N100" s="126"/>
      <c r="O100" s="126"/>
      <c r="P100" s="341"/>
      <c r="Q100" s="341"/>
      <c r="R100" s="375"/>
      <c r="S100" s="341"/>
      <c r="T100" s="341"/>
      <c r="U100" s="126"/>
      <c r="V100" s="341"/>
      <c r="W100" s="341"/>
      <c r="Y100" s="341"/>
      <c r="Z100" s="341"/>
      <c r="AB100" s="341"/>
      <c r="AC100" s="341"/>
      <c r="AE100" s="341"/>
      <c r="AF100" s="341"/>
      <c r="AH100" s="341"/>
      <c r="AI100" s="341"/>
      <c r="AK100" s="341"/>
      <c r="AL100" s="341"/>
      <c r="AN100" s="341"/>
      <c r="AO100" s="341"/>
      <c r="AQ100" s="341"/>
      <c r="AR100" s="341"/>
      <c r="AT100" s="341"/>
      <c r="AU100" s="341"/>
      <c r="AW100" s="341"/>
      <c r="AX100" s="341"/>
      <c r="AZ100" s="341"/>
      <c r="BA100" s="341"/>
      <c r="BC100" s="341"/>
      <c r="BD100" s="341"/>
      <c r="BF100" s="341"/>
      <c r="BG100" s="341"/>
      <c r="BI100" s="341"/>
      <c r="BJ100" s="341"/>
    </row>
    <row r="101" spans="8:62" s="88" customFormat="1" x14ac:dyDescent="0.55000000000000004">
      <c r="H101" s="374"/>
      <c r="I101" s="341"/>
      <c r="J101" s="341"/>
      <c r="K101" s="341"/>
      <c r="L101" s="341"/>
      <c r="M101" s="126"/>
      <c r="N101" s="126"/>
      <c r="O101" s="126"/>
      <c r="P101" s="341"/>
      <c r="Q101" s="341"/>
      <c r="R101" s="375"/>
      <c r="S101" s="341"/>
      <c r="T101" s="341"/>
      <c r="U101" s="126"/>
      <c r="V101" s="341"/>
      <c r="W101" s="341"/>
      <c r="Y101" s="341"/>
      <c r="Z101" s="341"/>
      <c r="AB101" s="341"/>
      <c r="AC101" s="341"/>
      <c r="AE101" s="341"/>
      <c r="AF101" s="341"/>
      <c r="AH101" s="341"/>
      <c r="AI101" s="341"/>
      <c r="AK101" s="341"/>
      <c r="AL101" s="341"/>
      <c r="AN101" s="341"/>
      <c r="AO101" s="341"/>
      <c r="AQ101" s="341"/>
      <c r="AR101" s="341"/>
      <c r="AT101" s="341"/>
      <c r="AU101" s="341"/>
      <c r="AW101" s="341"/>
      <c r="AX101" s="341"/>
      <c r="AZ101" s="341"/>
      <c r="BA101" s="341"/>
      <c r="BC101" s="341"/>
      <c r="BD101" s="341"/>
      <c r="BF101" s="341"/>
      <c r="BG101" s="341"/>
      <c r="BI101" s="341"/>
      <c r="BJ101" s="341"/>
    </row>
    <row r="102" spans="8:62" s="88" customFormat="1" x14ac:dyDescent="0.55000000000000004">
      <c r="H102" s="374"/>
      <c r="I102" s="341"/>
      <c r="J102" s="341"/>
      <c r="K102" s="341"/>
      <c r="L102" s="341"/>
      <c r="M102" s="126"/>
      <c r="N102" s="126"/>
      <c r="O102" s="126"/>
      <c r="P102" s="341"/>
      <c r="Q102" s="341"/>
      <c r="R102" s="375"/>
      <c r="S102" s="341"/>
      <c r="T102" s="341"/>
      <c r="U102" s="126"/>
      <c r="V102" s="341"/>
      <c r="W102" s="341"/>
      <c r="Y102" s="341"/>
      <c r="Z102" s="341"/>
      <c r="AB102" s="341"/>
      <c r="AC102" s="341"/>
      <c r="AE102" s="341"/>
      <c r="AF102" s="341"/>
      <c r="AH102" s="341"/>
      <c r="AI102" s="341"/>
      <c r="AK102" s="341"/>
      <c r="AL102" s="341"/>
      <c r="AN102" s="341"/>
      <c r="AO102" s="341"/>
      <c r="AQ102" s="341"/>
      <c r="AR102" s="341"/>
      <c r="AT102" s="341"/>
      <c r="AU102" s="341"/>
      <c r="AW102" s="341"/>
      <c r="AX102" s="341"/>
      <c r="AZ102" s="341"/>
      <c r="BA102" s="341"/>
      <c r="BC102" s="341"/>
      <c r="BD102" s="341"/>
      <c r="BF102" s="341"/>
      <c r="BG102" s="341"/>
      <c r="BI102" s="341"/>
      <c r="BJ102" s="341"/>
    </row>
    <row r="103" spans="8:62" s="88" customFormat="1" x14ac:dyDescent="0.55000000000000004">
      <c r="H103" s="374"/>
      <c r="I103" s="341"/>
      <c r="J103" s="341"/>
      <c r="K103" s="341"/>
      <c r="L103" s="341"/>
      <c r="M103" s="126"/>
      <c r="N103" s="126"/>
      <c r="O103" s="126"/>
      <c r="P103" s="341"/>
      <c r="Q103" s="341"/>
      <c r="R103" s="375"/>
      <c r="S103" s="341"/>
      <c r="T103" s="341"/>
      <c r="U103" s="126"/>
      <c r="V103" s="341"/>
      <c r="W103" s="341"/>
      <c r="Y103" s="341"/>
      <c r="Z103" s="341"/>
      <c r="AB103" s="341"/>
      <c r="AC103" s="341"/>
      <c r="AE103" s="341"/>
      <c r="AF103" s="341"/>
      <c r="AH103" s="341"/>
      <c r="AI103" s="341"/>
      <c r="AK103" s="341"/>
      <c r="AL103" s="341"/>
      <c r="AN103" s="341"/>
      <c r="AO103" s="341"/>
      <c r="AQ103" s="341"/>
      <c r="AR103" s="341"/>
      <c r="AT103" s="341"/>
      <c r="AU103" s="341"/>
      <c r="AW103" s="341"/>
      <c r="AX103" s="341"/>
      <c r="AZ103" s="341"/>
      <c r="BA103" s="341"/>
      <c r="BC103" s="341"/>
      <c r="BD103" s="341"/>
      <c r="BF103" s="341"/>
      <c r="BG103" s="341"/>
      <c r="BI103" s="341"/>
      <c r="BJ103" s="341"/>
    </row>
    <row r="104" spans="8:62" s="88" customFormat="1" x14ac:dyDescent="0.55000000000000004">
      <c r="H104" s="374"/>
      <c r="I104" s="341"/>
      <c r="J104" s="341"/>
      <c r="K104" s="341"/>
      <c r="L104" s="341"/>
      <c r="M104" s="126"/>
      <c r="N104" s="126"/>
      <c r="O104" s="126"/>
      <c r="P104" s="341"/>
      <c r="Q104" s="341"/>
      <c r="R104" s="375"/>
      <c r="S104" s="341"/>
      <c r="T104" s="341"/>
      <c r="U104" s="126"/>
      <c r="V104" s="341"/>
      <c r="W104" s="341"/>
      <c r="Y104" s="341"/>
      <c r="Z104" s="341"/>
      <c r="AB104" s="341"/>
      <c r="AC104" s="341"/>
      <c r="AE104" s="341"/>
      <c r="AF104" s="341"/>
      <c r="AH104" s="341"/>
      <c r="AI104" s="341"/>
      <c r="AK104" s="341"/>
      <c r="AL104" s="341"/>
      <c r="AN104" s="341"/>
      <c r="AO104" s="341"/>
      <c r="AQ104" s="341"/>
      <c r="AR104" s="341"/>
      <c r="AT104" s="341"/>
      <c r="AU104" s="341"/>
      <c r="AW104" s="341"/>
      <c r="AX104" s="341"/>
      <c r="AZ104" s="341"/>
      <c r="BA104" s="341"/>
      <c r="BC104" s="341"/>
      <c r="BD104" s="341"/>
      <c r="BF104" s="341"/>
      <c r="BG104" s="341"/>
      <c r="BI104" s="341"/>
      <c r="BJ104" s="341"/>
    </row>
    <row r="105" spans="8:62" s="88" customFormat="1" x14ac:dyDescent="0.55000000000000004">
      <c r="H105" s="374"/>
      <c r="I105" s="341"/>
      <c r="J105" s="341"/>
      <c r="K105" s="341"/>
      <c r="L105" s="341"/>
      <c r="M105" s="126"/>
      <c r="N105" s="126"/>
      <c r="O105" s="126"/>
      <c r="P105" s="341"/>
      <c r="Q105" s="341"/>
      <c r="R105" s="375"/>
      <c r="S105" s="341"/>
      <c r="T105" s="341"/>
      <c r="U105" s="126"/>
      <c r="V105" s="341"/>
      <c r="W105" s="341"/>
      <c r="Y105" s="341"/>
      <c r="Z105" s="341"/>
      <c r="AB105" s="341"/>
      <c r="AC105" s="341"/>
      <c r="AE105" s="341"/>
      <c r="AF105" s="341"/>
      <c r="AH105" s="341"/>
      <c r="AI105" s="341"/>
      <c r="AK105" s="341"/>
      <c r="AL105" s="341"/>
      <c r="AN105" s="341"/>
      <c r="AO105" s="341"/>
      <c r="AQ105" s="341"/>
      <c r="AR105" s="341"/>
      <c r="AT105" s="341"/>
      <c r="AU105" s="341"/>
      <c r="AW105" s="341"/>
      <c r="AX105" s="341"/>
      <c r="AZ105" s="341"/>
      <c r="BA105" s="341"/>
      <c r="BC105" s="341"/>
      <c r="BD105" s="341"/>
      <c r="BF105" s="341"/>
      <c r="BG105" s="341"/>
      <c r="BI105" s="341"/>
      <c r="BJ105" s="341"/>
    </row>
    <row r="106" spans="8:62" s="88" customFormat="1" x14ac:dyDescent="0.55000000000000004">
      <c r="H106" s="374"/>
      <c r="I106" s="341"/>
      <c r="J106" s="341"/>
      <c r="K106" s="341"/>
      <c r="L106" s="341"/>
      <c r="M106" s="126"/>
      <c r="N106" s="126"/>
      <c r="O106" s="126"/>
      <c r="P106" s="341"/>
      <c r="Q106" s="341"/>
      <c r="R106" s="375"/>
      <c r="S106" s="341"/>
      <c r="T106" s="341"/>
      <c r="U106" s="126"/>
      <c r="V106" s="341"/>
      <c r="W106" s="341"/>
      <c r="Y106" s="341"/>
      <c r="Z106" s="341"/>
      <c r="AB106" s="341"/>
      <c r="AC106" s="341"/>
      <c r="AE106" s="341"/>
      <c r="AF106" s="341"/>
      <c r="AH106" s="341"/>
      <c r="AI106" s="341"/>
      <c r="AK106" s="341"/>
      <c r="AL106" s="341"/>
      <c r="AN106" s="341"/>
      <c r="AO106" s="341"/>
      <c r="AQ106" s="341"/>
      <c r="AR106" s="341"/>
      <c r="AT106" s="341"/>
      <c r="AU106" s="341"/>
      <c r="AW106" s="341"/>
      <c r="AX106" s="341"/>
      <c r="AZ106" s="341"/>
      <c r="BA106" s="341"/>
      <c r="BC106" s="341"/>
      <c r="BD106" s="341"/>
      <c r="BF106" s="341"/>
      <c r="BG106" s="341"/>
      <c r="BI106" s="341"/>
      <c r="BJ106" s="341"/>
    </row>
    <row r="107" spans="8:62" s="88" customFormat="1" x14ac:dyDescent="0.55000000000000004">
      <c r="H107" s="374"/>
      <c r="I107" s="341"/>
      <c r="J107" s="341"/>
      <c r="K107" s="341"/>
      <c r="L107" s="341"/>
      <c r="M107" s="126"/>
      <c r="N107" s="126"/>
      <c r="O107" s="126"/>
      <c r="P107" s="341"/>
      <c r="Q107" s="341"/>
      <c r="R107" s="375"/>
      <c r="S107" s="341"/>
      <c r="T107" s="341"/>
      <c r="U107" s="126"/>
      <c r="V107" s="341"/>
      <c r="W107" s="341"/>
      <c r="Y107" s="341"/>
      <c r="Z107" s="341"/>
      <c r="AB107" s="341"/>
      <c r="AC107" s="341"/>
      <c r="AE107" s="341"/>
      <c r="AF107" s="341"/>
      <c r="AH107" s="341"/>
      <c r="AI107" s="341"/>
      <c r="AK107" s="341"/>
      <c r="AL107" s="341"/>
      <c r="AN107" s="341"/>
      <c r="AO107" s="341"/>
      <c r="AQ107" s="341"/>
      <c r="AR107" s="341"/>
      <c r="AT107" s="341"/>
      <c r="AU107" s="341"/>
      <c r="AW107" s="341"/>
      <c r="AX107" s="341"/>
      <c r="AZ107" s="341"/>
      <c r="BA107" s="341"/>
      <c r="BC107" s="341"/>
      <c r="BD107" s="341"/>
      <c r="BF107" s="341"/>
      <c r="BG107" s="341"/>
      <c r="BI107" s="341"/>
      <c r="BJ107" s="341"/>
    </row>
    <row r="108" spans="8:62" s="88" customFormat="1" x14ac:dyDescent="0.55000000000000004">
      <c r="H108" s="374"/>
      <c r="I108" s="341"/>
      <c r="J108" s="341"/>
      <c r="K108" s="341"/>
      <c r="L108" s="341"/>
      <c r="M108" s="126"/>
      <c r="N108" s="126"/>
      <c r="O108" s="126"/>
      <c r="P108" s="341"/>
      <c r="Q108" s="341"/>
      <c r="R108" s="375"/>
      <c r="S108" s="341"/>
      <c r="T108" s="341"/>
      <c r="U108" s="126"/>
      <c r="V108" s="341"/>
      <c r="W108" s="341"/>
      <c r="Y108" s="341"/>
      <c r="Z108" s="341"/>
      <c r="AB108" s="341"/>
      <c r="AC108" s="341"/>
      <c r="AE108" s="341"/>
      <c r="AF108" s="341"/>
      <c r="AH108" s="341"/>
      <c r="AI108" s="341"/>
      <c r="AK108" s="341"/>
      <c r="AL108" s="341"/>
      <c r="AN108" s="341"/>
      <c r="AO108" s="341"/>
      <c r="AQ108" s="341"/>
      <c r="AR108" s="341"/>
      <c r="AT108" s="341"/>
      <c r="AU108" s="341"/>
      <c r="AW108" s="341"/>
      <c r="AX108" s="341"/>
      <c r="AZ108" s="341"/>
      <c r="BA108" s="341"/>
      <c r="BC108" s="341"/>
      <c r="BD108" s="341"/>
      <c r="BF108" s="341"/>
      <c r="BG108" s="341"/>
      <c r="BI108" s="341"/>
      <c r="BJ108" s="341"/>
    </row>
    <row r="109" spans="8:62" s="88" customFormat="1" x14ac:dyDescent="0.55000000000000004">
      <c r="H109" s="374"/>
      <c r="I109" s="341"/>
      <c r="J109" s="341"/>
      <c r="K109" s="341"/>
      <c r="L109" s="341"/>
      <c r="M109" s="126"/>
      <c r="N109" s="126"/>
      <c r="O109" s="126"/>
      <c r="P109" s="341"/>
      <c r="Q109" s="341"/>
      <c r="R109" s="375"/>
      <c r="S109" s="341"/>
      <c r="T109" s="341"/>
      <c r="U109" s="126"/>
      <c r="V109" s="341"/>
      <c r="W109" s="341"/>
      <c r="Y109" s="341"/>
      <c r="Z109" s="341"/>
      <c r="AB109" s="341"/>
      <c r="AC109" s="341"/>
      <c r="AE109" s="341"/>
      <c r="AF109" s="341"/>
      <c r="AH109" s="341"/>
      <c r="AI109" s="341"/>
      <c r="AK109" s="341"/>
      <c r="AL109" s="341"/>
      <c r="AN109" s="341"/>
      <c r="AO109" s="341"/>
      <c r="AQ109" s="341"/>
      <c r="AR109" s="341"/>
      <c r="AT109" s="341"/>
      <c r="AU109" s="341"/>
      <c r="AW109" s="341"/>
      <c r="AX109" s="341"/>
      <c r="AZ109" s="341"/>
      <c r="BA109" s="341"/>
      <c r="BC109" s="341"/>
      <c r="BD109" s="341"/>
      <c r="BF109" s="341"/>
      <c r="BG109" s="341"/>
      <c r="BI109" s="341"/>
      <c r="BJ109" s="341"/>
    </row>
    <row r="110" spans="8:62" s="88" customFormat="1" x14ac:dyDescent="0.55000000000000004">
      <c r="H110" s="374"/>
      <c r="I110" s="341"/>
      <c r="J110" s="341"/>
      <c r="K110" s="341"/>
      <c r="L110" s="341"/>
      <c r="M110" s="126"/>
      <c r="N110" s="126"/>
      <c r="O110" s="126"/>
      <c r="P110" s="341"/>
      <c r="Q110" s="341"/>
      <c r="R110" s="375"/>
      <c r="S110" s="341"/>
      <c r="T110" s="341"/>
      <c r="U110" s="126"/>
      <c r="V110" s="341"/>
      <c r="W110" s="341"/>
      <c r="Y110" s="341"/>
      <c r="Z110" s="341"/>
      <c r="AB110" s="341"/>
      <c r="AC110" s="341"/>
      <c r="AE110" s="341"/>
      <c r="AF110" s="341"/>
      <c r="AH110" s="341"/>
      <c r="AI110" s="341"/>
      <c r="AK110" s="341"/>
      <c r="AL110" s="341"/>
      <c r="AN110" s="341"/>
      <c r="AO110" s="341"/>
      <c r="AQ110" s="341"/>
      <c r="AR110" s="341"/>
      <c r="AT110" s="341"/>
      <c r="AU110" s="341"/>
      <c r="AW110" s="341"/>
      <c r="AX110" s="341"/>
      <c r="AZ110" s="341"/>
      <c r="BA110" s="341"/>
      <c r="BC110" s="341"/>
      <c r="BD110" s="341"/>
      <c r="BF110" s="341"/>
      <c r="BG110" s="341"/>
      <c r="BI110" s="341"/>
      <c r="BJ110" s="341"/>
    </row>
    <row r="111" spans="8:62" s="88" customFormat="1" x14ac:dyDescent="0.55000000000000004">
      <c r="H111" s="374"/>
      <c r="I111" s="341"/>
      <c r="J111" s="341"/>
      <c r="K111" s="341"/>
      <c r="L111" s="341"/>
      <c r="M111" s="126"/>
      <c r="N111" s="126"/>
      <c r="O111" s="126"/>
      <c r="P111" s="341"/>
      <c r="Q111" s="341"/>
      <c r="R111" s="375"/>
      <c r="S111" s="341"/>
      <c r="T111" s="341"/>
      <c r="U111" s="126"/>
      <c r="V111" s="341"/>
      <c r="W111" s="341"/>
      <c r="Y111" s="341"/>
      <c r="Z111" s="341"/>
      <c r="AB111" s="341"/>
      <c r="AC111" s="341"/>
      <c r="AE111" s="341"/>
      <c r="AF111" s="341"/>
      <c r="AH111" s="341"/>
      <c r="AI111" s="341"/>
      <c r="AK111" s="341"/>
      <c r="AL111" s="341"/>
      <c r="AN111" s="341"/>
      <c r="AO111" s="341"/>
      <c r="AQ111" s="341"/>
      <c r="AR111" s="341"/>
      <c r="AT111" s="341"/>
      <c r="AU111" s="341"/>
      <c r="AW111" s="341"/>
      <c r="AX111" s="341"/>
      <c r="AZ111" s="341"/>
      <c r="BA111" s="341"/>
      <c r="BC111" s="341"/>
      <c r="BD111" s="341"/>
      <c r="BF111" s="341"/>
      <c r="BG111" s="341"/>
      <c r="BI111" s="341"/>
      <c r="BJ111" s="341"/>
    </row>
    <row r="112" spans="8:62" s="88" customFormat="1" x14ac:dyDescent="0.55000000000000004">
      <c r="H112" s="374"/>
      <c r="I112" s="341"/>
      <c r="J112" s="341"/>
      <c r="K112" s="341"/>
      <c r="L112" s="341"/>
      <c r="M112" s="126"/>
      <c r="N112" s="126"/>
      <c r="O112" s="126"/>
      <c r="P112" s="341"/>
      <c r="Q112" s="341"/>
      <c r="R112" s="375"/>
      <c r="S112" s="341"/>
      <c r="T112" s="341"/>
      <c r="U112" s="126"/>
      <c r="V112" s="341"/>
      <c r="W112" s="341"/>
      <c r="Y112" s="341"/>
      <c r="Z112" s="341"/>
      <c r="AB112" s="341"/>
      <c r="AC112" s="341"/>
      <c r="AE112" s="341"/>
      <c r="AF112" s="341"/>
      <c r="AH112" s="341"/>
      <c r="AI112" s="341"/>
      <c r="AK112" s="341"/>
      <c r="AL112" s="341"/>
      <c r="AN112" s="341"/>
      <c r="AO112" s="341"/>
      <c r="AQ112" s="341"/>
      <c r="AR112" s="341"/>
      <c r="AT112" s="341"/>
      <c r="AU112" s="341"/>
      <c r="AW112" s="341"/>
      <c r="AX112" s="341"/>
      <c r="AZ112" s="341"/>
      <c r="BA112" s="341"/>
      <c r="BC112" s="341"/>
      <c r="BD112" s="341"/>
      <c r="BF112" s="341"/>
      <c r="BG112" s="341"/>
      <c r="BI112" s="341"/>
      <c r="BJ112" s="341"/>
    </row>
    <row r="113" spans="8:62" s="88" customFormat="1" x14ac:dyDescent="0.55000000000000004">
      <c r="H113" s="374"/>
      <c r="I113" s="341"/>
      <c r="J113" s="341"/>
      <c r="K113" s="341"/>
      <c r="L113" s="341"/>
      <c r="M113" s="126"/>
      <c r="N113" s="126"/>
      <c r="O113" s="126"/>
      <c r="P113" s="341"/>
      <c r="Q113" s="341"/>
      <c r="R113" s="375"/>
      <c r="S113" s="341"/>
      <c r="T113" s="341"/>
      <c r="U113" s="126"/>
      <c r="V113" s="341"/>
      <c r="W113" s="341"/>
      <c r="Y113" s="341"/>
      <c r="Z113" s="341"/>
      <c r="AB113" s="341"/>
      <c r="AC113" s="341"/>
      <c r="AE113" s="341"/>
      <c r="AF113" s="341"/>
      <c r="AH113" s="341"/>
      <c r="AI113" s="341"/>
      <c r="AK113" s="341"/>
      <c r="AL113" s="341"/>
      <c r="AN113" s="341"/>
      <c r="AO113" s="341"/>
      <c r="AQ113" s="341"/>
      <c r="AR113" s="341"/>
      <c r="AT113" s="341"/>
      <c r="AU113" s="341"/>
      <c r="AW113" s="341"/>
      <c r="AX113" s="341"/>
      <c r="AZ113" s="341"/>
      <c r="BA113" s="341"/>
      <c r="BC113" s="341"/>
      <c r="BD113" s="341"/>
      <c r="BF113" s="341"/>
      <c r="BG113" s="341"/>
      <c r="BI113" s="341"/>
      <c r="BJ113" s="341"/>
    </row>
    <row r="114" spans="8:62" s="88" customFormat="1" x14ac:dyDescent="0.55000000000000004">
      <c r="H114" s="374"/>
      <c r="I114" s="341"/>
      <c r="J114" s="341"/>
      <c r="K114" s="341"/>
      <c r="L114" s="341"/>
      <c r="M114" s="126"/>
      <c r="N114" s="126"/>
      <c r="O114" s="126"/>
      <c r="P114" s="341"/>
      <c r="Q114" s="341"/>
      <c r="R114" s="375"/>
      <c r="S114" s="341"/>
      <c r="T114" s="341"/>
      <c r="U114" s="126"/>
      <c r="V114" s="341"/>
      <c r="W114" s="341"/>
      <c r="Y114" s="341"/>
      <c r="Z114" s="341"/>
      <c r="AB114" s="341"/>
      <c r="AC114" s="341"/>
      <c r="AE114" s="341"/>
      <c r="AF114" s="341"/>
      <c r="AH114" s="341"/>
      <c r="AI114" s="341"/>
      <c r="AK114" s="341"/>
      <c r="AL114" s="341"/>
      <c r="AN114" s="341"/>
      <c r="AO114" s="341"/>
      <c r="AQ114" s="341"/>
      <c r="AR114" s="341"/>
      <c r="AT114" s="341"/>
      <c r="AU114" s="341"/>
      <c r="AW114" s="341"/>
      <c r="AX114" s="341"/>
      <c r="AZ114" s="341"/>
      <c r="BA114" s="341"/>
      <c r="BC114" s="341"/>
      <c r="BD114" s="341"/>
      <c r="BF114" s="341"/>
      <c r="BG114" s="341"/>
      <c r="BI114" s="341"/>
      <c r="BJ114" s="341"/>
    </row>
    <row r="115" spans="8:62" s="88" customFormat="1" x14ac:dyDescent="0.55000000000000004">
      <c r="H115" s="374"/>
      <c r="I115" s="341"/>
      <c r="J115" s="341"/>
      <c r="K115" s="341"/>
      <c r="L115" s="341"/>
      <c r="M115" s="126"/>
      <c r="N115" s="126"/>
      <c r="O115" s="126"/>
      <c r="P115" s="341"/>
      <c r="Q115" s="341"/>
      <c r="R115" s="375"/>
      <c r="S115" s="341"/>
      <c r="T115" s="341"/>
      <c r="U115" s="126"/>
      <c r="V115" s="341"/>
      <c r="W115" s="341"/>
      <c r="Y115" s="341"/>
      <c r="Z115" s="341"/>
      <c r="AB115" s="341"/>
      <c r="AC115" s="341"/>
      <c r="AE115" s="341"/>
      <c r="AF115" s="341"/>
      <c r="AH115" s="341"/>
      <c r="AI115" s="341"/>
      <c r="AK115" s="341"/>
      <c r="AL115" s="341"/>
      <c r="AN115" s="341"/>
      <c r="AO115" s="341"/>
      <c r="AQ115" s="341"/>
      <c r="AR115" s="341"/>
      <c r="AT115" s="341"/>
      <c r="AU115" s="341"/>
      <c r="AW115" s="341"/>
      <c r="AX115" s="341"/>
      <c r="AZ115" s="341"/>
      <c r="BA115" s="341"/>
      <c r="BC115" s="341"/>
      <c r="BD115" s="341"/>
      <c r="BF115" s="341"/>
      <c r="BG115" s="341"/>
      <c r="BI115" s="341"/>
      <c r="BJ115" s="341"/>
    </row>
    <row r="116" spans="8:62" s="88" customFormat="1" x14ac:dyDescent="0.55000000000000004">
      <c r="H116" s="374"/>
      <c r="I116" s="341"/>
      <c r="J116" s="341"/>
      <c r="K116" s="341"/>
      <c r="L116" s="341"/>
      <c r="M116" s="126"/>
      <c r="N116" s="126"/>
      <c r="O116" s="126"/>
      <c r="P116" s="341"/>
      <c r="Q116" s="341"/>
      <c r="R116" s="375"/>
      <c r="S116" s="341"/>
      <c r="T116" s="341"/>
      <c r="U116" s="126"/>
      <c r="V116" s="341"/>
      <c r="W116" s="341"/>
      <c r="Y116" s="341"/>
      <c r="Z116" s="341"/>
      <c r="AB116" s="341"/>
      <c r="AC116" s="341"/>
      <c r="AE116" s="341"/>
      <c r="AF116" s="341"/>
      <c r="AH116" s="341"/>
      <c r="AI116" s="341"/>
      <c r="AK116" s="341"/>
      <c r="AL116" s="341"/>
      <c r="AN116" s="341"/>
      <c r="AO116" s="341"/>
      <c r="AQ116" s="341"/>
      <c r="AR116" s="341"/>
      <c r="AT116" s="341"/>
      <c r="AU116" s="341"/>
      <c r="AW116" s="341"/>
      <c r="AX116" s="341"/>
      <c r="AZ116" s="341"/>
      <c r="BA116" s="341"/>
      <c r="BC116" s="341"/>
      <c r="BD116" s="341"/>
      <c r="BF116" s="341"/>
      <c r="BG116" s="341"/>
      <c r="BI116" s="341"/>
      <c r="BJ116" s="341"/>
    </row>
    <row r="117" spans="8:62" s="88" customFormat="1" x14ac:dyDescent="0.55000000000000004">
      <c r="H117" s="374"/>
      <c r="I117" s="341"/>
      <c r="J117" s="341"/>
      <c r="K117" s="341"/>
      <c r="L117" s="341"/>
      <c r="M117" s="126"/>
      <c r="N117" s="126"/>
      <c r="O117" s="126"/>
      <c r="P117" s="341"/>
      <c r="Q117" s="341"/>
      <c r="R117" s="375"/>
      <c r="S117" s="341"/>
      <c r="T117" s="341"/>
      <c r="U117" s="126"/>
      <c r="V117" s="341"/>
      <c r="W117" s="341"/>
      <c r="Y117" s="341"/>
      <c r="Z117" s="341"/>
      <c r="AB117" s="341"/>
      <c r="AC117" s="341"/>
      <c r="AE117" s="341"/>
      <c r="AF117" s="341"/>
      <c r="AH117" s="341"/>
      <c r="AI117" s="341"/>
      <c r="AK117" s="341"/>
      <c r="AL117" s="341"/>
      <c r="AN117" s="341"/>
      <c r="AO117" s="341"/>
      <c r="AQ117" s="341"/>
      <c r="AR117" s="341"/>
      <c r="AT117" s="341"/>
      <c r="AU117" s="341"/>
      <c r="AW117" s="341"/>
      <c r="AX117" s="341"/>
      <c r="AZ117" s="341"/>
      <c r="BA117" s="341"/>
      <c r="BC117" s="341"/>
      <c r="BD117" s="341"/>
      <c r="BF117" s="341"/>
      <c r="BG117" s="341"/>
      <c r="BI117" s="341"/>
      <c r="BJ117" s="341"/>
    </row>
    <row r="118" spans="8:62" s="88" customFormat="1" x14ac:dyDescent="0.55000000000000004">
      <c r="H118" s="374"/>
      <c r="I118" s="341"/>
      <c r="J118" s="341"/>
      <c r="K118" s="341"/>
      <c r="L118" s="341"/>
      <c r="M118" s="126"/>
      <c r="N118" s="126"/>
      <c r="O118" s="126"/>
      <c r="P118" s="341"/>
      <c r="Q118" s="341"/>
      <c r="R118" s="375"/>
      <c r="S118" s="341"/>
      <c r="T118" s="341"/>
      <c r="U118" s="126"/>
      <c r="V118" s="341"/>
      <c r="W118" s="341"/>
      <c r="Y118" s="341"/>
      <c r="Z118" s="341"/>
      <c r="AB118" s="341"/>
      <c r="AC118" s="341"/>
      <c r="AE118" s="341"/>
      <c r="AF118" s="341"/>
      <c r="AH118" s="341"/>
      <c r="AI118" s="341"/>
      <c r="AK118" s="341"/>
      <c r="AL118" s="341"/>
      <c r="AN118" s="341"/>
      <c r="AO118" s="341"/>
      <c r="AQ118" s="341"/>
      <c r="AR118" s="341"/>
      <c r="AT118" s="341"/>
      <c r="AU118" s="341"/>
      <c r="AW118" s="341"/>
      <c r="AX118" s="341"/>
      <c r="AZ118" s="341"/>
      <c r="BA118" s="341"/>
      <c r="BC118" s="341"/>
      <c r="BD118" s="341"/>
      <c r="BF118" s="341"/>
      <c r="BG118" s="341"/>
      <c r="BI118" s="341"/>
      <c r="BJ118" s="341"/>
    </row>
    <row r="119" spans="8:62" s="88" customFormat="1" x14ac:dyDescent="0.55000000000000004">
      <c r="H119" s="374"/>
      <c r="I119" s="341"/>
      <c r="J119" s="341"/>
      <c r="K119" s="341"/>
      <c r="L119" s="341"/>
      <c r="M119" s="126"/>
      <c r="N119" s="126"/>
      <c r="O119" s="126"/>
      <c r="P119" s="341"/>
      <c r="Q119" s="341"/>
      <c r="R119" s="375"/>
      <c r="S119" s="341"/>
      <c r="T119" s="341"/>
      <c r="U119" s="126"/>
      <c r="V119" s="341"/>
      <c r="W119" s="341"/>
      <c r="Y119" s="341"/>
      <c r="Z119" s="341"/>
      <c r="AB119" s="341"/>
      <c r="AC119" s="341"/>
      <c r="AE119" s="341"/>
      <c r="AF119" s="341"/>
      <c r="AH119" s="341"/>
      <c r="AI119" s="341"/>
      <c r="AK119" s="341"/>
      <c r="AL119" s="341"/>
      <c r="AN119" s="341"/>
      <c r="AO119" s="341"/>
      <c r="AQ119" s="341"/>
      <c r="AR119" s="341"/>
      <c r="AT119" s="341"/>
      <c r="AU119" s="341"/>
      <c r="AW119" s="341"/>
      <c r="AX119" s="341"/>
      <c r="AZ119" s="341"/>
      <c r="BA119" s="341"/>
      <c r="BC119" s="341"/>
      <c r="BD119" s="341"/>
      <c r="BF119" s="341"/>
      <c r="BG119" s="341"/>
      <c r="BI119" s="341"/>
      <c r="BJ119" s="341"/>
    </row>
    <row r="120" spans="8:62" s="88" customFormat="1" x14ac:dyDescent="0.55000000000000004">
      <c r="H120" s="374"/>
      <c r="I120" s="341"/>
      <c r="J120" s="341"/>
      <c r="K120" s="341"/>
      <c r="L120" s="341"/>
      <c r="M120" s="126"/>
      <c r="N120" s="126"/>
      <c r="O120" s="126"/>
      <c r="P120" s="341"/>
      <c r="Q120" s="341"/>
      <c r="R120" s="375"/>
      <c r="S120" s="341"/>
      <c r="T120" s="341"/>
      <c r="U120" s="126"/>
      <c r="V120" s="341"/>
      <c r="W120" s="341"/>
      <c r="Y120" s="341"/>
      <c r="Z120" s="341"/>
      <c r="AB120" s="341"/>
      <c r="AC120" s="341"/>
      <c r="AE120" s="341"/>
      <c r="AF120" s="341"/>
      <c r="AH120" s="341"/>
      <c r="AI120" s="341"/>
      <c r="AK120" s="341"/>
      <c r="AL120" s="341"/>
      <c r="AN120" s="341"/>
      <c r="AO120" s="341"/>
      <c r="AQ120" s="341"/>
      <c r="AR120" s="341"/>
      <c r="AT120" s="341"/>
      <c r="AU120" s="341"/>
      <c r="AW120" s="341"/>
      <c r="AX120" s="341"/>
      <c r="AZ120" s="341"/>
      <c r="BA120" s="341"/>
      <c r="BC120" s="341"/>
      <c r="BD120" s="341"/>
      <c r="BF120" s="341"/>
      <c r="BG120" s="341"/>
      <c r="BI120" s="341"/>
      <c r="BJ120" s="341"/>
    </row>
    <row r="121" spans="8:62" s="88" customFormat="1" x14ac:dyDescent="0.55000000000000004">
      <c r="H121" s="374"/>
      <c r="I121" s="341"/>
      <c r="J121" s="341"/>
      <c r="K121" s="341"/>
      <c r="L121" s="341"/>
      <c r="M121" s="126"/>
      <c r="N121" s="126"/>
      <c r="O121" s="126"/>
      <c r="P121" s="341"/>
      <c r="Q121" s="341"/>
      <c r="R121" s="375"/>
      <c r="S121" s="341"/>
      <c r="T121" s="341"/>
      <c r="U121" s="126"/>
      <c r="V121" s="341"/>
      <c r="W121" s="341"/>
      <c r="Y121" s="341"/>
      <c r="Z121" s="341"/>
      <c r="AB121" s="341"/>
      <c r="AC121" s="341"/>
      <c r="AE121" s="341"/>
      <c r="AF121" s="341"/>
      <c r="AH121" s="341"/>
      <c r="AI121" s="341"/>
      <c r="AK121" s="341"/>
      <c r="AL121" s="341"/>
      <c r="AN121" s="341"/>
      <c r="AO121" s="341"/>
      <c r="AQ121" s="341"/>
      <c r="AR121" s="341"/>
      <c r="AT121" s="341"/>
      <c r="AU121" s="341"/>
      <c r="AW121" s="341"/>
      <c r="AX121" s="341"/>
      <c r="AZ121" s="341"/>
      <c r="BA121" s="341"/>
      <c r="BC121" s="341"/>
      <c r="BD121" s="341"/>
      <c r="BF121" s="341"/>
      <c r="BG121" s="341"/>
      <c r="BI121" s="341"/>
      <c r="BJ121" s="341"/>
    </row>
    <row r="122" spans="8:62" s="88" customFormat="1" x14ac:dyDescent="0.55000000000000004">
      <c r="H122" s="374"/>
      <c r="I122" s="341"/>
      <c r="J122" s="341"/>
      <c r="K122" s="341"/>
      <c r="L122" s="341"/>
      <c r="M122" s="126"/>
      <c r="N122" s="126"/>
      <c r="O122" s="126"/>
      <c r="P122" s="341"/>
      <c r="Q122" s="341"/>
      <c r="R122" s="375"/>
      <c r="S122" s="341"/>
      <c r="T122" s="341"/>
      <c r="U122" s="126"/>
      <c r="V122" s="341"/>
      <c r="W122" s="341"/>
      <c r="Y122" s="341"/>
      <c r="Z122" s="341"/>
      <c r="AB122" s="341"/>
      <c r="AC122" s="341"/>
      <c r="AE122" s="341"/>
      <c r="AF122" s="341"/>
      <c r="AH122" s="341"/>
      <c r="AI122" s="341"/>
      <c r="AK122" s="341"/>
      <c r="AL122" s="341"/>
      <c r="AN122" s="341"/>
      <c r="AO122" s="341"/>
      <c r="AQ122" s="341"/>
      <c r="AR122" s="341"/>
      <c r="AT122" s="341"/>
      <c r="AU122" s="341"/>
      <c r="AW122" s="341"/>
      <c r="AX122" s="341"/>
      <c r="AZ122" s="341"/>
      <c r="BA122" s="341"/>
      <c r="BC122" s="341"/>
      <c r="BD122" s="341"/>
      <c r="BF122" s="341"/>
      <c r="BG122" s="341"/>
      <c r="BI122" s="341"/>
      <c r="BJ122" s="341"/>
    </row>
    <row r="123" spans="8:62" s="88" customFormat="1" x14ac:dyDescent="0.55000000000000004">
      <c r="H123" s="374"/>
      <c r="I123" s="341"/>
      <c r="J123" s="341"/>
      <c r="K123" s="341"/>
      <c r="L123" s="341"/>
      <c r="M123" s="126"/>
      <c r="N123" s="126"/>
      <c r="O123" s="126"/>
      <c r="P123" s="341"/>
      <c r="Q123" s="341"/>
      <c r="R123" s="375"/>
      <c r="S123" s="341"/>
      <c r="T123" s="341"/>
      <c r="U123" s="126"/>
      <c r="V123" s="341"/>
      <c r="W123" s="341"/>
      <c r="Y123" s="341"/>
      <c r="Z123" s="341"/>
      <c r="AB123" s="341"/>
      <c r="AC123" s="341"/>
      <c r="AE123" s="341"/>
      <c r="AF123" s="341"/>
      <c r="AH123" s="341"/>
      <c r="AI123" s="341"/>
      <c r="AK123" s="341"/>
      <c r="AL123" s="341"/>
      <c r="AN123" s="341"/>
      <c r="AO123" s="341"/>
      <c r="AQ123" s="341"/>
      <c r="AR123" s="341"/>
      <c r="AT123" s="341"/>
      <c r="AU123" s="341"/>
      <c r="AW123" s="341"/>
      <c r="AX123" s="341"/>
      <c r="AZ123" s="341"/>
      <c r="BA123" s="341"/>
      <c r="BC123" s="341"/>
      <c r="BD123" s="341"/>
      <c r="BF123" s="341"/>
      <c r="BG123" s="341"/>
      <c r="BI123" s="341"/>
      <c r="BJ123" s="341"/>
    </row>
    <row r="124" spans="8:62" s="88" customFormat="1" x14ac:dyDescent="0.55000000000000004">
      <c r="H124" s="374"/>
      <c r="I124" s="341"/>
      <c r="J124" s="341"/>
      <c r="K124" s="341"/>
      <c r="L124" s="341"/>
      <c r="M124" s="126"/>
      <c r="N124" s="126"/>
      <c r="O124" s="126"/>
      <c r="P124" s="341"/>
      <c r="Q124" s="341"/>
      <c r="R124" s="375"/>
      <c r="S124" s="341"/>
      <c r="T124" s="341"/>
      <c r="U124" s="126"/>
      <c r="V124" s="341"/>
      <c r="W124" s="341"/>
      <c r="Y124" s="341"/>
      <c r="Z124" s="341"/>
      <c r="AB124" s="341"/>
      <c r="AC124" s="341"/>
      <c r="AE124" s="341"/>
      <c r="AF124" s="341"/>
      <c r="AH124" s="341"/>
      <c r="AI124" s="341"/>
      <c r="AK124" s="341"/>
      <c r="AL124" s="341"/>
      <c r="AN124" s="341"/>
      <c r="AO124" s="341"/>
      <c r="AQ124" s="341"/>
      <c r="AR124" s="341"/>
      <c r="AT124" s="341"/>
      <c r="AU124" s="341"/>
      <c r="AW124" s="341"/>
      <c r="AX124" s="341"/>
      <c r="AZ124" s="341"/>
      <c r="BA124" s="341"/>
      <c r="BC124" s="341"/>
      <c r="BD124" s="341"/>
      <c r="BF124" s="341"/>
      <c r="BG124" s="341"/>
      <c r="BI124" s="341"/>
      <c r="BJ124" s="341"/>
    </row>
    <row r="125" spans="8:62" s="88" customFormat="1" x14ac:dyDescent="0.55000000000000004">
      <c r="H125" s="374"/>
      <c r="I125" s="341"/>
      <c r="J125" s="341"/>
      <c r="K125" s="341"/>
      <c r="L125" s="341"/>
      <c r="M125" s="126"/>
      <c r="N125" s="126"/>
      <c r="O125" s="126"/>
      <c r="P125" s="341"/>
      <c r="Q125" s="341"/>
      <c r="R125" s="375"/>
      <c r="S125" s="341"/>
      <c r="T125" s="341"/>
      <c r="U125" s="126"/>
      <c r="V125" s="341"/>
      <c r="W125" s="341"/>
      <c r="Y125" s="341"/>
      <c r="Z125" s="341"/>
      <c r="AB125" s="341"/>
      <c r="AC125" s="341"/>
      <c r="AE125" s="341"/>
      <c r="AF125" s="341"/>
      <c r="AH125" s="341"/>
      <c r="AI125" s="341"/>
      <c r="AK125" s="341"/>
      <c r="AL125" s="341"/>
      <c r="AN125" s="341"/>
      <c r="AO125" s="341"/>
      <c r="AQ125" s="341"/>
      <c r="AR125" s="341"/>
      <c r="AT125" s="341"/>
      <c r="AU125" s="341"/>
      <c r="AW125" s="341"/>
      <c r="AX125" s="341"/>
      <c r="AZ125" s="341"/>
      <c r="BA125" s="341"/>
      <c r="BC125" s="341"/>
      <c r="BD125" s="341"/>
      <c r="BF125" s="341"/>
      <c r="BG125" s="341"/>
      <c r="BI125" s="341"/>
      <c r="BJ125" s="341"/>
    </row>
    <row r="126" spans="8:62" s="88" customFormat="1" x14ac:dyDescent="0.55000000000000004">
      <c r="H126" s="374"/>
      <c r="I126" s="341"/>
      <c r="J126" s="341"/>
      <c r="K126" s="341"/>
      <c r="L126" s="341"/>
      <c r="M126" s="126"/>
      <c r="N126" s="126"/>
      <c r="O126" s="126"/>
      <c r="P126" s="341"/>
      <c r="Q126" s="341"/>
      <c r="R126" s="375"/>
      <c r="S126" s="341"/>
      <c r="T126" s="341"/>
      <c r="U126" s="126"/>
      <c r="V126" s="341"/>
      <c r="W126" s="341"/>
      <c r="Y126" s="341"/>
      <c r="Z126" s="341"/>
      <c r="AB126" s="341"/>
      <c r="AC126" s="341"/>
      <c r="AE126" s="341"/>
      <c r="AF126" s="341"/>
      <c r="AH126" s="341"/>
      <c r="AI126" s="341"/>
      <c r="AK126" s="341"/>
      <c r="AL126" s="341"/>
      <c r="AN126" s="341"/>
      <c r="AO126" s="341"/>
      <c r="AQ126" s="341"/>
      <c r="AR126" s="341"/>
      <c r="AT126" s="341"/>
      <c r="AU126" s="341"/>
      <c r="AW126" s="341"/>
      <c r="AX126" s="341"/>
      <c r="AZ126" s="341"/>
      <c r="BA126" s="341"/>
      <c r="BC126" s="341"/>
      <c r="BD126" s="341"/>
      <c r="BF126" s="341"/>
      <c r="BG126" s="341"/>
      <c r="BI126" s="341"/>
      <c r="BJ126" s="341"/>
    </row>
    <row r="127" spans="8:62" s="88" customFormat="1" x14ac:dyDescent="0.55000000000000004">
      <c r="H127" s="374"/>
      <c r="I127" s="341"/>
      <c r="J127" s="341"/>
      <c r="K127" s="341"/>
      <c r="L127" s="341"/>
      <c r="M127" s="126"/>
      <c r="N127" s="126"/>
      <c r="O127" s="126"/>
      <c r="P127" s="341"/>
      <c r="Q127" s="341"/>
      <c r="R127" s="375"/>
      <c r="S127" s="341"/>
      <c r="T127" s="341"/>
      <c r="U127" s="126"/>
      <c r="V127" s="341"/>
      <c r="W127" s="341"/>
      <c r="Y127" s="341"/>
      <c r="Z127" s="341"/>
      <c r="AB127" s="341"/>
      <c r="AC127" s="341"/>
      <c r="AE127" s="341"/>
      <c r="AF127" s="341"/>
      <c r="AH127" s="341"/>
      <c r="AI127" s="341"/>
      <c r="AK127" s="341"/>
      <c r="AL127" s="341"/>
      <c r="AN127" s="341"/>
      <c r="AO127" s="341"/>
      <c r="AQ127" s="341"/>
      <c r="AR127" s="341"/>
      <c r="AT127" s="341"/>
      <c r="AU127" s="341"/>
      <c r="AW127" s="341"/>
      <c r="AX127" s="341"/>
      <c r="AZ127" s="341"/>
      <c r="BA127" s="341"/>
      <c r="BC127" s="341"/>
      <c r="BD127" s="341"/>
      <c r="BF127" s="341"/>
      <c r="BG127" s="341"/>
      <c r="BI127" s="341"/>
      <c r="BJ127" s="341"/>
    </row>
    <row r="128" spans="8:62" s="88" customFormat="1" x14ac:dyDescent="0.55000000000000004">
      <c r="H128" s="374"/>
      <c r="I128" s="341"/>
      <c r="J128" s="341"/>
      <c r="K128" s="341"/>
      <c r="L128" s="341"/>
      <c r="M128" s="126"/>
      <c r="N128" s="126"/>
      <c r="O128" s="126"/>
      <c r="P128" s="341"/>
      <c r="Q128" s="341"/>
      <c r="R128" s="375"/>
      <c r="S128" s="341"/>
      <c r="T128" s="341"/>
      <c r="U128" s="126"/>
      <c r="V128" s="341"/>
      <c r="W128" s="341"/>
      <c r="Y128" s="341"/>
      <c r="Z128" s="341"/>
      <c r="AB128" s="341"/>
      <c r="AC128" s="341"/>
      <c r="AE128" s="341"/>
      <c r="AF128" s="341"/>
      <c r="AH128" s="341"/>
      <c r="AI128" s="341"/>
      <c r="AK128" s="341"/>
      <c r="AL128" s="341"/>
      <c r="AN128" s="341"/>
      <c r="AO128" s="341"/>
      <c r="AQ128" s="341"/>
      <c r="AR128" s="341"/>
      <c r="AT128" s="341"/>
      <c r="AU128" s="341"/>
      <c r="AW128" s="341"/>
      <c r="AX128" s="341"/>
      <c r="AZ128" s="341"/>
      <c r="BA128" s="341"/>
      <c r="BC128" s="341"/>
      <c r="BD128" s="341"/>
      <c r="BF128" s="341"/>
      <c r="BG128" s="341"/>
      <c r="BI128" s="341"/>
      <c r="BJ128" s="341"/>
    </row>
    <row r="129" spans="8:62" s="88" customFormat="1" x14ac:dyDescent="0.55000000000000004">
      <c r="H129" s="374"/>
      <c r="I129" s="341"/>
      <c r="J129" s="341"/>
      <c r="K129" s="341"/>
      <c r="L129" s="341"/>
      <c r="M129" s="126"/>
      <c r="N129" s="126"/>
      <c r="O129" s="126"/>
      <c r="P129" s="341"/>
      <c r="Q129" s="341"/>
      <c r="R129" s="375"/>
      <c r="S129" s="341"/>
      <c r="T129" s="341"/>
      <c r="U129" s="126"/>
      <c r="V129" s="341"/>
      <c r="W129" s="341"/>
      <c r="Y129" s="341"/>
      <c r="Z129" s="341"/>
      <c r="AB129" s="341"/>
      <c r="AC129" s="341"/>
      <c r="AE129" s="341"/>
      <c r="AF129" s="341"/>
      <c r="AH129" s="341"/>
      <c r="AI129" s="341"/>
      <c r="AK129" s="341"/>
      <c r="AL129" s="341"/>
      <c r="AN129" s="341"/>
      <c r="AO129" s="341"/>
      <c r="AQ129" s="341"/>
      <c r="AR129" s="341"/>
      <c r="AT129" s="341"/>
      <c r="AU129" s="341"/>
      <c r="AW129" s="341"/>
      <c r="AX129" s="341"/>
      <c r="AZ129" s="341"/>
      <c r="BA129" s="341"/>
      <c r="BC129" s="341"/>
      <c r="BD129" s="341"/>
      <c r="BF129" s="341"/>
      <c r="BG129" s="341"/>
      <c r="BI129" s="341"/>
      <c r="BJ129" s="341"/>
    </row>
    <row r="130" spans="8:62" s="88" customFormat="1" x14ac:dyDescent="0.55000000000000004">
      <c r="H130" s="374"/>
      <c r="I130" s="341"/>
      <c r="J130" s="341"/>
      <c r="K130" s="341"/>
      <c r="L130" s="341"/>
      <c r="M130" s="126"/>
      <c r="N130" s="126"/>
      <c r="O130" s="126"/>
      <c r="P130" s="341"/>
      <c r="Q130" s="341"/>
      <c r="R130" s="375"/>
      <c r="S130" s="341"/>
      <c r="T130" s="341"/>
      <c r="U130" s="126"/>
      <c r="V130" s="341"/>
      <c r="W130" s="341"/>
      <c r="Y130" s="341"/>
      <c r="Z130" s="341"/>
      <c r="AB130" s="341"/>
      <c r="AC130" s="341"/>
      <c r="AE130" s="341"/>
      <c r="AF130" s="341"/>
      <c r="AH130" s="341"/>
      <c r="AI130" s="341"/>
      <c r="AK130" s="341"/>
      <c r="AL130" s="341"/>
      <c r="AN130" s="341"/>
      <c r="AO130" s="341"/>
      <c r="AQ130" s="341"/>
      <c r="AR130" s="341"/>
      <c r="AT130" s="341"/>
      <c r="AU130" s="341"/>
      <c r="AW130" s="341"/>
      <c r="AX130" s="341"/>
      <c r="AZ130" s="341"/>
      <c r="BA130" s="341"/>
      <c r="BC130" s="341"/>
      <c r="BD130" s="341"/>
      <c r="BF130" s="341"/>
      <c r="BG130" s="341"/>
      <c r="BI130" s="341"/>
      <c r="BJ130" s="341"/>
    </row>
    <row r="131" spans="8:62" s="88" customFormat="1" x14ac:dyDescent="0.55000000000000004">
      <c r="H131" s="374"/>
      <c r="I131" s="341"/>
      <c r="J131" s="341"/>
      <c r="K131" s="341"/>
      <c r="L131" s="341"/>
      <c r="M131" s="126"/>
      <c r="N131" s="126"/>
      <c r="O131" s="126"/>
      <c r="P131" s="341"/>
      <c r="Q131" s="341"/>
      <c r="R131" s="375"/>
      <c r="S131" s="341"/>
      <c r="T131" s="341"/>
      <c r="U131" s="126"/>
      <c r="V131" s="341"/>
      <c r="W131" s="341"/>
      <c r="Y131" s="341"/>
      <c r="Z131" s="341"/>
      <c r="AB131" s="341"/>
      <c r="AC131" s="341"/>
      <c r="AE131" s="341"/>
      <c r="AF131" s="341"/>
      <c r="AH131" s="341"/>
      <c r="AI131" s="341"/>
      <c r="AK131" s="341"/>
      <c r="AL131" s="341"/>
      <c r="AN131" s="341"/>
      <c r="AO131" s="341"/>
      <c r="AQ131" s="341"/>
      <c r="AR131" s="341"/>
      <c r="AT131" s="341"/>
      <c r="AU131" s="341"/>
      <c r="AW131" s="341"/>
      <c r="AX131" s="341"/>
      <c r="AZ131" s="341"/>
      <c r="BA131" s="341"/>
      <c r="BC131" s="341"/>
      <c r="BD131" s="341"/>
      <c r="BF131" s="341"/>
      <c r="BG131" s="341"/>
      <c r="BI131" s="341"/>
      <c r="BJ131" s="341"/>
    </row>
    <row r="132" spans="8:62" s="88" customFormat="1" x14ac:dyDescent="0.55000000000000004">
      <c r="H132" s="374"/>
      <c r="I132" s="341"/>
      <c r="J132" s="341"/>
      <c r="K132" s="341"/>
      <c r="L132" s="341"/>
      <c r="M132" s="126"/>
      <c r="N132" s="126"/>
      <c r="O132" s="126"/>
      <c r="P132" s="341"/>
      <c r="Q132" s="341"/>
      <c r="R132" s="375"/>
      <c r="S132" s="341"/>
      <c r="T132" s="341"/>
      <c r="U132" s="126"/>
      <c r="V132" s="341"/>
      <c r="W132" s="341"/>
      <c r="Y132" s="341"/>
      <c r="Z132" s="341"/>
      <c r="AB132" s="341"/>
      <c r="AC132" s="341"/>
      <c r="AE132" s="341"/>
      <c r="AF132" s="341"/>
      <c r="AH132" s="341"/>
      <c r="AI132" s="341"/>
      <c r="AK132" s="341"/>
      <c r="AL132" s="341"/>
      <c r="AN132" s="341"/>
      <c r="AO132" s="341"/>
      <c r="AQ132" s="341"/>
      <c r="AR132" s="341"/>
      <c r="AT132" s="341"/>
      <c r="AU132" s="341"/>
      <c r="AW132" s="341"/>
      <c r="AX132" s="341"/>
      <c r="AZ132" s="341"/>
      <c r="BA132" s="341"/>
      <c r="BC132" s="341"/>
      <c r="BD132" s="341"/>
      <c r="BF132" s="341"/>
      <c r="BG132" s="341"/>
      <c r="BI132" s="341"/>
      <c r="BJ132" s="341"/>
    </row>
    <row r="133" spans="8:62" s="88" customFormat="1" x14ac:dyDescent="0.55000000000000004">
      <c r="H133" s="374"/>
      <c r="I133" s="341"/>
      <c r="J133" s="341"/>
      <c r="K133" s="341"/>
      <c r="L133" s="341"/>
      <c r="M133" s="126"/>
      <c r="N133" s="126"/>
      <c r="O133" s="126"/>
      <c r="P133" s="341"/>
      <c r="Q133" s="341"/>
      <c r="R133" s="375"/>
      <c r="S133" s="341"/>
      <c r="T133" s="341"/>
      <c r="U133" s="126"/>
      <c r="V133" s="341"/>
      <c r="W133" s="341"/>
      <c r="Y133" s="341"/>
      <c r="Z133" s="341"/>
      <c r="AB133" s="341"/>
      <c r="AC133" s="341"/>
      <c r="AE133" s="341"/>
      <c r="AF133" s="341"/>
      <c r="AH133" s="341"/>
      <c r="AI133" s="341"/>
      <c r="AK133" s="341"/>
      <c r="AL133" s="341"/>
      <c r="AN133" s="341"/>
      <c r="AO133" s="341"/>
      <c r="AQ133" s="341"/>
      <c r="AR133" s="341"/>
      <c r="AT133" s="341"/>
      <c r="AU133" s="341"/>
      <c r="AW133" s="341"/>
      <c r="AX133" s="341"/>
      <c r="AZ133" s="341"/>
      <c r="BA133" s="341"/>
      <c r="BC133" s="341"/>
      <c r="BD133" s="341"/>
      <c r="BF133" s="341"/>
      <c r="BG133" s="341"/>
      <c r="BI133" s="341"/>
      <c r="BJ133" s="341"/>
    </row>
    <row r="134" spans="8:62" s="88" customFormat="1" x14ac:dyDescent="0.55000000000000004">
      <c r="H134" s="374"/>
      <c r="I134" s="341"/>
      <c r="J134" s="341"/>
      <c r="K134" s="341"/>
      <c r="L134" s="341"/>
      <c r="M134" s="126"/>
      <c r="N134" s="126"/>
      <c r="O134" s="126"/>
      <c r="P134" s="341"/>
      <c r="Q134" s="341"/>
      <c r="R134" s="375"/>
      <c r="S134" s="341"/>
      <c r="T134" s="341"/>
      <c r="U134" s="126"/>
      <c r="V134" s="341"/>
      <c r="W134" s="341"/>
      <c r="Y134" s="341"/>
      <c r="Z134" s="341"/>
      <c r="AB134" s="341"/>
      <c r="AC134" s="341"/>
      <c r="AE134" s="341"/>
      <c r="AF134" s="341"/>
      <c r="AH134" s="341"/>
      <c r="AI134" s="341"/>
      <c r="AK134" s="341"/>
      <c r="AL134" s="341"/>
      <c r="AN134" s="341"/>
      <c r="AO134" s="341"/>
      <c r="AQ134" s="341"/>
      <c r="AR134" s="341"/>
      <c r="AT134" s="341"/>
      <c r="AU134" s="341"/>
      <c r="AW134" s="341"/>
      <c r="AX134" s="341"/>
      <c r="AZ134" s="341"/>
      <c r="BA134" s="341"/>
      <c r="BC134" s="341"/>
      <c r="BD134" s="341"/>
      <c r="BF134" s="341"/>
      <c r="BG134" s="341"/>
      <c r="BI134" s="341"/>
      <c r="BJ134" s="341"/>
    </row>
    <row r="135" spans="8:62" s="88" customFormat="1" x14ac:dyDescent="0.55000000000000004">
      <c r="H135" s="374"/>
      <c r="I135" s="341"/>
      <c r="J135" s="341"/>
      <c r="K135" s="341"/>
      <c r="L135" s="341"/>
      <c r="M135" s="126"/>
      <c r="N135" s="126"/>
      <c r="O135" s="126"/>
      <c r="P135" s="341"/>
      <c r="Q135" s="341"/>
      <c r="R135" s="375"/>
      <c r="S135" s="341"/>
      <c r="T135" s="341"/>
      <c r="U135" s="126"/>
      <c r="V135" s="341"/>
      <c r="W135" s="341"/>
      <c r="Y135" s="341"/>
      <c r="Z135" s="341"/>
      <c r="AB135" s="341"/>
      <c r="AC135" s="341"/>
      <c r="AE135" s="341"/>
      <c r="AF135" s="341"/>
      <c r="AH135" s="341"/>
      <c r="AI135" s="341"/>
      <c r="AK135" s="341"/>
      <c r="AL135" s="341"/>
      <c r="AN135" s="341"/>
      <c r="AO135" s="341"/>
      <c r="AQ135" s="341"/>
      <c r="AR135" s="341"/>
      <c r="AT135" s="341"/>
      <c r="AU135" s="341"/>
      <c r="AW135" s="341"/>
      <c r="AX135" s="341"/>
      <c r="AZ135" s="341"/>
      <c r="BA135" s="341"/>
      <c r="BC135" s="341"/>
      <c r="BD135" s="341"/>
      <c r="BF135" s="341"/>
      <c r="BG135" s="341"/>
      <c r="BI135" s="341"/>
      <c r="BJ135" s="341"/>
    </row>
    <row r="136" spans="8:62" s="88" customFormat="1" x14ac:dyDescent="0.55000000000000004">
      <c r="H136" s="374"/>
      <c r="I136" s="341"/>
      <c r="J136" s="341"/>
      <c r="K136" s="341"/>
      <c r="L136" s="341"/>
      <c r="M136" s="126"/>
      <c r="N136" s="126"/>
      <c r="O136" s="126"/>
      <c r="P136" s="341"/>
      <c r="Q136" s="341"/>
      <c r="R136" s="375"/>
      <c r="S136" s="341"/>
      <c r="T136" s="341"/>
      <c r="U136" s="126"/>
      <c r="V136" s="341"/>
      <c r="W136" s="341"/>
      <c r="Y136" s="341"/>
      <c r="Z136" s="341"/>
      <c r="AB136" s="341"/>
      <c r="AC136" s="341"/>
      <c r="AE136" s="341"/>
      <c r="AF136" s="341"/>
      <c r="AH136" s="341"/>
      <c r="AI136" s="341"/>
      <c r="AK136" s="341"/>
      <c r="AL136" s="341"/>
      <c r="AN136" s="341"/>
      <c r="AO136" s="341"/>
      <c r="AQ136" s="341"/>
      <c r="AR136" s="341"/>
      <c r="AT136" s="341"/>
      <c r="AU136" s="341"/>
      <c r="AW136" s="341"/>
      <c r="AX136" s="341"/>
      <c r="AZ136" s="341"/>
      <c r="BA136" s="341"/>
      <c r="BC136" s="341"/>
      <c r="BD136" s="341"/>
      <c r="BF136" s="341"/>
      <c r="BG136" s="341"/>
      <c r="BI136" s="341"/>
      <c r="BJ136" s="341"/>
    </row>
    <row r="137" spans="8:62" s="88" customFormat="1" x14ac:dyDescent="0.55000000000000004">
      <c r="H137" s="374"/>
      <c r="I137" s="341"/>
      <c r="J137" s="341"/>
      <c r="K137" s="341"/>
      <c r="L137" s="341"/>
      <c r="M137" s="126"/>
      <c r="N137" s="126"/>
      <c r="O137" s="126"/>
      <c r="P137" s="341"/>
      <c r="Q137" s="341"/>
      <c r="R137" s="375"/>
      <c r="S137" s="341"/>
      <c r="T137" s="341"/>
      <c r="U137" s="126"/>
      <c r="V137" s="341"/>
      <c r="W137" s="341"/>
      <c r="Y137" s="341"/>
      <c r="Z137" s="341"/>
      <c r="AB137" s="341"/>
      <c r="AC137" s="341"/>
      <c r="AE137" s="341"/>
      <c r="AF137" s="341"/>
      <c r="AH137" s="341"/>
      <c r="AI137" s="341"/>
      <c r="AK137" s="341"/>
      <c r="AL137" s="341"/>
      <c r="AN137" s="341"/>
      <c r="AO137" s="341"/>
      <c r="AQ137" s="341"/>
      <c r="AR137" s="341"/>
      <c r="AT137" s="341"/>
      <c r="AU137" s="341"/>
      <c r="AW137" s="341"/>
      <c r="AX137" s="341"/>
      <c r="AZ137" s="341"/>
      <c r="BA137" s="341"/>
      <c r="BC137" s="341"/>
      <c r="BD137" s="341"/>
      <c r="BF137" s="341"/>
      <c r="BG137" s="341"/>
      <c r="BI137" s="341"/>
      <c r="BJ137" s="341"/>
    </row>
    <row r="138" spans="8:62" s="88" customFormat="1" x14ac:dyDescent="0.55000000000000004">
      <c r="H138" s="374"/>
      <c r="I138" s="341"/>
      <c r="J138" s="341"/>
      <c r="K138" s="341"/>
      <c r="L138" s="341"/>
      <c r="M138" s="126"/>
      <c r="N138" s="126"/>
      <c r="O138" s="126"/>
      <c r="P138" s="341"/>
      <c r="Q138" s="341"/>
      <c r="R138" s="375"/>
      <c r="S138" s="341"/>
      <c r="T138" s="341"/>
      <c r="U138" s="126"/>
      <c r="V138" s="341"/>
      <c r="W138" s="341"/>
      <c r="Y138" s="341"/>
      <c r="Z138" s="341"/>
      <c r="AB138" s="341"/>
      <c r="AC138" s="341"/>
      <c r="AE138" s="341"/>
      <c r="AF138" s="341"/>
      <c r="AH138" s="341"/>
      <c r="AI138" s="341"/>
      <c r="AK138" s="341"/>
      <c r="AL138" s="341"/>
      <c r="AN138" s="341"/>
      <c r="AO138" s="341"/>
      <c r="AQ138" s="341"/>
      <c r="AR138" s="341"/>
      <c r="AT138" s="341"/>
      <c r="AU138" s="341"/>
      <c r="AW138" s="341"/>
      <c r="AX138" s="341"/>
      <c r="AZ138" s="341"/>
      <c r="BA138" s="341"/>
      <c r="BC138" s="341"/>
      <c r="BD138" s="341"/>
      <c r="BF138" s="341"/>
      <c r="BG138" s="341"/>
      <c r="BI138" s="341"/>
      <c r="BJ138" s="341"/>
    </row>
    <row r="139" spans="8:62" s="88" customFormat="1" x14ac:dyDescent="0.55000000000000004">
      <c r="H139" s="374"/>
      <c r="I139" s="341"/>
      <c r="J139" s="341"/>
      <c r="K139" s="341"/>
      <c r="L139" s="341"/>
      <c r="M139" s="126"/>
      <c r="N139" s="126"/>
      <c r="O139" s="126"/>
      <c r="P139" s="341"/>
      <c r="Q139" s="341"/>
      <c r="R139" s="375"/>
      <c r="S139" s="341"/>
      <c r="T139" s="341"/>
      <c r="U139" s="126"/>
      <c r="V139" s="341"/>
      <c r="W139" s="341"/>
      <c r="Y139" s="341"/>
      <c r="Z139" s="341"/>
      <c r="AB139" s="341"/>
      <c r="AC139" s="341"/>
      <c r="AE139" s="341"/>
      <c r="AF139" s="341"/>
      <c r="AH139" s="341"/>
      <c r="AI139" s="341"/>
      <c r="AK139" s="341"/>
      <c r="AL139" s="341"/>
      <c r="AN139" s="341"/>
      <c r="AO139" s="341"/>
      <c r="AQ139" s="341"/>
      <c r="AR139" s="341"/>
      <c r="AT139" s="341"/>
      <c r="AU139" s="341"/>
      <c r="AW139" s="341"/>
      <c r="AX139" s="341"/>
      <c r="AZ139" s="341"/>
      <c r="BA139" s="341"/>
      <c r="BC139" s="341"/>
      <c r="BD139" s="341"/>
      <c r="BF139" s="341"/>
      <c r="BG139" s="341"/>
      <c r="BI139" s="341"/>
      <c r="BJ139" s="341"/>
    </row>
    <row r="140" spans="8:62" s="88" customFormat="1" x14ac:dyDescent="0.55000000000000004">
      <c r="H140" s="374"/>
      <c r="I140" s="341"/>
      <c r="J140" s="341"/>
      <c r="K140" s="341"/>
      <c r="L140" s="341"/>
      <c r="M140" s="126"/>
      <c r="N140" s="126"/>
      <c r="O140" s="126"/>
      <c r="P140" s="341"/>
      <c r="Q140" s="341"/>
      <c r="R140" s="375"/>
      <c r="S140" s="341"/>
      <c r="T140" s="341"/>
      <c r="U140" s="126"/>
      <c r="V140" s="341"/>
      <c r="W140" s="341"/>
      <c r="Y140" s="341"/>
      <c r="Z140" s="341"/>
      <c r="AB140" s="341"/>
      <c r="AC140" s="341"/>
      <c r="AE140" s="341"/>
      <c r="AF140" s="341"/>
      <c r="AH140" s="341"/>
      <c r="AI140" s="341"/>
      <c r="AK140" s="341"/>
      <c r="AL140" s="341"/>
      <c r="AN140" s="341"/>
      <c r="AO140" s="341"/>
      <c r="AQ140" s="341"/>
      <c r="AR140" s="341"/>
      <c r="AT140" s="341"/>
      <c r="AU140" s="341"/>
      <c r="AW140" s="341"/>
      <c r="AX140" s="341"/>
      <c r="AZ140" s="341"/>
      <c r="BA140" s="341"/>
      <c r="BC140" s="341"/>
      <c r="BD140" s="341"/>
      <c r="BF140" s="341"/>
      <c r="BG140" s="341"/>
      <c r="BI140" s="341"/>
      <c r="BJ140" s="341"/>
    </row>
    <row r="141" spans="8:62" s="88" customFormat="1" x14ac:dyDescent="0.55000000000000004">
      <c r="H141" s="374"/>
      <c r="I141" s="341"/>
      <c r="J141" s="341"/>
      <c r="K141" s="341"/>
      <c r="L141" s="341"/>
      <c r="M141" s="126"/>
      <c r="N141" s="126"/>
      <c r="O141" s="126"/>
      <c r="P141" s="341"/>
      <c r="Q141" s="341"/>
      <c r="R141" s="375"/>
      <c r="S141" s="341"/>
      <c r="T141" s="341"/>
      <c r="U141" s="126"/>
      <c r="V141" s="341"/>
      <c r="W141" s="341"/>
      <c r="Y141" s="341"/>
      <c r="Z141" s="341"/>
      <c r="AB141" s="341"/>
      <c r="AC141" s="341"/>
      <c r="AE141" s="341"/>
      <c r="AF141" s="341"/>
      <c r="AH141" s="341"/>
      <c r="AI141" s="341"/>
      <c r="AK141" s="341"/>
      <c r="AL141" s="341"/>
      <c r="AN141" s="341"/>
      <c r="AO141" s="341"/>
      <c r="AQ141" s="341"/>
      <c r="AR141" s="341"/>
      <c r="AT141" s="341"/>
      <c r="AU141" s="341"/>
      <c r="AW141" s="341"/>
      <c r="AX141" s="341"/>
      <c r="AZ141" s="341"/>
      <c r="BA141" s="341"/>
      <c r="BC141" s="341"/>
      <c r="BD141" s="341"/>
      <c r="BF141" s="341"/>
      <c r="BG141" s="341"/>
      <c r="BI141" s="341"/>
      <c r="BJ141" s="341"/>
    </row>
    <row r="142" spans="8:62" s="88" customFormat="1" x14ac:dyDescent="0.55000000000000004">
      <c r="H142" s="374"/>
      <c r="I142" s="341"/>
      <c r="J142" s="341"/>
      <c r="K142" s="341"/>
      <c r="L142" s="341"/>
      <c r="M142" s="126"/>
      <c r="N142" s="126"/>
      <c r="O142" s="126"/>
      <c r="P142" s="341"/>
      <c r="Q142" s="341"/>
      <c r="R142" s="375"/>
      <c r="S142" s="341"/>
      <c r="T142" s="341"/>
      <c r="U142" s="126"/>
      <c r="V142" s="341"/>
      <c r="W142" s="341"/>
      <c r="Y142" s="341"/>
      <c r="Z142" s="341"/>
      <c r="AB142" s="341"/>
      <c r="AC142" s="341"/>
      <c r="AE142" s="341"/>
      <c r="AF142" s="341"/>
      <c r="AH142" s="341"/>
      <c r="AI142" s="341"/>
      <c r="AK142" s="341"/>
      <c r="AL142" s="341"/>
      <c r="AN142" s="341"/>
      <c r="AO142" s="341"/>
      <c r="AQ142" s="341"/>
      <c r="AR142" s="341"/>
      <c r="AT142" s="341"/>
      <c r="AU142" s="341"/>
      <c r="AW142" s="341"/>
      <c r="AX142" s="341"/>
      <c r="AZ142" s="341"/>
      <c r="BA142" s="341"/>
      <c r="BC142" s="341"/>
      <c r="BD142" s="341"/>
      <c r="BF142" s="341"/>
      <c r="BG142" s="341"/>
      <c r="BI142" s="341"/>
      <c r="BJ142" s="341"/>
    </row>
    <row r="143" spans="8:62" s="88" customFormat="1" x14ac:dyDescent="0.55000000000000004">
      <c r="H143" s="374"/>
      <c r="I143" s="341"/>
      <c r="J143" s="341"/>
      <c r="K143" s="341"/>
      <c r="L143" s="341"/>
      <c r="M143" s="126"/>
      <c r="N143" s="126"/>
      <c r="O143" s="126"/>
      <c r="P143" s="341"/>
      <c r="Q143" s="341"/>
      <c r="R143" s="375"/>
      <c r="S143" s="341"/>
      <c r="T143" s="341"/>
      <c r="U143" s="126"/>
      <c r="V143" s="341"/>
      <c r="W143" s="341"/>
      <c r="Y143" s="341"/>
      <c r="Z143" s="341"/>
      <c r="AB143" s="341"/>
      <c r="AC143" s="341"/>
      <c r="AE143" s="341"/>
      <c r="AF143" s="341"/>
      <c r="AH143" s="341"/>
      <c r="AI143" s="341"/>
      <c r="AK143" s="341"/>
      <c r="AL143" s="341"/>
      <c r="AN143" s="341"/>
      <c r="AO143" s="341"/>
      <c r="AQ143" s="341"/>
      <c r="AR143" s="341"/>
      <c r="AT143" s="341"/>
      <c r="AU143" s="341"/>
      <c r="AW143" s="341"/>
      <c r="AX143" s="341"/>
      <c r="AZ143" s="341"/>
      <c r="BA143" s="341"/>
      <c r="BC143" s="341"/>
      <c r="BD143" s="341"/>
      <c r="BF143" s="341"/>
      <c r="BG143" s="341"/>
      <c r="BI143" s="341"/>
      <c r="BJ143" s="341"/>
    </row>
    <row r="144" spans="8:62" s="88" customFormat="1" x14ac:dyDescent="0.55000000000000004">
      <c r="H144" s="374"/>
      <c r="I144" s="341"/>
      <c r="J144" s="341"/>
      <c r="K144" s="341"/>
      <c r="L144" s="341"/>
      <c r="M144" s="126"/>
      <c r="N144" s="126"/>
      <c r="O144" s="126"/>
      <c r="P144" s="341"/>
      <c r="Q144" s="341"/>
      <c r="R144" s="375"/>
      <c r="S144" s="341"/>
      <c r="T144" s="341"/>
      <c r="U144" s="126"/>
      <c r="V144" s="341"/>
      <c r="W144" s="341"/>
      <c r="Y144" s="341"/>
      <c r="Z144" s="341"/>
      <c r="AB144" s="341"/>
      <c r="AC144" s="341"/>
      <c r="AE144" s="341"/>
      <c r="AF144" s="341"/>
      <c r="AH144" s="341"/>
      <c r="AI144" s="341"/>
      <c r="AK144" s="341"/>
      <c r="AL144" s="341"/>
      <c r="AN144" s="341"/>
      <c r="AO144" s="341"/>
      <c r="AQ144" s="341"/>
      <c r="AR144" s="341"/>
      <c r="AT144" s="341"/>
      <c r="AU144" s="341"/>
      <c r="AW144" s="341"/>
      <c r="AX144" s="341"/>
      <c r="AZ144" s="341"/>
      <c r="BA144" s="341"/>
      <c r="BC144" s="341"/>
      <c r="BD144" s="341"/>
      <c r="BF144" s="341"/>
      <c r="BG144" s="341"/>
      <c r="BI144" s="341"/>
      <c r="BJ144" s="341"/>
    </row>
    <row r="145" spans="8:62" s="88" customFormat="1" x14ac:dyDescent="0.55000000000000004">
      <c r="H145" s="374"/>
      <c r="I145" s="341"/>
      <c r="J145" s="341"/>
      <c r="K145" s="341"/>
      <c r="L145" s="341"/>
      <c r="M145" s="126"/>
      <c r="N145" s="126"/>
      <c r="O145" s="126"/>
      <c r="P145" s="341"/>
      <c r="Q145" s="341"/>
      <c r="R145" s="375"/>
      <c r="S145" s="341"/>
      <c r="T145" s="341"/>
      <c r="U145" s="126"/>
      <c r="V145" s="341"/>
      <c r="W145" s="341"/>
      <c r="Y145" s="341"/>
      <c r="Z145" s="341"/>
      <c r="AB145" s="341"/>
      <c r="AC145" s="341"/>
      <c r="AE145" s="341"/>
      <c r="AF145" s="341"/>
      <c r="AH145" s="341"/>
      <c r="AI145" s="341"/>
      <c r="AK145" s="341"/>
      <c r="AL145" s="341"/>
      <c r="AN145" s="341"/>
      <c r="AO145" s="341"/>
      <c r="AQ145" s="341"/>
      <c r="AR145" s="341"/>
      <c r="AT145" s="341"/>
      <c r="AU145" s="341"/>
      <c r="AW145" s="341"/>
      <c r="AX145" s="341"/>
      <c r="AZ145" s="341"/>
      <c r="BA145" s="341"/>
      <c r="BC145" s="341"/>
      <c r="BD145" s="341"/>
      <c r="BF145" s="341"/>
      <c r="BG145" s="341"/>
      <c r="BI145" s="341"/>
      <c r="BJ145" s="341"/>
    </row>
    <row r="146" spans="8:62" s="88" customFormat="1" x14ac:dyDescent="0.55000000000000004">
      <c r="H146" s="374"/>
      <c r="I146" s="341"/>
      <c r="J146" s="341"/>
      <c r="K146" s="341"/>
      <c r="L146" s="341"/>
      <c r="M146" s="126"/>
      <c r="N146" s="126"/>
      <c r="O146" s="126"/>
      <c r="P146" s="341"/>
      <c r="Q146" s="341"/>
      <c r="R146" s="375"/>
      <c r="S146" s="341"/>
      <c r="T146" s="341"/>
      <c r="U146" s="126"/>
      <c r="V146" s="341"/>
      <c r="W146" s="341"/>
      <c r="Y146" s="341"/>
      <c r="Z146" s="341"/>
      <c r="AB146" s="341"/>
      <c r="AC146" s="341"/>
      <c r="AE146" s="341"/>
      <c r="AF146" s="341"/>
      <c r="AH146" s="341"/>
      <c r="AI146" s="341"/>
      <c r="AK146" s="341"/>
      <c r="AL146" s="341"/>
      <c r="AN146" s="341"/>
      <c r="AO146" s="341"/>
      <c r="AQ146" s="341"/>
      <c r="AR146" s="341"/>
      <c r="AT146" s="341"/>
      <c r="AU146" s="341"/>
      <c r="AW146" s="341"/>
      <c r="AX146" s="341"/>
      <c r="AZ146" s="341"/>
      <c r="BA146" s="341"/>
      <c r="BC146" s="341"/>
      <c r="BD146" s="341"/>
      <c r="BF146" s="341"/>
      <c r="BG146" s="341"/>
      <c r="BI146" s="341"/>
      <c r="BJ146" s="341"/>
    </row>
    <row r="147" spans="8:62" s="88" customFormat="1" x14ac:dyDescent="0.55000000000000004">
      <c r="H147" s="374"/>
      <c r="I147" s="341"/>
      <c r="J147" s="341"/>
      <c r="K147" s="341"/>
      <c r="L147" s="341"/>
      <c r="M147" s="126"/>
      <c r="N147" s="126"/>
      <c r="O147" s="126"/>
      <c r="P147" s="341"/>
      <c r="Q147" s="341"/>
      <c r="R147" s="375"/>
      <c r="S147" s="341"/>
      <c r="T147" s="341"/>
      <c r="U147" s="126"/>
      <c r="V147" s="341"/>
      <c r="W147" s="341"/>
      <c r="Y147" s="341"/>
      <c r="Z147" s="341"/>
      <c r="AB147" s="341"/>
      <c r="AC147" s="341"/>
      <c r="AE147" s="341"/>
      <c r="AF147" s="341"/>
      <c r="AH147" s="341"/>
      <c r="AI147" s="341"/>
      <c r="AK147" s="341"/>
      <c r="AL147" s="341"/>
      <c r="AN147" s="341"/>
      <c r="AO147" s="341"/>
      <c r="AQ147" s="341"/>
      <c r="AR147" s="341"/>
      <c r="AT147" s="341"/>
      <c r="AU147" s="341"/>
      <c r="AW147" s="341"/>
      <c r="AX147" s="341"/>
      <c r="AZ147" s="341"/>
      <c r="BA147" s="341"/>
      <c r="BC147" s="341"/>
      <c r="BD147" s="341"/>
      <c r="BF147" s="341"/>
      <c r="BG147" s="341"/>
      <c r="BI147" s="341"/>
      <c r="BJ147" s="341"/>
    </row>
    <row r="148" spans="8:62" s="88" customFormat="1" x14ac:dyDescent="0.55000000000000004">
      <c r="H148" s="374"/>
      <c r="I148" s="341"/>
      <c r="J148" s="341"/>
      <c r="K148" s="341"/>
      <c r="L148" s="341"/>
      <c r="M148" s="126"/>
      <c r="N148" s="126"/>
      <c r="O148" s="126"/>
      <c r="P148" s="341"/>
      <c r="Q148" s="341"/>
      <c r="R148" s="375"/>
      <c r="S148" s="341"/>
      <c r="T148" s="341"/>
      <c r="U148" s="126"/>
      <c r="V148" s="341"/>
      <c r="W148" s="341"/>
      <c r="Y148" s="341"/>
      <c r="Z148" s="341"/>
      <c r="AB148" s="341"/>
      <c r="AC148" s="341"/>
      <c r="AE148" s="341"/>
      <c r="AF148" s="341"/>
      <c r="AH148" s="341"/>
      <c r="AI148" s="341"/>
      <c r="AK148" s="341"/>
      <c r="AL148" s="341"/>
      <c r="AN148" s="341"/>
      <c r="AO148" s="341"/>
      <c r="AQ148" s="341"/>
      <c r="AR148" s="341"/>
      <c r="AT148" s="341"/>
      <c r="AU148" s="341"/>
      <c r="AW148" s="341"/>
      <c r="AX148" s="341"/>
      <c r="AZ148" s="341"/>
      <c r="BA148" s="341"/>
      <c r="BC148" s="341"/>
      <c r="BD148" s="341"/>
      <c r="BF148" s="341"/>
      <c r="BG148" s="341"/>
      <c r="BI148" s="341"/>
      <c r="BJ148" s="341"/>
    </row>
    <row r="149" spans="8:62" s="88" customFormat="1" x14ac:dyDescent="0.55000000000000004">
      <c r="H149" s="374"/>
      <c r="I149" s="341"/>
      <c r="J149" s="341"/>
      <c r="K149" s="341"/>
      <c r="L149" s="341"/>
      <c r="M149" s="126"/>
      <c r="N149" s="126"/>
      <c r="O149" s="126"/>
      <c r="P149" s="341"/>
      <c r="Q149" s="341"/>
      <c r="R149" s="375"/>
      <c r="S149" s="341"/>
      <c r="T149" s="341"/>
      <c r="U149" s="126"/>
      <c r="V149" s="341"/>
      <c r="W149" s="341"/>
      <c r="Y149" s="341"/>
      <c r="Z149" s="341"/>
      <c r="AB149" s="341"/>
      <c r="AC149" s="341"/>
      <c r="AE149" s="341"/>
      <c r="AF149" s="341"/>
      <c r="AH149" s="341"/>
      <c r="AI149" s="341"/>
      <c r="AK149" s="341"/>
      <c r="AL149" s="341"/>
      <c r="AN149" s="341"/>
      <c r="AO149" s="341"/>
      <c r="AQ149" s="341"/>
      <c r="AR149" s="341"/>
      <c r="AT149" s="341"/>
      <c r="AU149" s="341"/>
      <c r="AW149" s="341"/>
      <c r="AX149" s="341"/>
      <c r="AZ149" s="341"/>
      <c r="BA149" s="341"/>
      <c r="BC149" s="341"/>
      <c r="BD149" s="341"/>
      <c r="BF149" s="341"/>
      <c r="BG149" s="341"/>
      <c r="BI149" s="341"/>
      <c r="BJ149" s="341"/>
    </row>
    <row r="150" spans="8:62" s="88" customFormat="1" x14ac:dyDescent="0.55000000000000004">
      <c r="H150" s="374"/>
      <c r="I150" s="341"/>
      <c r="J150" s="341"/>
      <c r="K150" s="341"/>
      <c r="L150" s="341"/>
      <c r="M150" s="126"/>
      <c r="N150" s="126"/>
      <c r="O150" s="126"/>
      <c r="P150" s="341"/>
      <c r="Q150" s="341"/>
      <c r="R150" s="375"/>
      <c r="S150" s="341"/>
      <c r="T150" s="341"/>
      <c r="U150" s="126"/>
      <c r="V150" s="341"/>
      <c r="W150" s="341"/>
      <c r="Y150" s="341"/>
      <c r="Z150" s="341"/>
      <c r="AB150" s="341"/>
      <c r="AC150" s="341"/>
      <c r="AE150" s="341"/>
      <c r="AF150" s="341"/>
      <c r="AH150" s="341"/>
      <c r="AI150" s="341"/>
      <c r="AK150" s="341"/>
      <c r="AL150" s="341"/>
      <c r="AN150" s="341"/>
      <c r="AO150" s="341"/>
      <c r="AQ150" s="341"/>
      <c r="AR150" s="341"/>
      <c r="AT150" s="341"/>
      <c r="AU150" s="341"/>
      <c r="AW150" s="341"/>
      <c r="AX150" s="341"/>
      <c r="AZ150" s="341"/>
      <c r="BA150" s="341"/>
      <c r="BC150" s="341"/>
      <c r="BD150" s="341"/>
      <c r="BF150" s="341"/>
      <c r="BG150" s="341"/>
      <c r="BI150" s="341"/>
      <c r="BJ150" s="341"/>
    </row>
    <row r="151" spans="8:62" s="88" customFormat="1" x14ac:dyDescent="0.55000000000000004">
      <c r="H151" s="374"/>
      <c r="I151" s="341"/>
      <c r="J151" s="341"/>
      <c r="K151" s="341"/>
      <c r="L151" s="341"/>
      <c r="M151" s="126"/>
      <c r="N151" s="126"/>
      <c r="O151" s="126"/>
      <c r="P151" s="341"/>
      <c r="Q151" s="341"/>
      <c r="R151" s="375"/>
      <c r="S151" s="341"/>
      <c r="T151" s="341"/>
      <c r="U151" s="126"/>
      <c r="V151" s="341"/>
      <c r="W151" s="341"/>
      <c r="Y151" s="341"/>
      <c r="Z151" s="341"/>
      <c r="AB151" s="341"/>
      <c r="AC151" s="341"/>
      <c r="AE151" s="341"/>
      <c r="AF151" s="341"/>
      <c r="AH151" s="341"/>
      <c r="AI151" s="341"/>
      <c r="AK151" s="341"/>
      <c r="AL151" s="341"/>
      <c r="AN151" s="341"/>
      <c r="AO151" s="341"/>
      <c r="AQ151" s="341"/>
      <c r="AR151" s="341"/>
      <c r="AT151" s="341"/>
      <c r="AU151" s="341"/>
      <c r="AW151" s="341"/>
      <c r="AX151" s="341"/>
      <c r="AZ151" s="341"/>
      <c r="BA151" s="341"/>
      <c r="BC151" s="341"/>
      <c r="BD151" s="341"/>
      <c r="BF151" s="341"/>
      <c r="BG151" s="341"/>
      <c r="BI151" s="341"/>
      <c r="BJ151" s="341"/>
    </row>
    <row r="152" spans="8:62" s="88" customFormat="1" x14ac:dyDescent="0.55000000000000004">
      <c r="H152" s="374"/>
      <c r="I152" s="341"/>
      <c r="J152" s="341"/>
      <c r="K152" s="341"/>
      <c r="L152" s="341"/>
      <c r="M152" s="126"/>
      <c r="N152" s="126"/>
      <c r="O152" s="126"/>
      <c r="P152" s="341"/>
      <c r="Q152" s="341"/>
      <c r="R152" s="375"/>
      <c r="S152" s="341"/>
      <c r="T152" s="341"/>
      <c r="U152" s="126"/>
      <c r="V152" s="341"/>
      <c r="W152" s="341"/>
      <c r="Y152" s="341"/>
      <c r="Z152" s="341"/>
      <c r="AB152" s="341"/>
      <c r="AC152" s="341"/>
      <c r="AE152" s="341"/>
      <c r="AF152" s="341"/>
      <c r="AH152" s="341"/>
      <c r="AI152" s="341"/>
      <c r="AK152" s="341"/>
      <c r="AL152" s="341"/>
      <c r="AN152" s="341"/>
      <c r="AO152" s="341"/>
      <c r="AQ152" s="341"/>
      <c r="AR152" s="341"/>
      <c r="AT152" s="341"/>
      <c r="AU152" s="341"/>
      <c r="AW152" s="341"/>
      <c r="AX152" s="341"/>
      <c r="AZ152" s="341"/>
      <c r="BA152" s="341"/>
      <c r="BC152" s="341"/>
      <c r="BD152" s="341"/>
      <c r="BF152" s="341"/>
      <c r="BG152" s="341"/>
      <c r="BI152" s="341"/>
      <c r="BJ152" s="341"/>
    </row>
    <row r="153" spans="8:62" s="88" customFormat="1" x14ac:dyDescent="0.55000000000000004">
      <c r="H153" s="374"/>
      <c r="I153" s="341"/>
      <c r="J153" s="341"/>
      <c r="K153" s="341"/>
      <c r="L153" s="341"/>
      <c r="M153" s="126"/>
      <c r="N153" s="126"/>
      <c r="O153" s="126"/>
      <c r="P153" s="341"/>
      <c r="Q153" s="341"/>
      <c r="R153" s="375"/>
      <c r="S153" s="341"/>
      <c r="T153" s="341"/>
      <c r="U153" s="126"/>
      <c r="V153" s="341"/>
      <c r="W153" s="341"/>
      <c r="Y153" s="341"/>
      <c r="Z153" s="341"/>
      <c r="AB153" s="341"/>
      <c r="AC153" s="341"/>
      <c r="AE153" s="341"/>
      <c r="AF153" s="341"/>
      <c r="AH153" s="341"/>
      <c r="AI153" s="341"/>
      <c r="AK153" s="341"/>
      <c r="AL153" s="341"/>
      <c r="AN153" s="341"/>
      <c r="AO153" s="341"/>
      <c r="AQ153" s="341"/>
      <c r="AR153" s="341"/>
      <c r="AT153" s="341"/>
      <c r="AU153" s="341"/>
      <c r="AW153" s="341"/>
      <c r="AX153" s="341"/>
      <c r="AZ153" s="341"/>
      <c r="BA153" s="341"/>
      <c r="BC153" s="341"/>
      <c r="BD153" s="341"/>
      <c r="BF153" s="341"/>
      <c r="BG153" s="341"/>
      <c r="BI153" s="341"/>
      <c r="BJ153" s="341"/>
    </row>
    <row r="154" spans="8:62" s="88" customFormat="1" x14ac:dyDescent="0.55000000000000004">
      <c r="H154" s="374"/>
      <c r="I154" s="341"/>
      <c r="J154" s="341"/>
      <c r="K154" s="341"/>
      <c r="L154" s="341"/>
      <c r="M154" s="126"/>
      <c r="N154" s="126"/>
      <c r="O154" s="126"/>
      <c r="P154" s="341"/>
      <c r="Q154" s="341"/>
      <c r="R154" s="375"/>
      <c r="S154" s="341"/>
      <c r="T154" s="341"/>
      <c r="U154" s="126"/>
      <c r="V154" s="341"/>
      <c r="W154" s="341"/>
      <c r="Y154" s="341"/>
      <c r="Z154" s="341"/>
      <c r="AB154" s="341"/>
      <c r="AC154" s="341"/>
      <c r="AE154" s="341"/>
      <c r="AF154" s="341"/>
      <c r="AH154" s="341"/>
      <c r="AI154" s="341"/>
      <c r="AK154" s="341"/>
      <c r="AL154" s="341"/>
      <c r="AN154" s="341"/>
      <c r="AO154" s="341"/>
      <c r="AQ154" s="341"/>
      <c r="AR154" s="341"/>
      <c r="AT154" s="341"/>
      <c r="AU154" s="341"/>
      <c r="AW154" s="341"/>
      <c r="AX154" s="341"/>
      <c r="AZ154" s="341"/>
      <c r="BA154" s="341"/>
      <c r="BC154" s="341"/>
      <c r="BD154" s="341"/>
      <c r="BF154" s="341"/>
      <c r="BG154" s="341"/>
      <c r="BI154" s="341"/>
      <c r="BJ154" s="341"/>
    </row>
    <row r="155" spans="8:62" s="88" customFormat="1" x14ac:dyDescent="0.55000000000000004">
      <c r="H155" s="374"/>
      <c r="I155" s="341"/>
      <c r="J155" s="341"/>
      <c r="K155" s="341"/>
      <c r="L155" s="341"/>
      <c r="M155" s="126"/>
      <c r="N155" s="126"/>
      <c r="O155" s="126"/>
      <c r="P155" s="341"/>
      <c r="Q155" s="341"/>
      <c r="R155" s="375"/>
      <c r="S155" s="341"/>
      <c r="T155" s="341"/>
      <c r="U155" s="126"/>
      <c r="V155" s="341"/>
      <c r="W155" s="341"/>
      <c r="Y155" s="341"/>
      <c r="Z155" s="341"/>
      <c r="AB155" s="341"/>
      <c r="AC155" s="341"/>
      <c r="AE155" s="341"/>
      <c r="AF155" s="341"/>
      <c r="AH155" s="341"/>
      <c r="AI155" s="341"/>
      <c r="AK155" s="341"/>
      <c r="AL155" s="341"/>
      <c r="AN155" s="341"/>
      <c r="AO155" s="341"/>
      <c r="AQ155" s="341"/>
      <c r="AR155" s="341"/>
      <c r="AT155" s="341"/>
      <c r="AU155" s="341"/>
      <c r="AW155" s="341"/>
      <c r="AX155" s="341"/>
      <c r="AZ155" s="341"/>
      <c r="BA155" s="341"/>
      <c r="BC155" s="341"/>
      <c r="BD155" s="341"/>
      <c r="BF155" s="341"/>
      <c r="BG155" s="341"/>
      <c r="BI155" s="341"/>
      <c r="BJ155" s="341"/>
    </row>
    <row r="156" spans="8:62" s="88" customFormat="1" x14ac:dyDescent="0.55000000000000004">
      <c r="H156" s="374"/>
      <c r="I156" s="341"/>
      <c r="J156" s="341"/>
      <c r="K156" s="341"/>
      <c r="L156" s="341"/>
      <c r="M156" s="126"/>
      <c r="N156" s="126"/>
      <c r="O156" s="126"/>
      <c r="P156" s="341"/>
      <c r="Q156" s="341"/>
      <c r="R156" s="375"/>
      <c r="S156" s="341"/>
      <c r="T156" s="341"/>
      <c r="U156" s="126"/>
      <c r="V156" s="341"/>
      <c r="W156" s="341"/>
      <c r="Y156" s="341"/>
      <c r="Z156" s="341"/>
      <c r="AB156" s="341"/>
      <c r="AC156" s="341"/>
      <c r="AE156" s="341"/>
      <c r="AF156" s="341"/>
      <c r="AH156" s="341"/>
      <c r="AI156" s="341"/>
      <c r="AK156" s="341"/>
      <c r="AL156" s="341"/>
      <c r="AN156" s="341"/>
      <c r="AO156" s="341"/>
      <c r="AQ156" s="341"/>
      <c r="AR156" s="341"/>
      <c r="AT156" s="341"/>
      <c r="AU156" s="341"/>
      <c r="AW156" s="341"/>
      <c r="AX156" s="341"/>
      <c r="AZ156" s="341"/>
      <c r="BA156" s="341"/>
      <c r="BC156" s="341"/>
      <c r="BD156" s="341"/>
      <c r="BF156" s="341"/>
      <c r="BG156" s="341"/>
      <c r="BI156" s="341"/>
      <c r="BJ156" s="341"/>
    </row>
    <row r="157" spans="8:62" s="88" customFormat="1" x14ac:dyDescent="0.55000000000000004">
      <c r="H157" s="374"/>
      <c r="I157" s="341"/>
      <c r="J157" s="341"/>
      <c r="K157" s="341"/>
      <c r="L157" s="341"/>
      <c r="M157" s="126"/>
      <c r="N157" s="126"/>
      <c r="O157" s="126"/>
      <c r="P157" s="341"/>
      <c r="Q157" s="341"/>
      <c r="R157" s="375"/>
      <c r="S157" s="341"/>
      <c r="T157" s="341"/>
      <c r="U157" s="126"/>
      <c r="V157" s="341"/>
      <c r="W157" s="341"/>
      <c r="Y157" s="341"/>
      <c r="Z157" s="341"/>
      <c r="AB157" s="341"/>
      <c r="AC157" s="341"/>
      <c r="AE157" s="341"/>
      <c r="AF157" s="341"/>
      <c r="AH157" s="341"/>
      <c r="AI157" s="341"/>
      <c r="AK157" s="341"/>
      <c r="AL157" s="341"/>
      <c r="AN157" s="341"/>
      <c r="AO157" s="341"/>
      <c r="AQ157" s="341"/>
      <c r="AR157" s="341"/>
      <c r="AT157" s="341"/>
      <c r="AU157" s="341"/>
      <c r="AW157" s="341"/>
      <c r="AX157" s="341"/>
      <c r="AZ157" s="341"/>
      <c r="BA157" s="341"/>
      <c r="BC157" s="341"/>
      <c r="BD157" s="341"/>
      <c r="BF157" s="341"/>
      <c r="BG157" s="341"/>
      <c r="BI157" s="341"/>
      <c r="BJ157" s="341"/>
    </row>
    <row r="158" spans="8:62" s="88" customFormat="1" x14ac:dyDescent="0.55000000000000004">
      <c r="H158" s="374"/>
      <c r="I158" s="341"/>
      <c r="J158" s="341"/>
      <c r="K158" s="341"/>
      <c r="L158" s="341"/>
      <c r="M158" s="126"/>
      <c r="N158" s="126"/>
      <c r="O158" s="126"/>
      <c r="P158" s="341"/>
      <c r="Q158" s="341"/>
      <c r="R158" s="375"/>
      <c r="S158" s="341"/>
      <c r="T158" s="341"/>
      <c r="U158" s="126"/>
      <c r="V158" s="341"/>
      <c r="W158" s="341"/>
      <c r="Y158" s="341"/>
      <c r="Z158" s="341"/>
      <c r="AB158" s="341"/>
      <c r="AC158" s="341"/>
      <c r="AE158" s="341"/>
      <c r="AF158" s="341"/>
      <c r="AH158" s="341"/>
      <c r="AI158" s="341"/>
      <c r="AK158" s="341"/>
      <c r="AL158" s="341"/>
      <c r="AN158" s="341"/>
      <c r="AO158" s="341"/>
      <c r="AQ158" s="341"/>
      <c r="AR158" s="341"/>
      <c r="AT158" s="341"/>
      <c r="AU158" s="341"/>
      <c r="AW158" s="341"/>
      <c r="AX158" s="341"/>
      <c r="AZ158" s="341"/>
      <c r="BA158" s="341"/>
      <c r="BC158" s="341"/>
      <c r="BD158" s="341"/>
      <c r="BF158" s="341"/>
      <c r="BG158" s="341"/>
      <c r="BI158" s="341"/>
      <c r="BJ158" s="341"/>
    </row>
    <row r="159" spans="8:62" s="88" customFormat="1" x14ac:dyDescent="0.55000000000000004">
      <c r="H159" s="374"/>
      <c r="I159" s="341"/>
      <c r="J159" s="341"/>
      <c r="K159" s="341"/>
      <c r="L159" s="341"/>
      <c r="M159" s="126"/>
      <c r="N159" s="126"/>
      <c r="O159" s="126"/>
      <c r="P159" s="341"/>
      <c r="Q159" s="341"/>
      <c r="R159" s="375"/>
      <c r="S159" s="341"/>
      <c r="T159" s="341"/>
      <c r="U159" s="126"/>
      <c r="V159" s="341"/>
      <c r="W159" s="341"/>
      <c r="Y159" s="341"/>
      <c r="Z159" s="341"/>
      <c r="AB159" s="341"/>
      <c r="AC159" s="341"/>
      <c r="AE159" s="341"/>
      <c r="AF159" s="341"/>
      <c r="AH159" s="341"/>
      <c r="AI159" s="341"/>
      <c r="AK159" s="341"/>
      <c r="AL159" s="341"/>
      <c r="AN159" s="341"/>
      <c r="AO159" s="341"/>
      <c r="AQ159" s="341"/>
      <c r="AR159" s="341"/>
      <c r="AT159" s="341"/>
      <c r="AU159" s="341"/>
      <c r="AW159" s="341"/>
      <c r="AX159" s="341"/>
      <c r="AZ159" s="341"/>
      <c r="BA159" s="341"/>
      <c r="BC159" s="341"/>
      <c r="BD159" s="341"/>
      <c r="BF159" s="341"/>
      <c r="BG159" s="341"/>
      <c r="BI159" s="341"/>
      <c r="BJ159" s="341"/>
    </row>
    <row r="160" spans="8:62" s="88" customFormat="1" x14ac:dyDescent="0.55000000000000004">
      <c r="H160" s="374"/>
      <c r="I160" s="341"/>
      <c r="J160" s="341"/>
      <c r="K160" s="341"/>
      <c r="L160" s="341"/>
      <c r="M160" s="126"/>
      <c r="N160" s="126"/>
      <c r="O160" s="126"/>
      <c r="P160" s="341"/>
      <c r="Q160" s="341"/>
      <c r="R160" s="375"/>
      <c r="S160" s="341"/>
      <c r="T160" s="341"/>
      <c r="U160" s="126"/>
      <c r="V160" s="341"/>
      <c r="W160" s="341"/>
      <c r="Y160" s="341"/>
      <c r="Z160" s="341"/>
      <c r="AB160" s="341"/>
      <c r="AC160" s="341"/>
      <c r="AE160" s="341"/>
      <c r="AF160" s="341"/>
      <c r="AH160" s="341"/>
      <c r="AI160" s="341"/>
      <c r="AK160" s="341"/>
      <c r="AL160" s="341"/>
      <c r="AN160" s="341"/>
      <c r="AO160" s="341"/>
      <c r="AQ160" s="341"/>
      <c r="AR160" s="341"/>
      <c r="AT160" s="341"/>
      <c r="AU160" s="341"/>
      <c r="AW160" s="341"/>
      <c r="AX160" s="341"/>
      <c r="AZ160" s="341"/>
      <c r="BA160" s="341"/>
      <c r="BC160" s="341"/>
      <c r="BD160" s="341"/>
      <c r="BF160" s="341"/>
      <c r="BG160" s="341"/>
      <c r="BI160" s="341"/>
      <c r="BJ160" s="341"/>
    </row>
    <row r="161" spans="8:62" s="88" customFormat="1" x14ac:dyDescent="0.55000000000000004">
      <c r="H161" s="374"/>
      <c r="I161" s="341"/>
      <c r="J161" s="341"/>
      <c r="K161" s="341"/>
      <c r="L161" s="341"/>
      <c r="M161" s="126"/>
      <c r="N161" s="126"/>
      <c r="O161" s="126"/>
      <c r="P161" s="341"/>
      <c r="Q161" s="341"/>
      <c r="R161" s="375"/>
      <c r="S161" s="341"/>
      <c r="T161" s="341"/>
      <c r="U161" s="126"/>
      <c r="V161" s="341"/>
      <c r="W161" s="341"/>
      <c r="Y161" s="341"/>
      <c r="Z161" s="341"/>
      <c r="AB161" s="341"/>
      <c r="AC161" s="341"/>
      <c r="AE161" s="341"/>
      <c r="AF161" s="341"/>
      <c r="AH161" s="341"/>
      <c r="AI161" s="341"/>
      <c r="AK161" s="341"/>
      <c r="AL161" s="341"/>
      <c r="AN161" s="341"/>
      <c r="AO161" s="341"/>
      <c r="AQ161" s="341"/>
      <c r="AR161" s="341"/>
      <c r="AT161" s="341"/>
      <c r="AU161" s="341"/>
      <c r="AW161" s="341"/>
      <c r="AX161" s="341"/>
      <c r="AZ161" s="341"/>
      <c r="BA161" s="341"/>
      <c r="BC161" s="341"/>
      <c r="BD161" s="341"/>
      <c r="BF161" s="341"/>
      <c r="BG161" s="341"/>
      <c r="BI161" s="341"/>
      <c r="BJ161" s="341"/>
    </row>
    <row r="162" spans="8:62" s="88" customFormat="1" x14ac:dyDescent="0.55000000000000004">
      <c r="H162" s="374"/>
      <c r="I162" s="341"/>
      <c r="J162" s="341"/>
      <c r="K162" s="341"/>
      <c r="L162" s="341"/>
      <c r="M162" s="126"/>
      <c r="N162" s="126"/>
      <c r="O162" s="126"/>
      <c r="P162" s="341"/>
      <c r="Q162" s="341"/>
      <c r="R162" s="375"/>
      <c r="S162" s="341"/>
      <c r="T162" s="341"/>
      <c r="U162" s="126"/>
      <c r="V162" s="341"/>
      <c r="W162" s="341"/>
      <c r="Y162" s="341"/>
      <c r="Z162" s="341"/>
      <c r="AB162" s="341"/>
      <c r="AC162" s="341"/>
      <c r="AE162" s="341"/>
      <c r="AF162" s="341"/>
      <c r="AH162" s="341"/>
      <c r="AI162" s="341"/>
      <c r="AK162" s="341"/>
      <c r="AL162" s="341"/>
      <c r="AN162" s="341"/>
      <c r="AO162" s="341"/>
      <c r="AQ162" s="341"/>
      <c r="AR162" s="341"/>
      <c r="AT162" s="341"/>
      <c r="AU162" s="341"/>
      <c r="AW162" s="341"/>
      <c r="AX162" s="341"/>
      <c r="AZ162" s="341"/>
      <c r="BA162" s="341"/>
      <c r="BC162" s="341"/>
      <c r="BD162" s="341"/>
      <c r="BF162" s="341"/>
      <c r="BG162" s="341"/>
      <c r="BI162" s="341"/>
      <c r="BJ162" s="341"/>
    </row>
    <row r="163" spans="8:62" s="88" customFormat="1" x14ac:dyDescent="0.55000000000000004">
      <c r="H163" s="374"/>
      <c r="I163" s="341"/>
      <c r="J163" s="341"/>
      <c r="K163" s="341"/>
      <c r="L163" s="341"/>
      <c r="M163" s="126"/>
      <c r="N163" s="126"/>
      <c r="O163" s="126"/>
      <c r="P163" s="341"/>
      <c r="Q163" s="341"/>
      <c r="R163" s="375"/>
      <c r="S163" s="341"/>
      <c r="T163" s="341"/>
      <c r="U163" s="126"/>
      <c r="V163" s="341"/>
      <c r="W163" s="341"/>
      <c r="Y163" s="341"/>
      <c r="Z163" s="341"/>
      <c r="AB163" s="341"/>
      <c r="AC163" s="341"/>
      <c r="AE163" s="341"/>
      <c r="AF163" s="341"/>
      <c r="AH163" s="341"/>
      <c r="AI163" s="341"/>
      <c r="AK163" s="341"/>
      <c r="AL163" s="341"/>
      <c r="AN163" s="341"/>
      <c r="AO163" s="341"/>
      <c r="AQ163" s="341"/>
      <c r="AR163" s="341"/>
      <c r="AT163" s="341"/>
      <c r="AU163" s="341"/>
      <c r="AW163" s="341"/>
      <c r="AX163" s="341"/>
      <c r="AZ163" s="341"/>
      <c r="BA163" s="341"/>
      <c r="BC163" s="341"/>
      <c r="BD163" s="341"/>
      <c r="BF163" s="341"/>
      <c r="BG163" s="341"/>
      <c r="BI163" s="341"/>
      <c r="BJ163" s="341"/>
    </row>
    <row r="164" spans="8:62" s="88" customFormat="1" x14ac:dyDescent="0.55000000000000004">
      <c r="H164" s="374"/>
      <c r="I164" s="341"/>
      <c r="J164" s="341"/>
      <c r="K164" s="341"/>
      <c r="L164" s="341"/>
      <c r="M164" s="126"/>
      <c r="N164" s="126"/>
      <c r="O164" s="126"/>
      <c r="P164" s="341"/>
      <c r="Q164" s="341"/>
      <c r="R164" s="375"/>
      <c r="S164" s="341"/>
      <c r="T164" s="341"/>
      <c r="U164" s="126"/>
      <c r="V164" s="341"/>
      <c r="W164" s="341"/>
      <c r="Y164" s="341"/>
      <c r="Z164" s="341"/>
      <c r="AB164" s="341"/>
      <c r="AC164" s="341"/>
      <c r="AE164" s="341"/>
      <c r="AF164" s="341"/>
      <c r="AH164" s="341"/>
      <c r="AI164" s="341"/>
      <c r="AK164" s="341"/>
      <c r="AL164" s="341"/>
      <c r="AN164" s="341"/>
      <c r="AO164" s="341"/>
      <c r="AQ164" s="341"/>
      <c r="AR164" s="341"/>
      <c r="AT164" s="341"/>
      <c r="AU164" s="341"/>
      <c r="AW164" s="341"/>
      <c r="AX164" s="341"/>
      <c r="AZ164" s="341"/>
      <c r="BA164" s="341"/>
      <c r="BC164" s="341"/>
      <c r="BD164" s="341"/>
      <c r="BF164" s="341"/>
      <c r="BG164" s="341"/>
      <c r="BI164" s="341"/>
      <c r="BJ164" s="341"/>
    </row>
    <row r="165" spans="8:62" s="88" customFormat="1" x14ac:dyDescent="0.55000000000000004">
      <c r="H165" s="374"/>
      <c r="I165" s="341"/>
      <c r="J165" s="341"/>
      <c r="K165" s="341"/>
      <c r="L165" s="341"/>
      <c r="M165" s="126"/>
      <c r="N165" s="126"/>
      <c r="O165" s="126"/>
      <c r="P165" s="341"/>
      <c r="Q165" s="341"/>
      <c r="R165" s="375"/>
      <c r="S165" s="341"/>
      <c r="T165" s="341"/>
      <c r="U165" s="126"/>
      <c r="V165" s="341"/>
      <c r="W165" s="341"/>
      <c r="Y165" s="341"/>
      <c r="Z165" s="341"/>
      <c r="AB165" s="341"/>
      <c r="AC165" s="341"/>
      <c r="AE165" s="341"/>
      <c r="AF165" s="341"/>
      <c r="AH165" s="341"/>
      <c r="AI165" s="341"/>
      <c r="AK165" s="341"/>
      <c r="AL165" s="341"/>
      <c r="AN165" s="341"/>
      <c r="AO165" s="341"/>
      <c r="AQ165" s="341"/>
      <c r="AR165" s="341"/>
      <c r="AT165" s="341"/>
      <c r="AU165" s="341"/>
      <c r="AW165" s="341"/>
      <c r="AX165" s="341"/>
      <c r="AZ165" s="341"/>
      <c r="BA165" s="341"/>
      <c r="BC165" s="341"/>
      <c r="BD165" s="341"/>
      <c r="BF165" s="341"/>
      <c r="BG165" s="341"/>
      <c r="BI165" s="341"/>
      <c r="BJ165" s="341"/>
    </row>
    <row r="166" spans="8:62" s="88" customFormat="1" x14ac:dyDescent="0.55000000000000004">
      <c r="H166" s="374"/>
      <c r="I166" s="341"/>
      <c r="J166" s="341"/>
      <c r="K166" s="341"/>
      <c r="L166" s="341"/>
      <c r="M166" s="126"/>
      <c r="N166" s="126"/>
      <c r="O166" s="126"/>
      <c r="P166" s="341"/>
      <c r="Q166" s="341"/>
      <c r="R166" s="375"/>
      <c r="S166" s="341"/>
      <c r="T166" s="341"/>
      <c r="U166" s="126"/>
      <c r="V166" s="341"/>
      <c r="W166" s="341"/>
      <c r="Y166" s="341"/>
      <c r="Z166" s="341"/>
      <c r="AB166" s="341"/>
      <c r="AC166" s="341"/>
      <c r="AE166" s="341"/>
      <c r="AF166" s="341"/>
      <c r="AH166" s="341"/>
      <c r="AI166" s="341"/>
      <c r="AK166" s="341"/>
      <c r="AL166" s="341"/>
      <c r="AN166" s="341"/>
      <c r="AO166" s="341"/>
      <c r="AQ166" s="341"/>
      <c r="AR166" s="341"/>
      <c r="AT166" s="341"/>
      <c r="AU166" s="341"/>
      <c r="AW166" s="341"/>
      <c r="AX166" s="341"/>
      <c r="AZ166" s="341"/>
      <c r="BA166" s="341"/>
      <c r="BC166" s="341"/>
      <c r="BD166" s="341"/>
      <c r="BF166" s="341"/>
      <c r="BG166" s="341"/>
      <c r="BI166" s="341"/>
      <c r="BJ166" s="341"/>
    </row>
    <row r="167" spans="8:62" s="88" customFormat="1" x14ac:dyDescent="0.55000000000000004">
      <c r="H167" s="374"/>
      <c r="I167" s="341"/>
      <c r="J167" s="341"/>
      <c r="K167" s="341"/>
      <c r="L167" s="341"/>
      <c r="M167" s="126"/>
      <c r="N167" s="126"/>
      <c r="O167" s="126"/>
      <c r="P167" s="341"/>
      <c r="Q167" s="341"/>
      <c r="R167" s="375"/>
      <c r="S167" s="341"/>
      <c r="T167" s="341"/>
      <c r="U167" s="126"/>
      <c r="V167" s="341"/>
      <c r="W167" s="341"/>
      <c r="Y167" s="341"/>
      <c r="Z167" s="341"/>
      <c r="AB167" s="341"/>
      <c r="AC167" s="341"/>
      <c r="AE167" s="341"/>
      <c r="AF167" s="341"/>
      <c r="AH167" s="341"/>
      <c r="AI167" s="341"/>
      <c r="AK167" s="341"/>
      <c r="AL167" s="341"/>
      <c r="AN167" s="341"/>
      <c r="AO167" s="341"/>
      <c r="AQ167" s="341"/>
      <c r="AR167" s="341"/>
      <c r="AT167" s="341"/>
      <c r="AU167" s="341"/>
      <c r="AW167" s="341"/>
      <c r="AX167" s="341"/>
      <c r="AZ167" s="341"/>
      <c r="BA167" s="341"/>
      <c r="BC167" s="341"/>
      <c r="BD167" s="341"/>
      <c r="BF167" s="341"/>
      <c r="BG167" s="341"/>
      <c r="BI167" s="341"/>
      <c r="BJ167" s="341"/>
    </row>
    <row r="168" spans="8:62" s="88" customFormat="1" x14ac:dyDescent="0.55000000000000004">
      <c r="H168" s="374"/>
      <c r="I168" s="341"/>
      <c r="J168" s="341"/>
      <c r="K168" s="341"/>
      <c r="L168" s="341"/>
      <c r="M168" s="126"/>
      <c r="N168" s="126"/>
      <c r="O168" s="126"/>
      <c r="P168" s="341"/>
      <c r="Q168" s="341"/>
      <c r="R168" s="375"/>
      <c r="S168" s="341"/>
      <c r="T168" s="341"/>
      <c r="U168" s="126"/>
      <c r="V168" s="341"/>
      <c r="W168" s="341"/>
      <c r="Y168" s="341"/>
      <c r="Z168" s="341"/>
      <c r="AB168" s="341"/>
      <c r="AC168" s="341"/>
      <c r="AE168" s="341"/>
      <c r="AF168" s="341"/>
      <c r="AH168" s="341"/>
      <c r="AI168" s="341"/>
      <c r="AK168" s="341"/>
      <c r="AL168" s="341"/>
      <c r="AN168" s="341"/>
      <c r="AO168" s="341"/>
      <c r="AQ168" s="341"/>
      <c r="AR168" s="341"/>
      <c r="AT168" s="341"/>
      <c r="AU168" s="341"/>
      <c r="AW168" s="341"/>
      <c r="AX168" s="341"/>
      <c r="AZ168" s="341"/>
      <c r="BA168" s="341"/>
      <c r="BC168" s="341"/>
      <c r="BD168" s="341"/>
      <c r="BF168" s="341"/>
      <c r="BG168" s="341"/>
      <c r="BI168" s="341"/>
      <c r="BJ168" s="341"/>
    </row>
    <row r="169" spans="8:62" s="88" customFormat="1" x14ac:dyDescent="0.55000000000000004">
      <c r="H169" s="374"/>
      <c r="I169" s="341"/>
      <c r="J169" s="341"/>
      <c r="K169" s="341"/>
      <c r="L169" s="341"/>
      <c r="M169" s="126"/>
      <c r="N169" s="126"/>
      <c r="O169" s="126"/>
      <c r="P169" s="341"/>
      <c r="Q169" s="341"/>
      <c r="R169" s="375"/>
      <c r="S169" s="341"/>
      <c r="T169" s="341"/>
      <c r="U169" s="126"/>
      <c r="V169" s="341"/>
      <c r="W169" s="341"/>
      <c r="Y169" s="341"/>
      <c r="Z169" s="341"/>
      <c r="AB169" s="341"/>
      <c r="AC169" s="341"/>
      <c r="AE169" s="341"/>
      <c r="AF169" s="341"/>
      <c r="AH169" s="341"/>
      <c r="AI169" s="341"/>
      <c r="AK169" s="341"/>
      <c r="AL169" s="341"/>
      <c r="AN169" s="341"/>
      <c r="AO169" s="341"/>
      <c r="AQ169" s="341"/>
      <c r="AR169" s="341"/>
      <c r="AT169" s="341"/>
      <c r="AU169" s="341"/>
      <c r="AW169" s="341"/>
      <c r="AX169" s="341"/>
      <c r="AZ169" s="341"/>
      <c r="BA169" s="341"/>
      <c r="BC169" s="341"/>
      <c r="BD169" s="341"/>
      <c r="BF169" s="341"/>
      <c r="BG169" s="341"/>
      <c r="BI169" s="341"/>
      <c r="BJ169" s="341"/>
    </row>
    <row r="170" spans="8:62" s="88" customFormat="1" x14ac:dyDescent="0.55000000000000004">
      <c r="H170" s="374"/>
      <c r="I170" s="341"/>
      <c r="J170" s="341"/>
      <c r="K170" s="341"/>
      <c r="L170" s="341"/>
      <c r="M170" s="126"/>
      <c r="N170" s="126"/>
      <c r="O170" s="126"/>
      <c r="P170" s="341"/>
      <c r="Q170" s="341"/>
      <c r="R170" s="375"/>
      <c r="S170" s="341"/>
      <c r="T170" s="341"/>
      <c r="U170" s="126"/>
      <c r="V170" s="341"/>
      <c r="W170" s="341"/>
      <c r="Y170" s="341"/>
      <c r="Z170" s="341"/>
      <c r="AB170" s="341"/>
      <c r="AC170" s="341"/>
      <c r="AE170" s="341"/>
      <c r="AF170" s="341"/>
      <c r="AH170" s="341"/>
      <c r="AI170" s="341"/>
      <c r="AK170" s="341"/>
      <c r="AL170" s="341"/>
      <c r="AN170" s="341"/>
      <c r="AO170" s="341"/>
      <c r="AQ170" s="341"/>
      <c r="AR170" s="341"/>
      <c r="AT170" s="341"/>
      <c r="AU170" s="341"/>
      <c r="AW170" s="341"/>
      <c r="AX170" s="341"/>
      <c r="AZ170" s="341"/>
      <c r="BA170" s="341"/>
      <c r="BC170" s="341"/>
      <c r="BD170" s="341"/>
      <c r="BF170" s="341"/>
      <c r="BG170" s="341"/>
      <c r="BI170" s="341"/>
      <c r="BJ170" s="341"/>
    </row>
    <row r="171" spans="8:62" s="88" customFormat="1" x14ac:dyDescent="0.55000000000000004">
      <c r="H171" s="374"/>
      <c r="I171" s="341"/>
      <c r="J171" s="341"/>
      <c r="K171" s="341"/>
      <c r="L171" s="341"/>
      <c r="M171" s="126"/>
      <c r="N171" s="126"/>
      <c r="O171" s="126"/>
      <c r="P171" s="341"/>
      <c r="Q171" s="341"/>
      <c r="R171" s="375"/>
      <c r="S171" s="341"/>
      <c r="T171" s="341"/>
      <c r="U171" s="126"/>
      <c r="V171" s="341"/>
      <c r="W171" s="341"/>
      <c r="Y171" s="341"/>
      <c r="Z171" s="341"/>
      <c r="AB171" s="341"/>
      <c r="AC171" s="341"/>
      <c r="AE171" s="341"/>
      <c r="AF171" s="341"/>
      <c r="AH171" s="341"/>
      <c r="AI171" s="341"/>
      <c r="AK171" s="341"/>
      <c r="AL171" s="341"/>
      <c r="AN171" s="341"/>
      <c r="AO171" s="341"/>
      <c r="AQ171" s="341"/>
      <c r="AR171" s="341"/>
      <c r="AT171" s="341"/>
      <c r="AU171" s="341"/>
      <c r="AW171" s="341"/>
      <c r="AX171" s="341"/>
      <c r="AZ171" s="341"/>
      <c r="BA171" s="341"/>
      <c r="BC171" s="341"/>
      <c r="BD171" s="341"/>
      <c r="BF171" s="341"/>
      <c r="BG171" s="341"/>
      <c r="BI171" s="341"/>
      <c r="BJ171" s="341"/>
    </row>
    <row r="172" spans="8:62" s="88" customFormat="1" x14ac:dyDescent="0.55000000000000004">
      <c r="H172" s="374"/>
      <c r="I172" s="341"/>
      <c r="J172" s="341"/>
      <c r="K172" s="341"/>
      <c r="L172" s="341"/>
      <c r="M172" s="126"/>
      <c r="N172" s="126"/>
      <c r="O172" s="126"/>
      <c r="P172" s="341"/>
      <c r="Q172" s="341"/>
      <c r="R172" s="375"/>
      <c r="S172" s="341"/>
      <c r="T172" s="341"/>
      <c r="U172" s="126"/>
      <c r="V172" s="341"/>
      <c r="W172" s="341"/>
      <c r="Y172" s="341"/>
      <c r="Z172" s="341"/>
      <c r="AB172" s="341"/>
      <c r="AC172" s="341"/>
      <c r="AE172" s="341"/>
      <c r="AF172" s="341"/>
      <c r="AH172" s="341"/>
      <c r="AI172" s="341"/>
      <c r="AK172" s="341"/>
      <c r="AL172" s="341"/>
      <c r="AN172" s="341"/>
      <c r="AO172" s="341"/>
      <c r="AQ172" s="341"/>
      <c r="AR172" s="341"/>
      <c r="AT172" s="341"/>
      <c r="AU172" s="341"/>
      <c r="AW172" s="341"/>
      <c r="AX172" s="341"/>
      <c r="AZ172" s="341"/>
      <c r="BA172" s="341"/>
      <c r="BC172" s="341"/>
      <c r="BD172" s="341"/>
      <c r="BF172" s="341"/>
      <c r="BG172" s="341"/>
      <c r="BI172" s="341"/>
      <c r="BJ172" s="341"/>
    </row>
    <row r="173" spans="8:62" s="88" customFormat="1" x14ac:dyDescent="0.55000000000000004">
      <c r="H173" s="374"/>
      <c r="I173" s="341"/>
      <c r="J173" s="341"/>
      <c r="K173" s="341"/>
      <c r="L173" s="341"/>
      <c r="M173" s="126"/>
      <c r="N173" s="126"/>
      <c r="O173" s="126"/>
      <c r="P173" s="341"/>
      <c r="Q173" s="341"/>
      <c r="R173" s="375"/>
      <c r="S173" s="341"/>
      <c r="T173" s="341"/>
      <c r="U173" s="126"/>
      <c r="V173" s="341"/>
      <c r="W173" s="341"/>
      <c r="Y173" s="341"/>
      <c r="Z173" s="341"/>
      <c r="AB173" s="341"/>
      <c r="AC173" s="341"/>
      <c r="AE173" s="341"/>
      <c r="AF173" s="341"/>
      <c r="AH173" s="341"/>
      <c r="AI173" s="341"/>
      <c r="AK173" s="341"/>
      <c r="AL173" s="341"/>
      <c r="AN173" s="341"/>
      <c r="AO173" s="341"/>
      <c r="AQ173" s="341"/>
      <c r="AR173" s="341"/>
      <c r="AT173" s="341"/>
      <c r="AU173" s="341"/>
      <c r="AW173" s="341"/>
      <c r="AX173" s="341"/>
      <c r="AZ173" s="341"/>
      <c r="BA173" s="341"/>
      <c r="BC173" s="341"/>
      <c r="BD173" s="341"/>
      <c r="BF173" s="341"/>
      <c r="BG173" s="341"/>
      <c r="BI173" s="341"/>
      <c r="BJ173" s="341"/>
    </row>
    <row r="174" spans="8:62" s="88" customFormat="1" x14ac:dyDescent="0.55000000000000004">
      <c r="H174" s="374"/>
      <c r="I174" s="341"/>
      <c r="J174" s="341"/>
      <c r="K174" s="341"/>
      <c r="L174" s="341"/>
      <c r="M174" s="126"/>
      <c r="N174" s="126"/>
      <c r="O174" s="126"/>
      <c r="P174" s="341"/>
      <c r="Q174" s="341"/>
      <c r="R174" s="375"/>
      <c r="S174" s="341"/>
      <c r="T174" s="341"/>
      <c r="U174" s="126"/>
      <c r="V174" s="341"/>
      <c r="W174" s="341"/>
      <c r="Y174" s="341"/>
      <c r="Z174" s="341"/>
      <c r="AB174" s="341"/>
      <c r="AC174" s="341"/>
      <c r="AE174" s="341"/>
      <c r="AF174" s="341"/>
      <c r="AH174" s="341"/>
      <c r="AI174" s="341"/>
      <c r="AK174" s="341"/>
      <c r="AL174" s="341"/>
      <c r="AN174" s="341"/>
      <c r="AO174" s="341"/>
      <c r="AQ174" s="341"/>
      <c r="AR174" s="341"/>
      <c r="AT174" s="341"/>
      <c r="AU174" s="341"/>
      <c r="AW174" s="341"/>
      <c r="AX174" s="341"/>
      <c r="AZ174" s="341"/>
      <c r="BA174" s="341"/>
      <c r="BC174" s="341"/>
      <c r="BD174" s="341"/>
      <c r="BF174" s="341"/>
      <c r="BG174" s="341"/>
      <c r="BI174" s="341"/>
      <c r="BJ174" s="341"/>
    </row>
    <row r="175" spans="8:62" s="88" customFormat="1" x14ac:dyDescent="0.55000000000000004">
      <c r="H175" s="374"/>
      <c r="I175" s="341"/>
      <c r="J175" s="341"/>
      <c r="K175" s="341"/>
      <c r="L175" s="341"/>
      <c r="M175" s="126"/>
      <c r="N175" s="126"/>
      <c r="O175" s="126"/>
      <c r="P175" s="341"/>
      <c r="Q175" s="341"/>
      <c r="R175" s="375"/>
      <c r="S175" s="341"/>
      <c r="T175" s="341"/>
      <c r="U175" s="126"/>
      <c r="V175" s="341"/>
      <c r="W175" s="341"/>
      <c r="Y175" s="341"/>
      <c r="Z175" s="341"/>
      <c r="AB175" s="341"/>
      <c r="AC175" s="341"/>
      <c r="AE175" s="341"/>
      <c r="AF175" s="341"/>
      <c r="AH175" s="341"/>
      <c r="AI175" s="341"/>
      <c r="AK175" s="341"/>
      <c r="AL175" s="341"/>
      <c r="AN175" s="341"/>
      <c r="AO175" s="341"/>
      <c r="AQ175" s="341"/>
      <c r="AR175" s="341"/>
      <c r="AT175" s="341"/>
      <c r="AU175" s="341"/>
      <c r="AW175" s="341"/>
      <c r="AX175" s="341"/>
      <c r="AZ175" s="341"/>
      <c r="BA175" s="341"/>
      <c r="BC175" s="341"/>
      <c r="BD175" s="341"/>
      <c r="BF175" s="341"/>
      <c r="BG175" s="341"/>
      <c r="BI175" s="341"/>
      <c r="BJ175" s="341"/>
    </row>
    <row r="176" spans="8:62" s="88" customFormat="1" x14ac:dyDescent="0.55000000000000004">
      <c r="H176" s="374"/>
      <c r="I176" s="341"/>
      <c r="J176" s="341"/>
      <c r="K176" s="341"/>
      <c r="L176" s="341"/>
      <c r="M176" s="126"/>
      <c r="N176" s="126"/>
      <c r="O176" s="126"/>
      <c r="P176" s="341"/>
      <c r="Q176" s="341"/>
      <c r="R176" s="375"/>
      <c r="S176" s="341"/>
      <c r="T176" s="341"/>
      <c r="U176" s="126"/>
      <c r="V176" s="341"/>
      <c r="W176" s="341"/>
      <c r="Y176" s="341"/>
      <c r="Z176" s="341"/>
      <c r="AB176" s="341"/>
      <c r="AC176" s="341"/>
      <c r="AE176" s="341"/>
      <c r="AF176" s="341"/>
      <c r="AH176" s="341"/>
      <c r="AI176" s="341"/>
      <c r="AK176" s="341"/>
      <c r="AL176" s="341"/>
      <c r="AN176" s="341"/>
      <c r="AO176" s="341"/>
      <c r="AQ176" s="341"/>
      <c r="AR176" s="341"/>
      <c r="AT176" s="341"/>
      <c r="AU176" s="341"/>
      <c r="AW176" s="341"/>
      <c r="AX176" s="341"/>
      <c r="AZ176" s="341"/>
      <c r="BA176" s="341"/>
      <c r="BC176" s="341"/>
      <c r="BD176" s="341"/>
      <c r="BF176" s="341"/>
      <c r="BG176" s="341"/>
      <c r="BI176" s="341"/>
      <c r="BJ176" s="341"/>
    </row>
    <row r="177" spans="8:62" s="88" customFormat="1" x14ac:dyDescent="0.55000000000000004">
      <c r="H177" s="374"/>
      <c r="I177" s="341"/>
      <c r="J177" s="341"/>
      <c r="K177" s="341"/>
      <c r="L177" s="341"/>
      <c r="M177" s="126"/>
      <c r="N177" s="126"/>
      <c r="O177" s="126"/>
      <c r="P177" s="341"/>
      <c r="Q177" s="341"/>
      <c r="R177" s="375"/>
      <c r="S177" s="341"/>
      <c r="T177" s="341"/>
      <c r="U177" s="126"/>
      <c r="V177" s="341"/>
      <c r="W177" s="341"/>
      <c r="Y177" s="341"/>
      <c r="Z177" s="341"/>
      <c r="AB177" s="341"/>
      <c r="AC177" s="341"/>
      <c r="AE177" s="341"/>
      <c r="AF177" s="341"/>
      <c r="AH177" s="341"/>
      <c r="AI177" s="341"/>
      <c r="AK177" s="341"/>
      <c r="AL177" s="341"/>
      <c r="AN177" s="341"/>
      <c r="AO177" s="341"/>
      <c r="AQ177" s="341"/>
      <c r="AR177" s="341"/>
      <c r="AT177" s="341"/>
      <c r="AU177" s="341"/>
      <c r="AW177" s="341"/>
      <c r="AX177" s="341"/>
      <c r="AZ177" s="341"/>
      <c r="BA177" s="341"/>
      <c r="BC177" s="341"/>
      <c r="BD177" s="341"/>
      <c r="BF177" s="341"/>
      <c r="BG177" s="341"/>
      <c r="BI177" s="341"/>
      <c r="BJ177" s="341"/>
    </row>
  </sheetData>
  <mergeCells count="59">
    <mergeCell ref="AN5:AP5"/>
    <mergeCell ref="A5:G8"/>
    <mergeCell ref="H5:H8"/>
    <mergeCell ref="I5:O5"/>
    <mergeCell ref="P5:R5"/>
    <mergeCell ref="S5:U5"/>
    <mergeCell ref="V5:X5"/>
    <mergeCell ref="Y5:AA5"/>
    <mergeCell ref="AB5:AD5"/>
    <mergeCell ref="AE5:AG5"/>
    <mergeCell ref="AH5:AJ5"/>
    <mergeCell ref="AK5:AM5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BB6:BB7"/>
    <mergeCell ref="BC6:BD7"/>
    <mergeCell ref="AM6:AM7"/>
    <mergeCell ref="AN6:AO7"/>
    <mergeCell ref="AP6:AP7"/>
    <mergeCell ref="AQ6:AR7"/>
    <mergeCell ref="AS6:AS7"/>
    <mergeCell ref="AT6:AU7"/>
    <mergeCell ref="A9:G9"/>
    <mergeCell ref="AV6:AV7"/>
    <mergeCell ref="AW6:AX7"/>
    <mergeCell ref="AY6:AY7"/>
    <mergeCell ref="AZ6:BA7"/>
    <mergeCell ref="AD6:AD7"/>
    <mergeCell ref="AE6:AF7"/>
    <mergeCell ref="AG6:AG7"/>
    <mergeCell ref="AH6:AI7"/>
    <mergeCell ref="AJ6:AJ7"/>
    <mergeCell ref="AK6:AL7"/>
    <mergeCell ref="BE6:BE7"/>
    <mergeCell ref="BF6:BG7"/>
    <mergeCell ref="BH6:BH7"/>
    <mergeCell ref="BI6:BJ7"/>
    <mergeCell ref="BK6:BK7"/>
    <mergeCell ref="F36:O36"/>
    <mergeCell ref="A10:G10"/>
    <mergeCell ref="A11:G11"/>
    <mergeCell ref="A12:G12"/>
    <mergeCell ref="A28:E28"/>
    <mergeCell ref="G33:O33"/>
    <mergeCell ref="G34:O34"/>
  </mergeCells>
  <pageMargins left="0.27559055118110237" right="0.27559055118110237" top="0.43307086614173229" bottom="0.39370078740157483" header="0.31496062992125984" footer="0.31496062992125984"/>
  <pageSetup paperSize="5" scale="72" orientation="landscape" r:id="rId1"/>
  <headerFooter alignWithMargins="0">
    <oddHeader>&amp;Rงปม. 2559
&amp;P/&amp;N</oddHeader>
    <oddFooter>&amp;R&amp;9&amp;F</oddFooter>
  </headerFooter>
  <colBreaks count="4" manualBreakCount="4">
    <brk id="15" max="40" man="1"/>
    <brk id="27" max="31" man="1"/>
    <brk id="39" max="40" man="1"/>
    <brk id="5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22"/>
  <sheetViews>
    <sheetView view="pageBreakPreview" zoomScaleNormal="75" zoomScaleSheetLayoutView="100" workbookViewId="0">
      <selection activeCell="BH14" sqref="BH14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42.75" style="3" customWidth="1"/>
    <col min="8" max="8" width="13.375" style="125" customWidth="1"/>
    <col min="9" max="9" width="14.125" style="426" customWidth="1"/>
    <col min="10" max="10" width="13.375" style="426" customWidth="1"/>
    <col min="11" max="11" width="14.125" style="470" customWidth="1"/>
    <col min="12" max="12" width="13.125" style="431" customWidth="1"/>
    <col min="13" max="13" width="6.125" style="20" customWidth="1"/>
    <col min="14" max="14" width="14.75" style="20" customWidth="1"/>
    <col min="15" max="15" width="6.125" style="126" customWidth="1"/>
    <col min="16" max="16" width="11.125" style="431" customWidth="1"/>
    <col min="17" max="17" width="11.5" style="426" customWidth="1"/>
    <col min="18" max="18" width="6.125" style="21" customWidth="1"/>
    <col min="19" max="20" width="11.625" style="426" customWidth="1"/>
    <col min="21" max="21" width="6.125" style="20" customWidth="1"/>
    <col min="22" max="23" width="11.625" style="426" customWidth="1"/>
    <col min="24" max="24" width="6.125" style="3" customWidth="1"/>
    <col min="25" max="26" width="11.625" style="426" customWidth="1"/>
    <col min="27" max="27" width="6.125" style="3" customWidth="1"/>
    <col min="28" max="29" width="11.625" style="426" customWidth="1"/>
    <col min="30" max="30" width="6.125" style="3" customWidth="1"/>
    <col min="31" max="31" width="11.625" style="426" customWidth="1"/>
    <col min="32" max="32" width="11.875" style="426" customWidth="1"/>
    <col min="33" max="33" width="6.125" style="3" customWidth="1"/>
    <col min="34" max="35" width="11.625" style="426" customWidth="1"/>
    <col min="36" max="36" width="6.125" style="3" customWidth="1"/>
    <col min="37" max="37" width="12.625" style="426" customWidth="1"/>
    <col min="38" max="38" width="12.375" style="426" customWidth="1"/>
    <col min="39" max="39" width="6.125" style="3" customWidth="1"/>
    <col min="40" max="41" width="11.625" style="426" customWidth="1"/>
    <col min="42" max="42" width="6.125" style="3" customWidth="1"/>
    <col min="43" max="43" width="12.125" style="426" customWidth="1"/>
    <col min="44" max="44" width="13.25" style="426" customWidth="1"/>
    <col min="45" max="45" width="6.125" style="3" customWidth="1"/>
    <col min="46" max="47" width="11.625" style="426" customWidth="1"/>
    <col min="48" max="48" width="6.125" style="3" customWidth="1"/>
    <col min="49" max="49" width="12.75" style="426" customWidth="1"/>
    <col min="50" max="50" width="13.125" style="426" customWidth="1"/>
    <col min="51" max="51" width="6.125" style="3" customWidth="1"/>
    <col min="52" max="52" width="11.625" style="426" customWidth="1"/>
    <col min="53" max="53" width="11.75" style="426" customWidth="1"/>
    <col min="54" max="54" width="6.125" style="3" customWidth="1"/>
    <col min="55" max="56" width="11.625" style="426" customWidth="1"/>
    <col min="57" max="57" width="6.125" style="3" customWidth="1"/>
    <col min="58" max="58" width="13.375" style="426" customWidth="1"/>
    <col min="59" max="59" width="13.125" style="426" customWidth="1"/>
    <col min="60" max="60" width="6.125" style="3" customWidth="1"/>
    <col min="61" max="62" width="13.125" style="426" customWidth="1"/>
    <col min="63" max="63" width="6.125" style="3" customWidth="1"/>
    <col min="64" max="64" width="14.25" style="3" customWidth="1"/>
    <col min="65" max="16384" width="9" style="3"/>
  </cols>
  <sheetData>
    <row r="1" spans="1:64" ht="24.75" x14ac:dyDescent="0.6">
      <c r="A1" s="334"/>
      <c r="B1" s="334"/>
      <c r="C1" s="334"/>
      <c r="D1" s="334"/>
      <c r="E1" s="334"/>
      <c r="F1" s="334"/>
      <c r="G1" s="335" t="s">
        <v>0</v>
      </c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1"/>
    </row>
    <row r="2" spans="1:64" ht="24.75" x14ac:dyDescent="0.6">
      <c r="A2" s="1"/>
      <c r="B2" s="1"/>
      <c r="C2" s="1"/>
      <c r="D2" s="1"/>
      <c r="E2" s="1"/>
      <c r="F2" s="1"/>
      <c r="G2" s="33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64" s="14" customFormat="1" ht="22.5" customHeight="1" x14ac:dyDescent="0.6">
      <c r="A3" s="6"/>
      <c r="B3" s="7"/>
      <c r="C3" s="7"/>
      <c r="D3" s="7"/>
      <c r="E3" s="7"/>
      <c r="F3" s="7"/>
      <c r="G3" s="335" t="s">
        <v>205</v>
      </c>
      <c r="H3" s="8"/>
      <c r="I3" s="427"/>
      <c r="J3" s="427"/>
      <c r="K3" s="428"/>
      <c r="L3" s="427"/>
      <c r="M3" s="7"/>
      <c r="N3" s="7"/>
      <c r="O3" s="7"/>
      <c r="P3" s="427"/>
      <c r="Q3" s="427"/>
      <c r="R3" s="11"/>
      <c r="S3" s="427"/>
      <c r="T3" s="427"/>
      <c r="U3" s="12" t="s">
        <v>3</v>
      </c>
      <c r="V3" s="429"/>
      <c r="W3" s="429"/>
      <c r="Y3" s="429"/>
      <c r="Z3" s="429"/>
      <c r="AB3" s="429"/>
      <c r="AC3" s="429"/>
      <c r="AE3" s="429"/>
      <c r="AF3" s="429"/>
      <c r="AH3" s="429"/>
      <c r="AI3" s="429"/>
      <c r="AK3" s="429"/>
      <c r="AL3" s="429"/>
      <c r="AN3" s="429"/>
      <c r="AO3" s="429"/>
      <c r="AQ3" s="429"/>
      <c r="AR3" s="429"/>
      <c r="AT3" s="429"/>
      <c r="AU3" s="429"/>
      <c r="AW3" s="429"/>
      <c r="AX3" s="429"/>
      <c r="AZ3" s="429"/>
      <c r="BA3" s="429"/>
      <c r="BC3" s="429"/>
      <c r="BD3" s="429"/>
      <c r="BF3" s="429"/>
      <c r="BG3" s="429"/>
      <c r="BI3" s="429"/>
      <c r="BJ3" s="429"/>
    </row>
    <row r="4" spans="1:64" ht="22.5" customHeight="1" x14ac:dyDescent="0.55000000000000004">
      <c r="A4" s="17"/>
      <c r="B4" s="17"/>
      <c r="C4" s="17"/>
      <c r="D4" s="17"/>
      <c r="E4" s="17"/>
      <c r="F4" s="17"/>
      <c r="G4" s="17"/>
      <c r="H4" s="18"/>
      <c r="I4" s="430"/>
      <c r="K4" s="431"/>
      <c r="L4" s="426"/>
      <c r="O4" s="20"/>
      <c r="P4" s="426"/>
    </row>
    <row r="5" spans="1:64" s="23" customFormat="1" x14ac:dyDescent="0.55000000000000004">
      <c r="A5" s="393" t="s">
        <v>7</v>
      </c>
      <c r="B5" s="394"/>
      <c r="C5" s="394"/>
      <c r="D5" s="394"/>
      <c r="E5" s="394"/>
      <c r="F5" s="394"/>
      <c r="G5" s="394"/>
      <c r="H5" s="399" t="s">
        <v>8</v>
      </c>
      <c r="I5" s="390" t="s">
        <v>9</v>
      </c>
      <c r="J5" s="402"/>
      <c r="K5" s="402"/>
      <c r="L5" s="391"/>
      <c r="M5" s="391"/>
      <c r="N5" s="391"/>
      <c r="O5" s="392"/>
      <c r="P5" s="390">
        <v>240605</v>
      </c>
      <c r="Q5" s="391"/>
      <c r="R5" s="392"/>
      <c r="S5" s="390">
        <v>21490</v>
      </c>
      <c r="T5" s="391"/>
      <c r="U5" s="392"/>
      <c r="V5" s="390">
        <v>21520</v>
      </c>
      <c r="W5" s="391"/>
      <c r="X5" s="392"/>
      <c r="Y5" s="390" t="s">
        <v>10</v>
      </c>
      <c r="Z5" s="391"/>
      <c r="AA5" s="392"/>
      <c r="AB5" s="390">
        <v>240697</v>
      </c>
      <c r="AC5" s="391"/>
      <c r="AD5" s="392"/>
      <c r="AE5" s="390">
        <v>240736</v>
      </c>
      <c r="AF5" s="391"/>
      <c r="AG5" s="392"/>
      <c r="AH5" s="390">
        <v>240756</v>
      </c>
      <c r="AI5" s="391"/>
      <c r="AJ5" s="392"/>
      <c r="AK5" s="390" t="s">
        <v>11</v>
      </c>
      <c r="AL5" s="391"/>
      <c r="AM5" s="392"/>
      <c r="AN5" s="390">
        <v>240787</v>
      </c>
      <c r="AO5" s="391"/>
      <c r="AP5" s="392"/>
      <c r="AQ5" s="390">
        <v>240817</v>
      </c>
      <c r="AR5" s="391"/>
      <c r="AS5" s="392"/>
      <c r="AT5" s="390">
        <v>240848</v>
      </c>
      <c r="AU5" s="391"/>
      <c r="AV5" s="392"/>
      <c r="AW5" s="390" t="s">
        <v>12</v>
      </c>
      <c r="AX5" s="391"/>
      <c r="AY5" s="392"/>
      <c r="AZ5" s="390">
        <v>240878</v>
      </c>
      <c r="BA5" s="391"/>
      <c r="BB5" s="392"/>
      <c r="BC5" s="390">
        <v>240909</v>
      </c>
      <c r="BD5" s="391"/>
      <c r="BE5" s="392"/>
      <c r="BF5" s="390">
        <v>240940</v>
      </c>
      <c r="BG5" s="391"/>
      <c r="BH5" s="392"/>
      <c r="BI5" s="390" t="s">
        <v>13</v>
      </c>
      <c r="BJ5" s="391"/>
      <c r="BK5" s="392"/>
    </row>
    <row r="6" spans="1:64" s="31" customFormat="1" ht="24.75" customHeight="1" x14ac:dyDescent="0.55000000000000004">
      <c r="A6" s="395"/>
      <c r="B6" s="396"/>
      <c r="C6" s="396"/>
      <c r="D6" s="396"/>
      <c r="E6" s="396"/>
      <c r="F6" s="396"/>
      <c r="G6" s="396"/>
      <c r="H6" s="400"/>
      <c r="I6" s="432" t="s">
        <v>14</v>
      </c>
      <c r="J6" s="433" t="s">
        <v>15</v>
      </c>
      <c r="K6" s="434" t="s">
        <v>16</v>
      </c>
      <c r="L6" s="435" t="s">
        <v>17</v>
      </c>
      <c r="M6" s="28" t="s">
        <v>18</v>
      </c>
      <c r="N6" s="29" t="s">
        <v>19</v>
      </c>
      <c r="O6" s="28" t="s">
        <v>18</v>
      </c>
      <c r="P6" s="436" t="s">
        <v>20</v>
      </c>
      <c r="Q6" s="437"/>
      <c r="R6" s="382" t="s">
        <v>18</v>
      </c>
      <c r="S6" s="436" t="s">
        <v>20</v>
      </c>
      <c r="T6" s="437"/>
      <c r="U6" s="382" t="s">
        <v>18</v>
      </c>
      <c r="V6" s="436" t="s">
        <v>20</v>
      </c>
      <c r="W6" s="437"/>
      <c r="X6" s="382" t="s">
        <v>18</v>
      </c>
      <c r="Y6" s="436" t="s">
        <v>20</v>
      </c>
      <c r="Z6" s="437"/>
      <c r="AA6" s="382" t="s">
        <v>18</v>
      </c>
      <c r="AB6" s="436" t="s">
        <v>20</v>
      </c>
      <c r="AC6" s="437"/>
      <c r="AD6" s="382" t="s">
        <v>18</v>
      </c>
      <c r="AE6" s="436" t="s">
        <v>20</v>
      </c>
      <c r="AF6" s="437"/>
      <c r="AG6" s="382" t="s">
        <v>18</v>
      </c>
      <c r="AH6" s="436" t="s">
        <v>20</v>
      </c>
      <c r="AI6" s="437"/>
      <c r="AJ6" s="382" t="s">
        <v>18</v>
      </c>
      <c r="AK6" s="436" t="s">
        <v>20</v>
      </c>
      <c r="AL6" s="437"/>
      <c r="AM6" s="382" t="s">
        <v>18</v>
      </c>
      <c r="AN6" s="436" t="s">
        <v>20</v>
      </c>
      <c r="AO6" s="437"/>
      <c r="AP6" s="382" t="s">
        <v>18</v>
      </c>
      <c r="AQ6" s="436" t="s">
        <v>20</v>
      </c>
      <c r="AR6" s="437"/>
      <c r="AS6" s="382" t="s">
        <v>18</v>
      </c>
      <c r="AT6" s="436" t="s">
        <v>20</v>
      </c>
      <c r="AU6" s="437"/>
      <c r="AV6" s="382" t="s">
        <v>18</v>
      </c>
      <c r="AW6" s="436" t="s">
        <v>20</v>
      </c>
      <c r="AX6" s="437"/>
      <c r="AY6" s="382" t="s">
        <v>18</v>
      </c>
      <c r="AZ6" s="436" t="s">
        <v>20</v>
      </c>
      <c r="BA6" s="437"/>
      <c r="BB6" s="382" t="s">
        <v>18</v>
      </c>
      <c r="BC6" s="436" t="s">
        <v>20</v>
      </c>
      <c r="BD6" s="437"/>
      <c r="BE6" s="382" t="s">
        <v>18</v>
      </c>
      <c r="BF6" s="436" t="s">
        <v>20</v>
      </c>
      <c r="BG6" s="437"/>
      <c r="BH6" s="382" t="s">
        <v>18</v>
      </c>
      <c r="BI6" s="436" t="s">
        <v>20</v>
      </c>
      <c r="BJ6" s="437"/>
      <c r="BK6" s="382" t="s">
        <v>18</v>
      </c>
    </row>
    <row r="7" spans="1:64" s="31" customFormat="1" ht="24.75" customHeight="1" x14ac:dyDescent="0.55000000000000004">
      <c r="A7" s="395"/>
      <c r="B7" s="396"/>
      <c r="C7" s="396"/>
      <c r="D7" s="396"/>
      <c r="E7" s="396"/>
      <c r="F7" s="396"/>
      <c r="G7" s="396"/>
      <c r="H7" s="400"/>
      <c r="I7" s="438"/>
      <c r="J7" s="439" t="s">
        <v>21</v>
      </c>
      <c r="K7" s="440" t="s">
        <v>22</v>
      </c>
      <c r="L7" s="441"/>
      <c r="M7" s="36"/>
      <c r="N7" s="37"/>
      <c r="O7" s="36"/>
      <c r="P7" s="442"/>
      <c r="Q7" s="443"/>
      <c r="R7" s="383"/>
      <c r="S7" s="442"/>
      <c r="T7" s="443"/>
      <c r="U7" s="383"/>
      <c r="V7" s="442"/>
      <c r="W7" s="443"/>
      <c r="X7" s="383"/>
      <c r="Y7" s="442"/>
      <c r="Z7" s="443"/>
      <c r="AA7" s="383"/>
      <c r="AB7" s="442"/>
      <c r="AC7" s="443"/>
      <c r="AD7" s="383"/>
      <c r="AE7" s="442"/>
      <c r="AF7" s="443"/>
      <c r="AG7" s="383"/>
      <c r="AH7" s="442"/>
      <c r="AI7" s="443"/>
      <c r="AJ7" s="383"/>
      <c r="AK7" s="442"/>
      <c r="AL7" s="443"/>
      <c r="AM7" s="383"/>
      <c r="AN7" s="442"/>
      <c r="AO7" s="443"/>
      <c r="AP7" s="383"/>
      <c r="AQ7" s="442"/>
      <c r="AR7" s="443"/>
      <c r="AS7" s="383"/>
      <c r="AT7" s="442"/>
      <c r="AU7" s="443"/>
      <c r="AV7" s="383"/>
      <c r="AW7" s="442"/>
      <c r="AX7" s="443"/>
      <c r="AY7" s="383"/>
      <c r="AZ7" s="442"/>
      <c r="BA7" s="443"/>
      <c r="BB7" s="383"/>
      <c r="BC7" s="442"/>
      <c r="BD7" s="443"/>
      <c r="BE7" s="383"/>
      <c r="BF7" s="442"/>
      <c r="BG7" s="443"/>
      <c r="BH7" s="383"/>
      <c r="BI7" s="442"/>
      <c r="BJ7" s="443"/>
      <c r="BK7" s="383"/>
    </row>
    <row r="8" spans="1:64" s="31" customFormat="1" ht="24.75" customHeight="1" x14ac:dyDescent="0.55000000000000004">
      <c r="A8" s="397"/>
      <c r="B8" s="398"/>
      <c r="C8" s="398"/>
      <c r="D8" s="398"/>
      <c r="E8" s="398"/>
      <c r="F8" s="398"/>
      <c r="G8" s="398"/>
      <c r="H8" s="401"/>
      <c r="I8" s="444" t="s">
        <v>23</v>
      </c>
      <c r="J8" s="445" t="s">
        <v>24</v>
      </c>
      <c r="K8" s="446" t="s">
        <v>25</v>
      </c>
      <c r="L8" s="447" t="s">
        <v>26</v>
      </c>
      <c r="M8" s="42" t="s">
        <v>27</v>
      </c>
      <c r="N8" s="43" t="s">
        <v>28</v>
      </c>
      <c r="O8" s="42" t="s">
        <v>29</v>
      </c>
      <c r="P8" s="448" t="s">
        <v>30</v>
      </c>
      <c r="Q8" s="448" t="s">
        <v>31</v>
      </c>
      <c r="R8" s="42" t="s">
        <v>32</v>
      </c>
      <c r="S8" s="448" t="s">
        <v>30</v>
      </c>
      <c r="T8" s="448" t="s">
        <v>31</v>
      </c>
      <c r="U8" s="42" t="s">
        <v>32</v>
      </c>
      <c r="V8" s="448" t="s">
        <v>30</v>
      </c>
      <c r="W8" s="448" t="s">
        <v>31</v>
      </c>
      <c r="X8" s="42" t="s">
        <v>32</v>
      </c>
      <c r="Y8" s="448" t="s">
        <v>30</v>
      </c>
      <c r="Z8" s="448" t="s">
        <v>31</v>
      </c>
      <c r="AA8" s="42" t="s">
        <v>32</v>
      </c>
      <c r="AB8" s="448" t="s">
        <v>30</v>
      </c>
      <c r="AC8" s="448" t="s">
        <v>31</v>
      </c>
      <c r="AD8" s="42" t="s">
        <v>32</v>
      </c>
      <c r="AE8" s="448" t="s">
        <v>30</v>
      </c>
      <c r="AF8" s="448" t="s">
        <v>31</v>
      </c>
      <c r="AG8" s="42" t="s">
        <v>32</v>
      </c>
      <c r="AH8" s="448" t="s">
        <v>30</v>
      </c>
      <c r="AI8" s="448" t="s">
        <v>31</v>
      </c>
      <c r="AJ8" s="42" t="s">
        <v>32</v>
      </c>
      <c r="AK8" s="448" t="s">
        <v>30</v>
      </c>
      <c r="AL8" s="448" t="s">
        <v>31</v>
      </c>
      <c r="AM8" s="42" t="s">
        <v>32</v>
      </c>
      <c r="AN8" s="448" t="s">
        <v>30</v>
      </c>
      <c r="AO8" s="448" t="s">
        <v>31</v>
      </c>
      <c r="AP8" s="42" t="s">
        <v>32</v>
      </c>
      <c r="AQ8" s="448" t="s">
        <v>30</v>
      </c>
      <c r="AR8" s="448" t="s">
        <v>31</v>
      </c>
      <c r="AS8" s="42" t="s">
        <v>32</v>
      </c>
      <c r="AT8" s="448" t="s">
        <v>30</v>
      </c>
      <c r="AU8" s="448" t="s">
        <v>31</v>
      </c>
      <c r="AV8" s="42" t="s">
        <v>32</v>
      </c>
      <c r="AW8" s="448" t="s">
        <v>30</v>
      </c>
      <c r="AX8" s="448" t="s">
        <v>31</v>
      </c>
      <c r="AY8" s="42" t="s">
        <v>32</v>
      </c>
      <c r="AZ8" s="448" t="s">
        <v>30</v>
      </c>
      <c r="BA8" s="448" t="s">
        <v>31</v>
      </c>
      <c r="BB8" s="42" t="s">
        <v>32</v>
      </c>
      <c r="BC8" s="448" t="s">
        <v>30</v>
      </c>
      <c r="BD8" s="448" t="s">
        <v>31</v>
      </c>
      <c r="BE8" s="42" t="s">
        <v>32</v>
      </c>
      <c r="BF8" s="448" t="s">
        <v>30</v>
      </c>
      <c r="BG8" s="448" t="s">
        <v>31</v>
      </c>
      <c r="BH8" s="42" t="s">
        <v>32</v>
      </c>
      <c r="BI8" s="448" t="s">
        <v>30</v>
      </c>
      <c r="BJ8" s="448" t="s">
        <v>31</v>
      </c>
      <c r="BK8" s="42" t="s">
        <v>32</v>
      </c>
    </row>
    <row r="9" spans="1:64" s="85" customFormat="1" ht="24.75" customHeight="1" x14ac:dyDescent="0.55000000000000004">
      <c r="A9" s="388" t="s">
        <v>33</v>
      </c>
      <c r="B9" s="389"/>
      <c r="C9" s="389"/>
      <c r="D9" s="389"/>
      <c r="E9" s="389"/>
      <c r="F9" s="389"/>
      <c r="G9" s="389"/>
      <c r="H9" s="355"/>
      <c r="I9" s="449"/>
      <c r="J9" s="449"/>
      <c r="K9" s="449"/>
      <c r="L9" s="449"/>
      <c r="M9" s="357"/>
      <c r="N9" s="357"/>
      <c r="O9" s="357"/>
      <c r="P9" s="449"/>
      <c r="Q9" s="449"/>
      <c r="R9" s="132"/>
      <c r="S9" s="449"/>
      <c r="T9" s="449"/>
      <c r="U9" s="357"/>
      <c r="V9" s="449"/>
      <c r="W9" s="449"/>
      <c r="X9" s="357"/>
      <c r="Y9" s="449"/>
      <c r="Z9" s="449"/>
      <c r="AA9" s="357"/>
      <c r="AB9" s="449"/>
      <c r="AC9" s="449"/>
      <c r="AD9" s="357"/>
      <c r="AE9" s="449"/>
      <c r="AF9" s="449"/>
      <c r="AG9" s="357"/>
      <c r="AH9" s="449"/>
      <c r="AI9" s="449"/>
      <c r="AJ9" s="357"/>
      <c r="AK9" s="449"/>
      <c r="AL9" s="449"/>
      <c r="AM9" s="357"/>
      <c r="AN9" s="449"/>
      <c r="AO9" s="449"/>
      <c r="AP9" s="357"/>
      <c r="AQ9" s="449"/>
      <c r="AR9" s="449"/>
      <c r="AS9" s="357"/>
      <c r="AT9" s="449"/>
      <c r="AU9" s="449"/>
      <c r="AV9" s="357"/>
      <c r="AW9" s="449"/>
      <c r="AX9" s="449"/>
      <c r="AY9" s="357"/>
      <c r="AZ9" s="449"/>
      <c r="BA9" s="449"/>
      <c r="BB9" s="357"/>
      <c r="BC9" s="449"/>
      <c r="BD9" s="449"/>
      <c r="BE9" s="357"/>
      <c r="BF9" s="449"/>
      <c r="BG9" s="449"/>
      <c r="BH9" s="357"/>
      <c r="BI9" s="449"/>
      <c r="BJ9" s="449"/>
      <c r="BK9" s="357"/>
    </row>
    <row r="10" spans="1:64" s="85" customFormat="1" ht="24.75" customHeight="1" x14ac:dyDescent="0.55000000000000004">
      <c r="A10" s="379" t="s">
        <v>4</v>
      </c>
      <c r="B10" s="380"/>
      <c r="C10" s="380"/>
      <c r="D10" s="380"/>
      <c r="E10" s="380"/>
      <c r="F10" s="380"/>
      <c r="G10" s="381"/>
      <c r="H10" s="358"/>
      <c r="I10" s="450"/>
      <c r="J10" s="450"/>
      <c r="K10" s="450"/>
      <c r="L10" s="450"/>
      <c r="M10" s="360"/>
      <c r="N10" s="360"/>
      <c r="O10" s="360"/>
      <c r="P10" s="450"/>
      <c r="Q10" s="450"/>
      <c r="R10" s="361"/>
      <c r="S10" s="450"/>
      <c r="T10" s="450"/>
      <c r="U10" s="360"/>
      <c r="V10" s="450"/>
      <c r="W10" s="450"/>
      <c r="X10" s="360"/>
      <c r="Y10" s="450"/>
      <c r="Z10" s="450"/>
      <c r="AA10" s="360"/>
      <c r="AB10" s="450"/>
      <c r="AC10" s="450"/>
      <c r="AD10" s="360"/>
      <c r="AE10" s="450"/>
      <c r="AF10" s="450"/>
      <c r="AG10" s="360"/>
      <c r="AH10" s="450"/>
      <c r="AI10" s="450"/>
      <c r="AJ10" s="360"/>
      <c r="AK10" s="450"/>
      <c r="AL10" s="450"/>
      <c r="AM10" s="360"/>
      <c r="AN10" s="450"/>
      <c r="AO10" s="450"/>
      <c r="AP10" s="360"/>
      <c r="AQ10" s="450"/>
      <c r="AR10" s="450"/>
      <c r="AS10" s="360"/>
      <c r="AT10" s="450"/>
      <c r="AU10" s="450"/>
      <c r="AV10" s="360"/>
      <c r="AW10" s="450"/>
      <c r="AX10" s="450"/>
      <c r="AY10" s="360"/>
      <c r="AZ10" s="450"/>
      <c r="BA10" s="450"/>
      <c r="BB10" s="360"/>
      <c r="BC10" s="450"/>
      <c r="BD10" s="450"/>
      <c r="BE10" s="360"/>
      <c r="BF10" s="450"/>
      <c r="BG10" s="450"/>
      <c r="BH10" s="360"/>
      <c r="BI10" s="450"/>
      <c r="BJ10" s="450"/>
      <c r="BK10" s="360"/>
    </row>
    <row r="11" spans="1:64" s="85" customFormat="1" ht="24.75" customHeight="1" x14ac:dyDescent="0.55000000000000004">
      <c r="A11" s="379" t="s">
        <v>5</v>
      </c>
      <c r="B11" s="380"/>
      <c r="C11" s="380"/>
      <c r="D11" s="380"/>
      <c r="E11" s="380"/>
      <c r="F11" s="380"/>
      <c r="G11" s="381"/>
      <c r="H11" s="358"/>
      <c r="I11" s="450"/>
      <c r="J11" s="450"/>
      <c r="K11" s="450"/>
      <c r="L11" s="450"/>
      <c r="M11" s="360"/>
      <c r="N11" s="360"/>
      <c r="O11" s="360"/>
      <c r="P11" s="450"/>
      <c r="Q11" s="450"/>
      <c r="R11" s="361"/>
      <c r="S11" s="450"/>
      <c r="T11" s="450"/>
      <c r="U11" s="360"/>
      <c r="V11" s="450"/>
      <c r="W11" s="450"/>
      <c r="X11" s="360"/>
      <c r="Y11" s="450"/>
      <c r="Z11" s="450"/>
      <c r="AA11" s="360"/>
      <c r="AB11" s="450"/>
      <c r="AC11" s="450"/>
      <c r="AD11" s="360"/>
      <c r="AE11" s="450"/>
      <c r="AF11" s="450"/>
      <c r="AG11" s="360"/>
      <c r="AH11" s="450"/>
      <c r="AI11" s="450"/>
      <c r="AJ11" s="360"/>
      <c r="AK11" s="450"/>
      <c r="AL11" s="450"/>
      <c r="AM11" s="360"/>
      <c r="AN11" s="450"/>
      <c r="AO11" s="450"/>
      <c r="AP11" s="360"/>
      <c r="AQ11" s="450"/>
      <c r="AR11" s="450"/>
      <c r="AS11" s="360"/>
      <c r="AT11" s="450"/>
      <c r="AU11" s="450"/>
      <c r="AV11" s="360"/>
      <c r="AW11" s="450"/>
      <c r="AX11" s="450"/>
      <c r="AY11" s="360"/>
      <c r="AZ11" s="450"/>
      <c r="BA11" s="450"/>
      <c r="BB11" s="360"/>
      <c r="BC11" s="450"/>
      <c r="BD11" s="450"/>
      <c r="BE11" s="360"/>
      <c r="BF11" s="450"/>
      <c r="BG11" s="450"/>
      <c r="BH11" s="360"/>
      <c r="BI11" s="450"/>
      <c r="BJ11" s="450"/>
      <c r="BK11" s="360"/>
    </row>
    <row r="12" spans="1:64" s="85" customFormat="1" ht="24.75" customHeight="1" x14ac:dyDescent="0.55000000000000004">
      <c r="A12" s="379" t="s">
        <v>6</v>
      </c>
      <c r="B12" s="380"/>
      <c r="C12" s="380"/>
      <c r="D12" s="380"/>
      <c r="E12" s="380"/>
      <c r="F12" s="380"/>
      <c r="G12" s="381"/>
      <c r="H12" s="358">
        <f>SUM(H13,H112)</f>
        <v>1604434.73</v>
      </c>
      <c r="I12" s="358">
        <f t="shared" ref="I12:BJ12" si="0">SUM(I13,I112)</f>
        <v>10815870</v>
      </c>
      <c r="J12" s="358">
        <f t="shared" si="0"/>
        <v>1357500</v>
      </c>
      <c r="K12" s="358">
        <f t="shared" si="0"/>
        <v>12173370</v>
      </c>
      <c r="L12" s="358">
        <f>SUM(L13,L112)</f>
        <v>1593369.9000000001</v>
      </c>
      <c r="M12" s="169">
        <f t="shared" ref="M12:M81" si="1">SUM(L12*100/K12)</f>
        <v>13.08897946911989</v>
      </c>
      <c r="N12" s="358">
        <f t="shared" si="0"/>
        <v>10580000.100000001</v>
      </c>
      <c r="O12" s="169">
        <f t="shared" ref="O12:O75" si="2">SUM(N12*100/K12)</f>
        <v>86.911020530880123</v>
      </c>
      <c r="P12" s="358">
        <f t="shared" si="0"/>
        <v>122182.5</v>
      </c>
      <c r="Q12" s="358">
        <f t="shared" si="0"/>
        <v>105026.5</v>
      </c>
      <c r="R12" s="371">
        <f>SUM(Q12*100/P12)</f>
        <v>85.958709307797761</v>
      </c>
      <c r="S12" s="358">
        <f t="shared" si="0"/>
        <v>215895.5</v>
      </c>
      <c r="T12" s="358">
        <f t="shared" si="0"/>
        <v>208790.36000000002</v>
      </c>
      <c r="U12" s="169">
        <f t="shared" ref="U12:U49" si="3">SUM(T12*100/S12)</f>
        <v>96.708991155443258</v>
      </c>
      <c r="V12" s="358">
        <f t="shared" si="0"/>
        <v>174664.5</v>
      </c>
      <c r="W12" s="358">
        <f t="shared" si="0"/>
        <v>153271.03999999998</v>
      </c>
      <c r="X12" s="169">
        <f t="shared" ref="X12:X79" si="4">SUM(W12*100/V12)</f>
        <v>87.75168394264432</v>
      </c>
      <c r="Y12" s="358">
        <f t="shared" si="0"/>
        <v>512742.5</v>
      </c>
      <c r="Z12" s="358">
        <f t="shared" si="0"/>
        <v>467087.9</v>
      </c>
      <c r="AA12" s="169">
        <f t="shared" ref="AA12:AA79" si="5">SUM(Z12*100/Y12)</f>
        <v>91.095998478768578</v>
      </c>
      <c r="AB12" s="358">
        <f t="shared" si="0"/>
        <v>464015.5</v>
      </c>
      <c r="AC12" s="358">
        <f t="shared" si="0"/>
        <v>428286.30000000005</v>
      </c>
      <c r="AD12" s="371">
        <f>SUM(AC12*100/AB12)</f>
        <v>92.299998599184747</v>
      </c>
      <c r="AE12" s="358">
        <f t="shared" si="0"/>
        <v>432920</v>
      </c>
      <c r="AF12" s="358">
        <f t="shared" si="0"/>
        <v>388967.58</v>
      </c>
      <c r="AG12" s="371">
        <f>SUM(AF12*100/AE12)</f>
        <v>89.847449875265639</v>
      </c>
      <c r="AH12" s="358">
        <f t="shared" si="0"/>
        <v>364237.85</v>
      </c>
      <c r="AI12" s="358">
        <f t="shared" si="0"/>
        <v>309028.12</v>
      </c>
      <c r="AJ12" s="371">
        <f>SUM(AI12*100/AH12)</f>
        <v>84.842396252888051</v>
      </c>
      <c r="AK12" s="358">
        <f t="shared" si="0"/>
        <v>1261173.3500000001</v>
      </c>
      <c r="AL12" s="358">
        <f t="shared" si="0"/>
        <v>1126282</v>
      </c>
      <c r="AM12" s="371">
        <f>SUM(AL12*100/AK12)</f>
        <v>89.304297462359159</v>
      </c>
      <c r="AN12" s="358">
        <f t="shared" si="0"/>
        <v>413812.5</v>
      </c>
      <c r="AO12" s="358">
        <f t="shared" si="0"/>
        <v>0</v>
      </c>
      <c r="AP12" s="371">
        <f>SUM(AO12*100/AN12)</f>
        <v>0</v>
      </c>
      <c r="AQ12" s="358">
        <f t="shared" si="0"/>
        <v>1131619.3999999999</v>
      </c>
      <c r="AR12" s="358">
        <f t="shared" si="0"/>
        <v>0</v>
      </c>
      <c r="AS12" s="371">
        <f>SUM(AR12*100/AQ12)</f>
        <v>0</v>
      </c>
      <c r="AT12" s="358">
        <f t="shared" si="0"/>
        <v>346038</v>
      </c>
      <c r="AU12" s="358">
        <f t="shared" si="0"/>
        <v>0</v>
      </c>
      <c r="AV12" s="371">
        <f>SUM(AU12*100/AT12)</f>
        <v>0</v>
      </c>
      <c r="AW12" s="358">
        <f t="shared" si="0"/>
        <v>1891469.9</v>
      </c>
      <c r="AX12" s="358">
        <f t="shared" si="0"/>
        <v>0</v>
      </c>
      <c r="AY12" s="169">
        <f t="shared" ref="AY12:AY81" si="6">SUM(AX12*100/AW12)</f>
        <v>0</v>
      </c>
      <c r="AZ12" s="358">
        <f t="shared" si="0"/>
        <v>326115</v>
      </c>
      <c r="BA12" s="358">
        <f t="shared" si="0"/>
        <v>0</v>
      </c>
      <c r="BB12" s="371">
        <f>SUM(BA12*100/AZ12)</f>
        <v>0</v>
      </c>
      <c r="BC12" s="358">
        <f t="shared" si="0"/>
        <v>586606.72</v>
      </c>
      <c r="BD12" s="358">
        <f t="shared" si="0"/>
        <v>0</v>
      </c>
      <c r="BE12" s="371">
        <f>SUM(BD12*100/BC12)</f>
        <v>0</v>
      </c>
      <c r="BF12" s="358">
        <f t="shared" si="0"/>
        <v>7595262.5300000003</v>
      </c>
      <c r="BG12" s="358">
        <f t="shared" si="0"/>
        <v>0</v>
      </c>
      <c r="BH12" s="471">
        <f t="shared" si="0"/>
        <v>0</v>
      </c>
      <c r="BI12" s="358">
        <f t="shared" si="0"/>
        <v>8507984.25</v>
      </c>
      <c r="BJ12" s="358">
        <f t="shared" si="0"/>
        <v>0</v>
      </c>
      <c r="BK12" s="471">
        <f>SUM(BK13,BK112)</f>
        <v>0</v>
      </c>
      <c r="BL12" s="451">
        <f>SUM(BL13,BL112)</f>
        <v>12178370</v>
      </c>
    </row>
    <row r="13" spans="1:64" s="150" customFormat="1" x14ac:dyDescent="0.55000000000000004">
      <c r="A13" s="50" t="s">
        <v>34</v>
      </c>
      <c r="B13" s="362"/>
      <c r="C13" s="362"/>
      <c r="D13" s="362"/>
      <c r="E13" s="362"/>
      <c r="F13" s="362"/>
      <c r="G13" s="362"/>
      <c r="H13" s="52">
        <f>SUM(H14,H88)</f>
        <v>1393172.73</v>
      </c>
      <c r="I13" s="52">
        <f t="shared" ref="I13:J13" si="7">SUM(I14,I88)</f>
        <v>10815870</v>
      </c>
      <c r="J13" s="52">
        <f t="shared" si="7"/>
        <v>1069000</v>
      </c>
      <c r="K13" s="52">
        <f>SUM(K14,K88)</f>
        <v>11884870</v>
      </c>
      <c r="L13" s="52">
        <f>SUM(L14,L88)</f>
        <v>1452929.9000000001</v>
      </c>
      <c r="M13" s="147">
        <f t="shared" si="1"/>
        <v>12.225038220864006</v>
      </c>
      <c r="N13" s="52">
        <f t="shared" ref="N13:BK13" si="8">SUM(N14,N88)</f>
        <v>10431940.100000001</v>
      </c>
      <c r="O13" s="147">
        <f t="shared" si="2"/>
        <v>87.774961779136007</v>
      </c>
      <c r="P13" s="52">
        <f t="shared" si="8"/>
        <v>122182.5</v>
      </c>
      <c r="Q13" s="52">
        <f t="shared" si="8"/>
        <v>105026.5</v>
      </c>
      <c r="R13" s="452">
        <f>SUM(Q13*100/P13)</f>
        <v>85.958709307797761</v>
      </c>
      <c r="S13" s="52">
        <f t="shared" si="8"/>
        <v>215895.5</v>
      </c>
      <c r="T13" s="52">
        <f t="shared" si="8"/>
        <v>208790.36000000002</v>
      </c>
      <c r="U13" s="147">
        <f t="shared" si="3"/>
        <v>96.708991155443258</v>
      </c>
      <c r="V13" s="52">
        <f t="shared" si="8"/>
        <v>174664.5</v>
      </c>
      <c r="W13" s="52">
        <f t="shared" si="8"/>
        <v>153271.03999999998</v>
      </c>
      <c r="X13" s="147">
        <f t="shared" si="4"/>
        <v>87.75168394264432</v>
      </c>
      <c r="Y13" s="52">
        <f t="shared" si="8"/>
        <v>512742.5</v>
      </c>
      <c r="Z13" s="52">
        <f t="shared" si="8"/>
        <v>467087.9</v>
      </c>
      <c r="AA13" s="147">
        <f t="shared" si="5"/>
        <v>91.095998478768578</v>
      </c>
      <c r="AB13" s="52">
        <f t="shared" si="8"/>
        <v>464015.5</v>
      </c>
      <c r="AC13" s="52">
        <f t="shared" si="8"/>
        <v>428286.30000000005</v>
      </c>
      <c r="AD13" s="452">
        <f>SUM(AC13*100/AB13)</f>
        <v>92.299998599184747</v>
      </c>
      <c r="AE13" s="52">
        <f>SUM(AE14,AE88)</f>
        <v>402920</v>
      </c>
      <c r="AF13" s="52">
        <f t="shared" ref="AF13" si="9">SUM(AF14,AF88)</f>
        <v>358967.58</v>
      </c>
      <c r="AG13" s="452">
        <f>SUM(AF13*100/AE13)</f>
        <v>89.091526853966045</v>
      </c>
      <c r="AH13" s="52">
        <f>SUM(AH14,AH88)</f>
        <v>253797.85</v>
      </c>
      <c r="AI13" s="52">
        <f t="shared" ref="AI13" si="10">SUM(AI14,AI88)</f>
        <v>198588.12000000002</v>
      </c>
      <c r="AJ13" s="452">
        <f>SUM(AI13*100/AH13)</f>
        <v>78.246573010764294</v>
      </c>
      <c r="AK13" s="52">
        <f t="shared" si="8"/>
        <v>1120733.3500000001</v>
      </c>
      <c r="AL13" s="52">
        <f t="shared" si="8"/>
        <v>985842</v>
      </c>
      <c r="AM13" s="452">
        <f>SUM(AL13*100/AK13)</f>
        <v>87.964010350901034</v>
      </c>
      <c r="AN13" s="52">
        <f t="shared" si="8"/>
        <v>408812.5</v>
      </c>
      <c r="AO13" s="52">
        <f t="shared" si="8"/>
        <v>0</v>
      </c>
      <c r="AP13" s="452">
        <f>SUM(AO13*100/AN13)</f>
        <v>0</v>
      </c>
      <c r="AQ13" s="52">
        <f t="shared" si="8"/>
        <v>1131619.3999999999</v>
      </c>
      <c r="AR13" s="52">
        <f t="shared" si="8"/>
        <v>0</v>
      </c>
      <c r="AS13" s="452">
        <f>SUM(AR13*100/AQ13)</f>
        <v>0</v>
      </c>
      <c r="AT13" s="52">
        <f t="shared" si="8"/>
        <v>346038</v>
      </c>
      <c r="AU13" s="52">
        <f t="shared" si="8"/>
        <v>0</v>
      </c>
      <c r="AV13" s="452">
        <f>SUM(AU13*100/AT13)</f>
        <v>0</v>
      </c>
      <c r="AW13" s="52">
        <f t="shared" si="8"/>
        <v>1886469.9</v>
      </c>
      <c r="AX13" s="52">
        <f t="shared" si="8"/>
        <v>0</v>
      </c>
      <c r="AY13" s="147">
        <f t="shared" si="6"/>
        <v>0</v>
      </c>
      <c r="AZ13" s="52">
        <f t="shared" si="8"/>
        <v>326115</v>
      </c>
      <c r="BA13" s="52">
        <f t="shared" si="8"/>
        <v>0</v>
      </c>
      <c r="BB13" s="452">
        <f>SUM(BA13*100/AZ13)</f>
        <v>0</v>
      </c>
      <c r="BC13" s="52">
        <f t="shared" si="8"/>
        <v>583606.72</v>
      </c>
      <c r="BD13" s="52">
        <f t="shared" si="8"/>
        <v>0</v>
      </c>
      <c r="BE13" s="452">
        <f>SUM(BD13*100/BC13)</f>
        <v>0</v>
      </c>
      <c r="BF13" s="52">
        <f t="shared" si="8"/>
        <v>7455202.5300000003</v>
      </c>
      <c r="BG13" s="52">
        <f t="shared" si="8"/>
        <v>0</v>
      </c>
      <c r="BH13" s="472">
        <f t="shared" si="8"/>
        <v>0</v>
      </c>
      <c r="BI13" s="52">
        <f t="shared" si="8"/>
        <v>8364924.25</v>
      </c>
      <c r="BJ13" s="52">
        <f t="shared" si="8"/>
        <v>0</v>
      </c>
      <c r="BK13" s="472">
        <f t="shared" si="8"/>
        <v>0</v>
      </c>
      <c r="BL13" s="364">
        <f>SUM(BL14,BL88)</f>
        <v>11889870</v>
      </c>
    </row>
    <row r="14" spans="1:64" s="159" customFormat="1" x14ac:dyDescent="0.55000000000000004">
      <c r="A14" s="151"/>
      <c r="B14" s="59" t="s">
        <v>35</v>
      </c>
      <c r="C14" s="59"/>
      <c r="D14" s="59"/>
      <c r="E14" s="59"/>
      <c r="F14" s="59"/>
      <c r="G14" s="59"/>
      <c r="H14" s="61">
        <f>SUM(H15,H56,H74)</f>
        <v>1194491.1299999999</v>
      </c>
      <c r="I14" s="61">
        <f t="shared" ref="I14:L14" si="11">SUM(I15,I56,I74)</f>
        <v>10166000</v>
      </c>
      <c r="J14" s="61">
        <f t="shared" si="11"/>
        <v>85000</v>
      </c>
      <c r="K14" s="364">
        <f>SUM(I14+J14)</f>
        <v>10251000</v>
      </c>
      <c r="L14" s="61">
        <f t="shared" si="11"/>
        <v>1181010.4500000002</v>
      </c>
      <c r="M14" s="154">
        <f t="shared" si="1"/>
        <v>11.520929177641207</v>
      </c>
      <c r="N14" s="193">
        <f t="shared" ref="N14:N78" si="12">SUM(K14-L14)</f>
        <v>9069989.5500000007</v>
      </c>
      <c r="O14" s="154">
        <f t="shared" si="2"/>
        <v>88.479070822358807</v>
      </c>
      <c r="P14" s="61">
        <f>SUM(P15,P56,P74)</f>
        <v>113182.5</v>
      </c>
      <c r="Q14" s="61">
        <f>SUM(Q15,Q56,Q74)</f>
        <v>97397.5</v>
      </c>
      <c r="R14" s="365">
        <f>SUM(Q14*100/P14)</f>
        <v>86.053497669692746</v>
      </c>
      <c r="S14" s="61">
        <f>SUM(S15,S56,S74)</f>
        <v>202325.5</v>
      </c>
      <c r="T14" s="61">
        <f>SUM(T15,T56,T74)</f>
        <v>196741.16</v>
      </c>
      <c r="U14" s="154">
        <f t="shared" si="3"/>
        <v>97.23992279767009</v>
      </c>
      <c r="V14" s="61">
        <f>SUM(V15,V56,V74)</f>
        <v>164229.5</v>
      </c>
      <c r="W14" s="61">
        <f>SUM(W15,W56,W74)</f>
        <v>143918.24</v>
      </c>
      <c r="X14" s="154">
        <f t="shared" si="4"/>
        <v>87.632392475164323</v>
      </c>
      <c r="Y14" s="453">
        <f t="shared" ref="Y14:Z30" si="13">SUM(P14,S14,V14)</f>
        <v>479737.5</v>
      </c>
      <c r="Z14" s="453">
        <f t="shared" si="13"/>
        <v>438056.9</v>
      </c>
      <c r="AA14" s="154">
        <f t="shared" si="5"/>
        <v>91.311790301988069</v>
      </c>
      <c r="AB14" s="61">
        <f>SUM(AB15,AB56,AB74)</f>
        <v>319720.5</v>
      </c>
      <c r="AC14" s="61">
        <f>SUM(AC15,AC56,AC74)</f>
        <v>288163.7</v>
      </c>
      <c r="AD14" s="365">
        <f>SUM(AC14*100/AB14)</f>
        <v>90.129879066246929</v>
      </c>
      <c r="AE14" s="61">
        <f>SUM(AE15,AE56,AE74)</f>
        <v>362785</v>
      </c>
      <c r="AF14" s="61">
        <f t="shared" ref="AF14" si="14">SUM(AF15,AF56,AF74)</f>
        <v>323154.58</v>
      </c>
      <c r="AG14" s="365">
        <f>SUM(AF14*100/AE14)</f>
        <v>89.076058822718693</v>
      </c>
      <c r="AH14" s="61">
        <f>SUM(AH15,AH56,AH74)</f>
        <v>181900</v>
      </c>
      <c r="AI14" s="61">
        <f t="shared" ref="AI14" si="15">SUM(AI15,AI56,AI74)</f>
        <v>131635.27000000002</v>
      </c>
      <c r="AJ14" s="365">
        <f>SUM(AI14*100/AH14)</f>
        <v>72.366833424958784</v>
      </c>
      <c r="AK14" s="453">
        <f t="shared" ref="AK14:AL30" si="16">SUM(AB14,AE14,AH14)</f>
        <v>864405.5</v>
      </c>
      <c r="AL14" s="453">
        <f t="shared" si="16"/>
        <v>742953.55</v>
      </c>
      <c r="AM14" s="365">
        <f>SUM(AL14*100/AK14)</f>
        <v>85.949655572529323</v>
      </c>
      <c r="AN14" s="61">
        <f>SUM(AN15,AN56,AN74)</f>
        <v>296812.5</v>
      </c>
      <c r="AO14" s="61">
        <f>SUM(AO15,AO56,AO74)</f>
        <v>0</v>
      </c>
      <c r="AP14" s="365">
        <f>SUM(AO14*100/AN14)</f>
        <v>0</v>
      </c>
      <c r="AQ14" s="61">
        <f>SUM(AQ15,AQ56,AQ74)</f>
        <v>266724.40000000002</v>
      </c>
      <c r="AR14" s="61">
        <f>SUM(AR15,AR56,AR74)</f>
        <v>0</v>
      </c>
      <c r="AS14" s="365">
        <f>SUM(AR14*100/AQ14)</f>
        <v>0</v>
      </c>
      <c r="AT14" s="61">
        <f>SUM(AT15,AT56,AT74)</f>
        <v>307463</v>
      </c>
      <c r="AU14" s="61">
        <f>SUM(AU15,AU56,AU74)</f>
        <v>0</v>
      </c>
      <c r="AV14" s="365">
        <f>SUM(AU14*100/AT14)</f>
        <v>0</v>
      </c>
      <c r="AW14" s="453">
        <f t="shared" ref="AW14:AX30" si="17">SUM(AN14,AQ14,AT14)</f>
        <v>870999.9</v>
      </c>
      <c r="AX14" s="453">
        <f t="shared" si="17"/>
        <v>0</v>
      </c>
      <c r="AY14" s="154">
        <f t="shared" si="6"/>
        <v>0</v>
      </c>
      <c r="AZ14" s="61">
        <f>SUM(AZ15,AZ56,AZ74)</f>
        <v>226840</v>
      </c>
      <c r="BA14" s="61">
        <f>SUM(BA15,BA56,BA74)</f>
        <v>0</v>
      </c>
      <c r="BB14" s="365">
        <f>SUM(BA14*100/AZ14)</f>
        <v>0</v>
      </c>
      <c r="BC14" s="61">
        <f>SUM(BC15,BC56,BC74)</f>
        <v>495136.72</v>
      </c>
      <c r="BD14" s="61">
        <f>SUM(BD15,BD56,BD74)</f>
        <v>0</v>
      </c>
      <c r="BE14" s="365">
        <f>SUM(BD14*100/BC14)</f>
        <v>0</v>
      </c>
      <c r="BF14" s="61">
        <f>SUM(BF15,BF56,BF74)</f>
        <v>7313880.3799999999</v>
      </c>
      <c r="BG14" s="61">
        <f>SUM(BG15,BG56,BG74)</f>
        <v>0</v>
      </c>
      <c r="BH14" s="365">
        <f>SUM(BG14*100/BF14)</f>
        <v>0</v>
      </c>
      <c r="BI14" s="453">
        <f t="shared" ref="BI14:BJ29" si="18">SUM(AZ14,BC14,BF14)</f>
        <v>8035857.0999999996</v>
      </c>
      <c r="BJ14" s="453">
        <f t="shared" si="18"/>
        <v>0</v>
      </c>
      <c r="BK14" s="154">
        <f t="shared" ref="BK14:BK77" si="19">SUM(BJ14*100/BI14)</f>
        <v>0</v>
      </c>
      <c r="BL14" s="158">
        <f>SUM(BL15,BL56,BL73,BL74,BL73)</f>
        <v>10256000</v>
      </c>
    </row>
    <row r="15" spans="1:64" s="76" customFormat="1" x14ac:dyDescent="0.55000000000000004">
      <c r="A15" s="68"/>
      <c r="B15" s="69"/>
      <c r="C15" s="69" t="s">
        <v>36</v>
      </c>
      <c r="D15" s="69"/>
      <c r="E15" s="69"/>
      <c r="F15" s="69"/>
      <c r="G15" s="69"/>
      <c r="H15" s="70">
        <f>SUM(H16,H19,H51)</f>
        <v>992057.47</v>
      </c>
      <c r="I15" s="70">
        <f>SUM(I16,I19,I51)</f>
        <v>6102760</v>
      </c>
      <c r="J15" s="70">
        <f>SUM(J16,J19,J51)</f>
        <v>117900</v>
      </c>
      <c r="K15" s="367">
        <f>SUM(K16,K19,K51)</f>
        <v>6220660</v>
      </c>
      <c r="L15" s="70">
        <f>SUM(L16,L19,L51)</f>
        <v>911760.45000000007</v>
      </c>
      <c r="M15" s="162">
        <f t="shared" si="1"/>
        <v>14.656972893551488</v>
      </c>
      <c r="N15" s="179">
        <f t="shared" si="12"/>
        <v>5308899.55</v>
      </c>
      <c r="O15" s="162">
        <f t="shared" si="2"/>
        <v>85.343027106448517</v>
      </c>
      <c r="P15" s="70">
        <f>SUM(P16,P19,P51)</f>
        <v>113182.5</v>
      </c>
      <c r="Q15" s="70">
        <f>SUM(Q16,Q19,Q51)</f>
        <v>97397.5</v>
      </c>
      <c r="R15" s="368">
        <f>SUM(Q15*100/P15)</f>
        <v>86.053497669692746</v>
      </c>
      <c r="S15" s="70">
        <f>SUM(S16,S19,S51)</f>
        <v>202325.5</v>
      </c>
      <c r="T15" s="70">
        <f>SUM(T16,T19,T51)</f>
        <v>196741.16</v>
      </c>
      <c r="U15" s="162">
        <f t="shared" si="3"/>
        <v>97.23992279767009</v>
      </c>
      <c r="V15" s="70">
        <f>SUM(V16,V19,V51)</f>
        <v>158029.5</v>
      </c>
      <c r="W15" s="70">
        <f>SUM(W16,W19,W51)</f>
        <v>137918.24</v>
      </c>
      <c r="X15" s="162">
        <f t="shared" si="4"/>
        <v>87.273730537652781</v>
      </c>
      <c r="Y15" s="454">
        <f t="shared" si="13"/>
        <v>473537.5</v>
      </c>
      <c r="Z15" s="454">
        <f t="shared" si="13"/>
        <v>432056.9</v>
      </c>
      <c r="AA15" s="162">
        <f t="shared" si="5"/>
        <v>91.240271361824568</v>
      </c>
      <c r="AB15" s="70">
        <f>SUM(AB16,AB19,AB51)</f>
        <v>189720.5</v>
      </c>
      <c r="AC15" s="70">
        <f>SUM(AC16,AC19,AC51)</f>
        <v>169013.7</v>
      </c>
      <c r="AD15" s="368">
        <f>SUM(AC15*100/AB15)</f>
        <v>89.085628595750066</v>
      </c>
      <c r="AE15" s="70">
        <f>SUM(AE16,AE19,AE51)</f>
        <v>210185</v>
      </c>
      <c r="AF15" s="70">
        <f>SUM(AF16,AF19,AF51)</f>
        <v>181754.58000000002</v>
      </c>
      <c r="AG15" s="368">
        <f>SUM(AF15*100/AE15)</f>
        <v>86.473620857815732</v>
      </c>
      <c r="AH15" s="70">
        <f>SUM(AH16,AH19,AH51)</f>
        <v>178900</v>
      </c>
      <c r="AI15" s="70">
        <f>SUM(AI16,AI19,AI51)</f>
        <v>128935.27</v>
      </c>
      <c r="AJ15" s="368">
        <f>SUM(AI15*100/AH15)</f>
        <v>72.071140301844608</v>
      </c>
      <c r="AK15" s="454">
        <f t="shared" si="16"/>
        <v>578805.5</v>
      </c>
      <c r="AL15" s="454">
        <f t="shared" si="16"/>
        <v>479703.55000000005</v>
      </c>
      <c r="AM15" s="368">
        <f>SUM(AL15*100/AK15)</f>
        <v>82.878194834015929</v>
      </c>
      <c r="AN15" s="70">
        <f>SUM(AN16,AN19,AN51)</f>
        <v>273212.5</v>
      </c>
      <c r="AO15" s="70">
        <f>SUM(AO16,AO19,AO51)</f>
        <v>0</v>
      </c>
      <c r="AP15" s="368">
        <f>SUM(AO15*100/AN15)</f>
        <v>0</v>
      </c>
      <c r="AQ15" s="70">
        <f>SUM(AQ16,AQ19,AQ51)</f>
        <v>232324.4</v>
      </c>
      <c r="AR15" s="70">
        <f>SUM(AR16,AR19,AR51)</f>
        <v>0</v>
      </c>
      <c r="AS15" s="368">
        <f>SUM(AR15*100/AQ15)</f>
        <v>0</v>
      </c>
      <c r="AT15" s="70">
        <f>SUM(AT16,AT19,AT51)</f>
        <v>252363</v>
      </c>
      <c r="AU15" s="70">
        <f>SUM(AU16,AU19,AU51)</f>
        <v>0</v>
      </c>
      <c r="AV15" s="368">
        <f>SUM(AU15*100/AT15)</f>
        <v>0</v>
      </c>
      <c r="AW15" s="454">
        <f t="shared" si="17"/>
        <v>757899.9</v>
      </c>
      <c r="AX15" s="454">
        <f t="shared" si="17"/>
        <v>0</v>
      </c>
      <c r="AY15" s="162">
        <f t="shared" si="6"/>
        <v>0</v>
      </c>
      <c r="AZ15" s="70">
        <f>SUM(AZ16,AZ19,AZ51)</f>
        <v>225840</v>
      </c>
      <c r="BA15" s="70">
        <f>SUM(BA16,BA19,BA51)</f>
        <v>0</v>
      </c>
      <c r="BB15" s="368">
        <f>SUM(BA15*100/AZ15)</f>
        <v>0</v>
      </c>
      <c r="BC15" s="70">
        <f>SUM(BC16,BC19,BC51)</f>
        <v>335136.71999999997</v>
      </c>
      <c r="BD15" s="70">
        <f>SUM(BD16,BD19,BD51)</f>
        <v>0</v>
      </c>
      <c r="BE15" s="368">
        <f>SUM(BD15*100/BC15)</f>
        <v>0</v>
      </c>
      <c r="BF15" s="70">
        <f>SUM(BF16,BF19,BF51)</f>
        <v>3849440.38</v>
      </c>
      <c r="BG15" s="70">
        <f>SUM(BG16,BG19,BG51)</f>
        <v>0</v>
      </c>
      <c r="BH15" s="368">
        <f>SUM(BG15*100/BF15)</f>
        <v>0</v>
      </c>
      <c r="BI15" s="454">
        <f t="shared" si="18"/>
        <v>4410417.0999999996</v>
      </c>
      <c r="BJ15" s="454">
        <f t="shared" si="18"/>
        <v>0</v>
      </c>
      <c r="BK15" s="162">
        <f t="shared" si="19"/>
        <v>0</v>
      </c>
      <c r="BL15" s="158">
        <f>SUM(BL16,BL19,BL51)</f>
        <v>6220660</v>
      </c>
    </row>
    <row r="16" spans="1:64" s="85" customFormat="1" x14ac:dyDescent="0.55000000000000004">
      <c r="A16" s="77"/>
      <c r="B16" s="78"/>
      <c r="C16" s="78"/>
      <c r="D16" s="78" t="s">
        <v>37</v>
      </c>
      <c r="E16" s="78"/>
      <c r="F16" s="78"/>
      <c r="G16" s="78"/>
      <c r="H16" s="79">
        <f t="shared" ref="H16:J17" si="20">SUM(H17)</f>
        <v>360000</v>
      </c>
      <c r="I16" s="79">
        <f t="shared" si="20"/>
        <v>540000</v>
      </c>
      <c r="J16" s="79">
        <f t="shared" si="20"/>
        <v>0</v>
      </c>
      <c r="K16" s="370">
        <f t="shared" ref="K16:K81" si="21">SUM(I16+J16)</f>
        <v>540000</v>
      </c>
      <c r="L16" s="79">
        <f>SUM(Z16,AL16,AX16,BJ16)</f>
        <v>194500</v>
      </c>
      <c r="M16" s="169">
        <f t="shared" si="1"/>
        <v>36.018518518518519</v>
      </c>
      <c r="N16" s="170">
        <f t="shared" si="12"/>
        <v>345500</v>
      </c>
      <c r="O16" s="169">
        <f t="shared" si="2"/>
        <v>63.981481481481481</v>
      </c>
      <c r="P16" s="79">
        <f t="shared" ref="P16:W17" si="22">SUM(P17)</f>
        <v>45000</v>
      </c>
      <c r="Q16" s="79">
        <f t="shared" si="22"/>
        <v>30000</v>
      </c>
      <c r="R16" s="371">
        <f>SUM(Q16*100/P16)</f>
        <v>66.666666666666671</v>
      </c>
      <c r="S16" s="79">
        <f t="shared" si="22"/>
        <v>45000</v>
      </c>
      <c r="T16" s="79">
        <f t="shared" si="22"/>
        <v>44500</v>
      </c>
      <c r="U16" s="169">
        <f t="shared" si="3"/>
        <v>98.888888888888886</v>
      </c>
      <c r="V16" s="79">
        <f t="shared" si="22"/>
        <v>45000</v>
      </c>
      <c r="W16" s="79">
        <f t="shared" si="22"/>
        <v>30000</v>
      </c>
      <c r="X16" s="169">
        <f t="shared" si="4"/>
        <v>66.666666666666671</v>
      </c>
      <c r="Y16" s="450">
        <f t="shared" si="13"/>
        <v>135000</v>
      </c>
      <c r="Z16" s="450">
        <f t="shared" si="13"/>
        <v>104500</v>
      </c>
      <c r="AA16" s="169">
        <f t="shared" si="5"/>
        <v>77.407407407407405</v>
      </c>
      <c r="AB16" s="79">
        <f>SUM(AB17)</f>
        <v>45000</v>
      </c>
      <c r="AC16" s="79">
        <f>SUM(AC17)</f>
        <v>30000</v>
      </c>
      <c r="AD16" s="371">
        <f>SUM(AC16*100/AB16)</f>
        <v>66.666666666666671</v>
      </c>
      <c r="AE16" s="79">
        <f>SUM(AE17)</f>
        <v>45000</v>
      </c>
      <c r="AF16" s="79">
        <f>SUM(AF17)</f>
        <v>30000</v>
      </c>
      <c r="AG16" s="371">
        <f>SUM(AF16*100/AE16)</f>
        <v>66.666666666666671</v>
      </c>
      <c r="AH16" s="79">
        <f>SUM(AH17)</f>
        <v>45000</v>
      </c>
      <c r="AI16" s="79">
        <f>SUM(AI17)</f>
        <v>30000</v>
      </c>
      <c r="AJ16" s="371">
        <f>SUM(AI16*100/AH16)</f>
        <v>66.666666666666671</v>
      </c>
      <c r="AK16" s="450">
        <f t="shared" si="16"/>
        <v>135000</v>
      </c>
      <c r="AL16" s="450">
        <f t="shared" si="16"/>
        <v>90000</v>
      </c>
      <c r="AM16" s="371">
        <f>SUM(AL16*100/AK16)</f>
        <v>66.666666666666671</v>
      </c>
      <c r="AN16" s="79">
        <f>SUM(AN17)</f>
        <v>45000</v>
      </c>
      <c r="AO16" s="79">
        <f>SUM(AO17)</f>
        <v>0</v>
      </c>
      <c r="AP16" s="371">
        <f>SUM(AO16*100/AN16)</f>
        <v>0</v>
      </c>
      <c r="AQ16" s="79">
        <f>SUM(AQ17)</f>
        <v>45000</v>
      </c>
      <c r="AR16" s="79">
        <f>SUM(AR17)</f>
        <v>0</v>
      </c>
      <c r="AS16" s="371">
        <f>SUM(AR16*100/AQ16)</f>
        <v>0</v>
      </c>
      <c r="AT16" s="79">
        <f>SUM(AT17)</f>
        <v>45000</v>
      </c>
      <c r="AU16" s="79">
        <f>SUM(AU17)</f>
        <v>0</v>
      </c>
      <c r="AV16" s="371">
        <f>SUM(AU16*100/AT16)</f>
        <v>0</v>
      </c>
      <c r="AW16" s="450">
        <f t="shared" si="17"/>
        <v>135000</v>
      </c>
      <c r="AX16" s="450">
        <f t="shared" si="17"/>
        <v>0</v>
      </c>
      <c r="AY16" s="169">
        <f t="shared" si="6"/>
        <v>0</v>
      </c>
      <c r="AZ16" s="79">
        <f>SUM(AZ17)</f>
        <v>45000</v>
      </c>
      <c r="BA16" s="79">
        <f>SUM(BA17)</f>
        <v>0</v>
      </c>
      <c r="BB16" s="371">
        <f>SUM(BA16*100/AZ16)</f>
        <v>0</v>
      </c>
      <c r="BC16" s="79">
        <f>SUM(BC17)</f>
        <v>45000</v>
      </c>
      <c r="BD16" s="79">
        <f>SUM(BD17)</f>
        <v>0</v>
      </c>
      <c r="BE16" s="371">
        <f>SUM(BD16*100/BC16)</f>
        <v>0</v>
      </c>
      <c r="BF16" s="79">
        <f>SUM(BF17)</f>
        <v>45000</v>
      </c>
      <c r="BG16" s="79">
        <f>SUM(BG17)</f>
        <v>0</v>
      </c>
      <c r="BH16" s="371">
        <f>SUM(BG16*100/BF16)</f>
        <v>0</v>
      </c>
      <c r="BI16" s="450">
        <f t="shared" si="18"/>
        <v>135000</v>
      </c>
      <c r="BJ16" s="450">
        <f t="shared" si="18"/>
        <v>0</v>
      </c>
      <c r="BK16" s="169">
        <f t="shared" si="19"/>
        <v>0</v>
      </c>
      <c r="BL16" s="174">
        <f t="shared" ref="BL16:BL81" si="23">SUM(Y16,AK16,AW16,BI16)</f>
        <v>540000</v>
      </c>
    </row>
    <row r="17" spans="1:64" s="85" customFormat="1" x14ac:dyDescent="0.55000000000000004">
      <c r="A17" s="77"/>
      <c r="B17" s="78"/>
      <c r="C17" s="78"/>
      <c r="D17" s="78"/>
      <c r="E17" s="78" t="s">
        <v>38</v>
      </c>
      <c r="F17" s="78"/>
      <c r="G17" s="78"/>
      <c r="H17" s="79">
        <f t="shared" si="20"/>
        <v>360000</v>
      </c>
      <c r="I17" s="79">
        <f t="shared" si="20"/>
        <v>540000</v>
      </c>
      <c r="J17" s="79">
        <f t="shared" si="20"/>
        <v>0</v>
      </c>
      <c r="K17" s="370">
        <f t="shared" si="21"/>
        <v>540000</v>
      </c>
      <c r="L17" s="79">
        <f t="shared" ref="L17:L73" si="24">SUM(Z17,AL17,AX17,BJ17)</f>
        <v>194500</v>
      </c>
      <c r="M17" s="169">
        <f t="shared" si="1"/>
        <v>36.018518518518519</v>
      </c>
      <c r="N17" s="170">
        <f t="shared" si="12"/>
        <v>345500</v>
      </c>
      <c r="O17" s="169">
        <f t="shared" si="2"/>
        <v>63.981481481481481</v>
      </c>
      <c r="P17" s="79">
        <f t="shared" si="22"/>
        <v>45000</v>
      </c>
      <c r="Q17" s="79">
        <f t="shared" si="22"/>
        <v>30000</v>
      </c>
      <c r="R17" s="371">
        <f t="shared" ref="R17:R47" si="25">SUM(Q17*100/P17)</f>
        <v>66.666666666666671</v>
      </c>
      <c r="S17" s="79">
        <f t="shared" si="22"/>
        <v>45000</v>
      </c>
      <c r="T17" s="79">
        <f t="shared" si="22"/>
        <v>44500</v>
      </c>
      <c r="U17" s="169">
        <f t="shared" si="3"/>
        <v>98.888888888888886</v>
      </c>
      <c r="V17" s="79">
        <f t="shared" si="22"/>
        <v>45000</v>
      </c>
      <c r="W17" s="79">
        <f t="shared" si="22"/>
        <v>30000</v>
      </c>
      <c r="X17" s="169">
        <f t="shared" si="4"/>
        <v>66.666666666666671</v>
      </c>
      <c r="Y17" s="450">
        <f t="shared" si="13"/>
        <v>135000</v>
      </c>
      <c r="Z17" s="450">
        <f t="shared" si="13"/>
        <v>104500</v>
      </c>
      <c r="AA17" s="169">
        <f t="shared" si="5"/>
        <v>77.407407407407405</v>
      </c>
      <c r="AB17" s="79">
        <f>SUM(AB18)</f>
        <v>45000</v>
      </c>
      <c r="AC17" s="79">
        <f>SUM(AC18)</f>
        <v>30000</v>
      </c>
      <c r="AD17" s="371">
        <f t="shared" ref="AD17:AD49" si="26">SUM(AC17*100/AB17)</f>
        <v>66.666666666666671</v>
      </c>
      <c r="AE17" s="79">
        <f>SUM(AE18)</f>
        <v>45000</v>
      </c>
      <c r="AF17" s="79">
        <f>SUM(AF18)</f>
        <v>30000</v>
      </c>
      <c r="AG17" s="371">
        <f t="shared" ref="AG17:AG47" si="27">SUM(AF17*100/AE17)</f>
        <v>66.666666666666671</v>
      </c>
      <c r="AH17" s="79">
        <f>SUM(AH18)</f>
        <v>45000</v>
      </c>
      <c r="AI17" s="79">
        <f>SUM(AI18)</f>
        <v>30000</v>
      </c>
      <c r="AJ17" s="371">
        <f t="shared" ref="AJ17:AJ51" si="28">SUM(AI17*100/AH17)</f>
        <v>66.666666666666671</v>
      </c>
      <c r="AK17" s="450">
        <f t="shared" si="16"/>
        <v>135000</v>
      </c>
      <c r="AL17" s="450">
        <f t="shared" si="16"/>
        <v>90000</v>
      </c>
      <c r="AM17" s="371">
        <f t="shared" ref="AM17:AM53" si="29">SUM(AL17*100/AK17)</f>
        <v>66.666666666666671</v>
      </c>
      <c r="AN17" s="79">
        <f>SUM(AN18)</f>
        <v>45000</v>
      </c>
      <c r="AO17" s="79">
        <f>SUM(AO18)</f>
        <v>0</v>
      </c>
      <c r="AP17" s="371">
        <f t="shared" ref="AP17:AP47" si="30">SUM(AO17*100/AN17)</f>
        <v>0</v>
      </c>
      <c r="AQ17" s="79">
        <f>SUM(AQ18)</f>
        <v>45000</v>
      </c>
      <c r="AR17" s="79">
        <f>SUM(AR18)</f>
        <v>0</v>
      </c>
      <c r="AS17" s="371">
        <f t="shared" ref="AS17:AS49" si="31">SUM(AR17*100/AQ17)</f>
        <v>0</v>
      </c>
      <c r="AT17" s="79">
        <f>SUM(AT18)</f>
        <v>45000</v>
      </c>
      <c r="AU17" s="79">
        <f>SUM(AU18)</f>
        <v>0</v>
      </c>
      <c r="AV17" s="371">
        <f t="shared" ref="AV17:AV49" si="32">SUM(AU17*100/AT17)</f>
        <v>0</v>
      </c>
      <c r="AW17" s="450">
        <f t="shared" si="17"/>
        <v>135000</v>
      </c>
      <c r="AX17" s="450">
        <f t="shared" si="17"/>
        <v>0</v>
      </c>
      <c r="AY17" s="169">
        <f t="shared" si="6"/>
        <v>0</v>
      </c>
      <c r="AZ17" s="79">
        <f>SUM(AZ18)</f>
        <v>45000</v>
      </c>
      <c r="BA17" s="79">
        <f>SUM(BA18)</f>
        <v>0</v>
      </c>
      <c r="BB17" s="371">
        <f t="shared" ref="BB17:BB49" si="33">SUM(BA17*100/AZ17)</f>
        <v>0</v>
      </c>
      <c r="BC17" s="79">
        <f>SUM(BC18)</f>
        <v>45000</v>
      </c>
      <c r="BD17" s="79">
        <f>SUM(BD18)</f>
        <v>0</v>
      </c>
      <c r="BE17" s="371">
        <f t="shared" ref="BE17:BE49" si="34">SUM(BD17*100/BC17)</f>
        <v>0</v>
      </c>
      <c r="BF17" s="79">
        <f>SUM(BF18)</f>
        <v>45000</v>
      </c>
      <c r="BG17" s="79">
        <f>SUM(BG18)</f>
        <v>0</v>
      </c>
      <c r="BH17" s="371">
        <f t="shared" ref="BH17:BH49" si="35">SUM(BG17*100/BF17)</f>
        <v>0</v>
      </c>
      <c r="BI17" s="450">
        <f t="shared" si="18"/>
        <v>135000</v>
      </c>
      <c r="BJ17" s="450">
        <f t="shared" si="18"/>
        <v>0</v>
      </c>
      <c r="BK17" s="169">
        <f t="shared" si="19"/>
        <v>0</v>
      </c>
      <c r="BL17" s="174">
        <f t="shared" si="23"/>
        <v>540000</v>
      </c>
    </row>
    <row r="18" spans="1:64" s="88" customFormat="1" x14ac:dyDescent="0.55000000000000004">
      <c r="A18" s="86"/>
      <c r="B18" s="87"/>
      <c r="C18" s="87"/>
      <c r="D18" s="78"/>
      <c r="E18" s="78"/>
      <c r="F18" s="87" t="s">
        <v>39</v>
      </c>
      <c r="G18" s="87"/>
      <c r="H18" s="79">
        <v>360000</v>
      </c>
      <c r="I18" s="455">
        <v>540000</v>
      </c>
      <c r="J18" s="455">
        <v>0</v>
      </c>
      <c r="K18" s="370">
        <f t="shared" si="21"/>
        <v>540000</v>
      </c>
      <c r="L18" s="79">
        <f t="shared" si="24"/>
        <v>194500</v>
      </c>
      <c r="M18" s="80">
        <f t="shared" si="1"/>
        <v>36.018518518518519</v>
      </c>
      <c r="N18" s="81">
        <f t="shared" si="12"/>
        <v>345500</v>
      </c>
      <c r="O18" s="80">
        <f t="shared" si="2"/>
        <v>63.981481481481481</v>
      </c>
      <c r="P18" s="455">
        <v>45000</v>
      </c>
      <c r="Q18" s="455">
        <v>30000</v>
      </c>
      <c r="R18" s="82">
        <f t="shared" si="25"/>
        <v>66.666666666666671</v>
      </c>
      <c r="S18" s="455">
        <v>45000</v>
      </c>
      <c r="T18" s="455">
        <v>44500</v>
      </c>
      <c r="U18" s="80">
        <f t="shared" si="3"/>
        <v>98.888888888888886</v>
      </c>
      <c r="V18" s="455">
        <v>45000</v>
      </c>
      <c r="W18" s="455">
        <v>30000</v>
      </c>
      <c r="X18" s="80">
        <f t="shared" si="4"/>
        <v>66.666666666666671</v>
      </c>
      <c r="Y18" s="455">
        <f t="shared" si="13"/>
        <v>135000</v>
      </c>
      <c r="Z18" s="455">
        <f t="shared" si="13"/>
        <v>104500</v>
      </c>
      <c r="AA18" s="80">
        <f t="shared" si="5"/>
        <v>77.407407407407405</v>
      </c>
      <c r="AB18" s="455">
        <v>45000</v>
      </c>
      <c r="AC18" s="455">
        <v>30000</v>
      </c>
      <c r="AD18" s="82">
        <f t="shared" si="26"/>
        <v>66.666666666666671</v>
      </c>
      <c r="AE18" s="455">
        <v>45000</v>
      </c>
      <c r="AF18" s="455">
        <v>30000</v>
      </c>
      <c r="AG18" s="82">
        <f t="shared" si="27"/>
        <v>66.666666666666671</v>
      </c>
      <c r="AH18" s="455">
        <v>45000</v>
      </c>
      <c r="AI18" s="455">
        <v>30000</v>
      </c>
      <c r="AJ18" s="82">
        <f t="shared" si="28"/>
        <v>66.666666666666671</v>
      </c>
      <c r="AK18" s="455">
        <f t="shared" si="16"/>
        <v>135000</v>
      </c>
      <c r="AL18" s="455">
        <f t="shared" si="16"/>
        <v>90000</v>
      </c>
      <c r="AM18" s="82">
        <f t="shared" si="29"/>
        <v>66.666666666666671</v>
      </c>
      <c r="AN18" s="455">
        <v>45000</v>
      </c>
      <c r="AO18" s="455"/>
      <c r="AP18" s="82">
        <f t="shared" si="30"/>
        <v>0</v>
      </c>
      <c r="AQ18" s="455">
        <v>45000</v>
      </c>
      <c r="AR18" s="455"/>
      <c r="AS18" s="82">
        <f t="shared" si="31"/>
        <v>0</v>
      </c>
      <c r="AT18" s="455">
        <v>45000</v>
      </c>
      <c r="AU18" s="455"/>
      <c r="AV18" s="82">
        <f t="shared" si="32"/>
        <v>0</v>
      </c>
      <c r="AW18" s="455">
        <f t="shared" si="17"/>
        <v>135000</v>
      </c>
      <c r="AX18" s="455">
        <f t="shared" si="17"/>
        <v>0</v>
      </c>
      <c r="AY18" s="80">
        <f t="shared" si="6"/>
        <v>0</v>
      </c>
      <c r="AZ18" s="455">
        <v>45000</v>
      </c>
      <c r="BA18" s="455"/>
      <c r="BB18" s="82">
        <f t="shared" si="33"/>
        <v>0</v>
      </c>
      <c r="BC18" s="455">
        <v>45000</v>
      </c>
      <c r="BD18" s="455"/>
      <c r="BE18" s="82">
        <f t="shared" si="34"/>
        <v>0</v>
      </c>
      <c r="BF18" s="455">
        <v>45000</v>
      </c>
      <c r="BG18" s="455"/>
      <c r="BH18" s="82">
        <f t="shared" si="35"/>
        <v>0</v>
      </c>
      <c r="BI18" s="455">
        <f t="shared" si="18"/>
        <v>135000</v>
      </c>
      <c r="BJ18" s="455">
        <f t="shared" si="18"/>
        <v>0</v>
      </c>
      <c r="BK18" s="80">
        <f t="shared" si="19"/>
        <v>0</v>
      </c>
      <c r="BL18" s="90">
        <f t="shared" si="23"/>
        <v>540000</v>
      </c>
    </row>
    <row r="19" spans="1:64" s="85" customFormat="1" x14ac:dyDescent="0.55000000000000004">
      <c r="A19" s="77"/>
      <c r="B19" s="78"/>
      <c r="C19" s="78"/>
      <c r="D19" s="78" t="s">
        <v>40</v>
      </c>
      <c r="E19" s="78"/>
      <c r="F19" s="78"/>
      <c r="G19" s="78"/>
      <c r="H19" s="79">
        <f>SUM(H20,H48)</f>
        <v>632057.47</v>
      </c>
      <c r="I19" s="79">
        <f>SUM(I20,I48)</f>
        <v>2827160</v>
      </c>
      <c r="J19" s="79">
        <f>SUM(J20,J48)</f>
        <v>107900</v>
      </c>
      <c r="K19" s="370">
        <f t="shared" si="21"/>
        <v>2935060</v>
      </c>
      <c r="L19" s="79">
        <f t="shared" si="24"/>
        <v>706620.45000000007</v>
      </c>
      <c r="M19" s="169">
        <f t="shared" si="1"/>
        <v>24.075162006909569</v>
      </c>
      <c r="N19" s="170">
        <f t="shared" si="12"/>
        <v>2228439.5499999998</v>
      </c>
      <c r="O19" s="169">
        <f t="shared" si="2"/>
        <v>75.924837993090421</v>
      </c>
      <c r="P19" s="79">
        <f>SUM(P20,P48)</f>
        <v>68182.5</v>
      </c>
      <c r="Q19" s="79">
        <f>SUM(Q20,Q48)</f>
        <v>67397.5</v>
      </c>
      <c r="R19" s="371">
        <f t="shared" si="25"/>
        <v>98.848678179884871</v>
      </c>
      <c r="S19" s="79">
        <f>SUM(S20,S48)</f>
        <v>157325.5</v>
      </c>
      <c r="T19" s="79">
        <f>SUM(T20,T48)</f>
        <v>152241.16</v>
      </c>
      <c r="U19" s="169">
        <f t="shared" si="3"/>
        <v>96.768267064144084</v>
      </c>
      <c r="V19" s="79">
        <f>SUM(V20,V48)</f>
        <v>113029.5</v>
      </c>
      <c r="W19" s="79">
        <f>SUM(W20,W48)</f>
        <v>107918.23999999999</v>
      </c>
      <c r="X19" s="169">
        <f t="shared" si="4"/>
        <v>95.477941599316992</v>
      </c>
      <c r="Y19" s="450">
        <f t="shared" si="13"/>
        <v>338537.5</v>
      </c>
      <c r="Z19" s="450">
        <f t="shared" si="13"/>
        <v>327556.90000000002</v>
      </c>
      <c r="AA19" s="169">
        <f t="shared" si="5"/>
        <v>96.756459771812587</v>
      </c>
      <c r="AB19" s="79">
        <f>SUM(AB20,AB48)</f>
        <v>134720.5</v>
      </c>
      <c r="AC19" s="79">
        <f>SUM(AC20,AC48)</f>
        <v>129013.7</v>
      </c>
      <c r="AD19" s="371">
        <f t="shared" si="26"/>
        <v>95.763970590964249</v>
      </c>
      <c r="AE19" s="79">
        <f>SUM(AE20,AE48)</f>
        <v>165185</v>
      </c>
      <c r="AF19" s="79">
        <f>SUM(AF20,AF48)</f>
        <v>151754.58000000002</v>
      </c>
      <c r="AG19" s="371">
        <f t="shared" si="27"/>
        <v>91.86946756666768</v>
      </c>
      <c r="AH19" s="79">
        <f>SUM(AH20,AH48)</f>
        <v>131660</v>
      </c>
      <c r="AI19" s="79">
        <f>SUM(AI20,AI48)</f>
        <v>98295.27</v>
      </c>
      <c r="AJ19" s="371">
        <f t="shared" si="28"/>
        <v>74.658415615980559</v>
      </c>
      <c r="AK19" s="450">
        <f t="shared" si="16"/>
        <v>431565.5</v>
      </c>
      <c r="AL19" s="450">
        <f t="shared" si="16"/>
        <v>379063.55000000005</v>
      </c>
      <c r="AM19" s="371">
        <f t="shared" si="29"/>
        <v>87.834534966302925</v>
      </c>
      <c r="AN19" s="79">
        <f>SUM(AN20,AN48)</f>
        <v>228212.5</v>
      </c>
      <c r="AO19" s="79">
        <f>SUM(AO20,AO48)</f>
        <v>0</v>
      </c>
      <c r="AP19" s="371">
        <f t="shared" si="30"/>
        <v>0</v>
      </c>
      <c r="AQ19" s="79">
        <f>SUM(AQ20,AQ48)</f>
        <v>175824.4</v>
      </c>
      <c r="AR19" s="79">
        <f>SUM(AR20,AR48)</f>
        <v>0</v>
      </c>
      <c r="AS19" s="371">
        <f t="shared" si="31"/>
        <v>0</v>
      </c>
      <c r="AT19" s="79">
        <f>SUM(AT20,AT48)</f>
        <v>207363</v>
      </c>
      <c r="AU19" s="79">
        <f>SUM(AU20,AU48)</f>
        <v>0</v>
      </c>
      <c r="AV19" s="371">
        <f t="shared" si="32"/>
        <v>0</v>
      </c>
      <c r="AW19" s="450">
        <f t="shared" si="17"/>
        <v>611399.9</v>
      </c>
      <c r="AX19" s="450">
        <f t="shared" si="17"/>
        <v>0</v>
      </c>
      <c r="AY19" s="169">
        <f t="shared" si="6"/>
        <v>0</v>
      </c>
      <c r="AZ19" s="79">
        <f>SUM(AZ20,AZ48)</f>
        <v>176960</v>
      </c>
      <c r="BA19" s="79">
        <f>SUM(BA20,BA48)</f>
        <v>0</v>
      </c>
      <c r="BB19" s="371">
        <f t="shared" si="33"/>
        <v>0</v>
      </c>
      <c r="BC19" s="79">
        <f>SUM(BC20,BC48)</f>
        <v>287756.71999999997</v>
      </c>
      <c r="BD19" s="79">
        <f>SUM(BD20,BD48)</f>
        <v>0</v>
      </c>
      <c r="BE19" s="371">
        <f t="shared" si="34"/>
        <v>0</v>
      </c>
      <c r="BF19" s="79">
        <f>SUM(BF20,BF48)</f>
        <v>1088840.3799999999</v>
      </c>
      <c r="BG19" s="79">
        <f>SUM(BG20,BG48)</f>
        <v>0</v>
      </c>
      <c r="BH19" s="371">
        <f t="shared" si="35"/>
        <v>0</v>
      </c>
      <c r="BI19" s="450">
        <f t="shared" si="18"/>
        <v>1553557.0999999999</v>
      </c>
      <c r="BJ19" s="450">
        <f t="shared" si="18"/>
        <v>0</v>
      </c>
      <c r="BK19" s="169">
        <f t="shared" si="19"/>
        <v>0</v>
      </c>
      <c r="BL19" s="174">
        <f t="shared" si="23"/>
        <v>2935060</v>
      </c>
    </row>
    <row r="20" spans="1:64" s="85" customFormat="1" x14ac:dyDescent="0.55000000000000004">
      <c r="A20" s="77"/>
      <c r="B20" s="78"/>
      <c r="C20" s="78"/>
      <c r="D20" s="78"/>
      <c r="E20" s="78" t="s">
        <v>41</v>
      </c>
      <c r="F20" s="78"/>
      <c r="G20" s="78"/>
      <c r="H20" s="79">
        <f>SUM(H21,H28,H40)</f>
        <v>632057.47</v>
      </c>
      <c r="I20" s="79">
        <f>SUM(I21,I28,I40)</f>
        <v>2775160</v>
      </c>
      <c r="J20" s="79">
        <f>SUM(J21,J28,J40)</f>
        <v>107900</v>
      </c>
      <c r="K20" s="370">
        <f t="shared" si="21"/>
        <v>2883060</v>
      </c>
      <c r="L20" s="79">
        <f t="shared" si="24"/>
        <v>686157.37</v>
      </c>
      <c r="M20" s="169">
        <f t="shared" si="1"/>
        <v>23.799621582624017</v>
      </c>
      <c r="N20" s="170">
        <f t="shared" si="12"/>
        <v>2196902.63</v>
      </c>
      <c r="O20" s="169">
        <f t="shared" si="2"/>
        <v>76.200378417375987</v>
      </c>
      <c r="P20" s="79">
        <f>SUM(P21,P28,P40)</f>
        <v>68182.5</v>
      </c>
      <c r="Q20" s="79">
        <f>SUM(Q21,Q28,Q40)</f>
        <v>67397.5</v>
      </c>
      <c r="R20" s="371">
        <f t="shared" si="25"/>
        <v>98.848678179884871</v>
      </c>
      <c r="S20" s="79">
        <f>SUM(S21,S28,S40)</f>
        <v>153225.5</v>
      </c>
      <c r="T20" s="79">
        <f>SUM(T21,T28,T40)</f>
        <v>148175.83000000002</v>
      </c>
      <c r="U20" s="169">
        <f t="shared" si="3"/>
        <v>96.704419303575463</v>
      </c>
      <c r="V20" s="79">
        <f>SUM(V21,V28,V40)</f>
        <v>109729.5</v>
      </c>
      <c r="W20" s="79">
        <f>SUM(W21,W28,W40)</f>
        <v>104672.93</v>
      </c>
      <c r="X20" s="169">
        <f t="shared" si="4"/>
        <v>95.391786165069561</v>
      </c>
      <c r="Y20" s="450">
        <f t="shared" si="13"/>
        <v>331137.5</v>
      </c>
      <c r="Z20" s="450">
        <f t="shared" si="13"/>
        <v>320246.26</v>
      </c>
      <c r="AA20" s="169">
        <f t="shared" si="5"/>
        <v>96.71096145860858</v>
      </c>
      <c r="AB20" s="79">
        <f>SUM(AB21,AB28,AB40)</f>
        <v>128020.5</v>
      </c>
      <c r="AC20" s="79">
        <f>SUM(AC21,AC28,AC40)</f>
        <v>122349.73999999999</v>
      </c>
      <c r="AD20" s="371">
        <f t="shared" si="26"/>
        <v>95.570428173612825</v>
      </c>
      <c r="AE20" s="79">
        <f>SUM(AE21,AE28,AE40)</f>
        <v>165185</v>
      </c>
      <c r="AF20" s="79">
        <f>SUM(AF21,AF28,AF40)</f>
        <v>151754.58000000002</v>
      </c>
      <c r="AG20" s="371">
        <f t="shared" si="27"/>
        <v>91.86946756666768</v>
      </c>
      <c r="AH20" s="79">
        <f>SUM(AH21,AH28,AH40)</f>
        <v>115160</v>
      </c>
      <c r="AI20" s="79">
        <f>SUM(AI21,AI28,AI40)</f>
        <v>91806.790000000008</v>
      </c>
      <c r="AJ20" s="371">
        <f t="shared" si="28"/>
        <v>79.721075026050713</v>
      </c>
      <c r="AK20" s="450">
        <f t="shared" si="16"/>
        <v>408365.5</v>
      </c>
      <c r="AL20" s="450">
        <f t="shared" si="16"/>
        <v>365911.11</v>
      </c>
      <c r="AM20" s="371">
        <f t="shared" si="29"/>
        <v>89.603825494563083</v>
      </c>
      <c r="AN20" s="79">
        <f>SUM(AN21,AN28,AN40)</f>
        <v>228212.5</v>
      </c>
      <c r="AO20" s="79">
        <f>SUM(AO21,AO28,AO40)</f>
        <v>0</v>
      </c>
      <c r="AP20" s="371">
        <f t="shared" si="30"/>
        <v>0</v>
      </c>
      <c r="AQ20" s="79">
        <f>SUM(AQ21,AQ28,AQ40)</f>
        <v>172524.4</v>
      </c>
      <c r="AR20" s="79">
        <f>SUM(AR21,AR28,AR40)</f>
        <v>0</v>
      </c>
      <c r="AS20" s="371">
        <f t="shared" si="31"/>
        <v>0</v>
      </c>
      <c r="AT20" s="79">
        <f>SUM(AT21,AT28,AT40)</f>
        <v>203963</v>
      </c>
      <c r="AU20" s="79">
        <f>SUM(AU21,AU28,AU40)</f>
        <v>0</v>
      </c>
      <c r="AV20" s="371">
        <f t="shared" si="32"/>
        <v>0</v>
      </c>
      <c r="AW20" s="450">
        <f t="shared" si="17"/>
        <v>604699.9</v>
      </c>
      <c r="AX20" s="450">
        <f t="shared" si="17"/>
        <v>0</v>
      </c>
      <c r="AY20" s="169">
        <f t="shared" si="6"/>
        <v>0</v>
      </c>
      <c r="AZ20" s="79">
        <f>SUM(AZ21,AZ28,AZ40)</f>
        <v>172960</v>
      </c>
      <c r="BA20" s="79">
        <f>SUM(BA21,BA28,BA40)</f>
        <v>0</v>
      </c>
      <c r="BB20" s="371">
        <f t="shared" si="33"/>
        <v>0</v>
      </c>
      <c r="BC20" s="79">
        <f>SUM(BC21,BC28,BC40)</f>
        <v>284356.71999999997</v>
      </c>
      <c r="BD20" s="79">
        <f>SUM(BD21,BD28,BD40)</f>
        <v>0</v>
      </c>
      <c r="BE20" s="371">
        <f t="shared" si="34"/>
        <v>0</v>
      </c>
      <c r="BF20" s="79">
        <f>SUM(BF21,BF28,BF40)</f>
        <v>1081540.3799999999</v>
      </c>
      <c r="BG20" s="79">
        <f>SUM(BG21,BG28,BG40)</f>
        <v>0</v>
      </c>
      <c r="BH20" s="371">
        <f t="shared" si="35"/>
        <v>0</v>
      </c>
      <c r="BI20" s="450">
        <f t="shared" si="18"/>
        <v>1538857.0999999999</v>
      </c>
      <c r="BJ20" s="450">
        <f t="shared" si="18"/>
        <v>0</v>
      </c>
      <c r="BK20" s="169">
        <f t="shared" si="19"/>
        <v>0</v>
      </c>
      <c r="BL20" s="174">
        <f t="shared" si="23"/>
        <v>2883060</v>
      </c>
    </row>
    <row r="21" spans="1:64" s="85" customFormat="1" x14ac:dyDescent="0.55000000000000004">
      <c r="A21" s="77"/>
      <c r="B21" s="78"/>
      <c r="C21" s="78"/>
      <c r="D21" s="78"/>
      <c r="E21" s="78"/>
      <c r="F21" s="78" t="s">
        <v>42</v>
      </c>
      <c r="G21" s="78"/>
      <c r="H21" s="79">
        <f>SUM(H22:H27)</f>
        <v>440875</v>
      </c>
      <c r="I21" s="79">
        <f t="shared" ref="I21:J21" si="36">SUM(I22:I27)</f>
        <v>625050</v>
      </c>
      <c r="J21" s="79">
        <f t="shared" si="36"/>
        <v>-41100</v>
      </c>
      <c r="K21" s="370">
        <f>SUM(I21+J21)</f>
        <v>583950</v>
      </c>
      <c r="L21" s="79">
        <f t="shared" si="24"/>
        <v>249087.5</v>
      </c>
      <c r="M21" s="169">
        <f t="shared" si="1"/>
        <v>42.655621200445246</v>
      </c>
      <c r="N21" s="170">
        <f t="shared" si="12"/>
        <v>334862.5</v>
      </c>
      <c r="O21" s="169">
        <f t="shared" si="2"/>
        <v>57.344378799554754</v>
      </c>
      <c r="P21" s="79">
        <f t="shared" ref="P21" si="37">SUM(P22:P27)</f>
        <v>36775</v>
      </c>
      <c r="Q21" s="79">
        <f t="shared" ref="Q21" si="38">SUM(Q22:Q27)</f>
        <v>36775</v>
      </c>
      <c r="R21" s="371">
        <f t="shared" si="25"/>
        <v>100</v>
      </c>
      <c r="S21" s="79">
        <f t="shared" ref="S21:T21" si="39">SUM(S22:S27)</f>
        <v>42600</v>
      </c>
      <c r="T21" s="79">
        <f t="shared" si="39"/>
        <v>37925</v>
      </c>
      <c r="U21" s="169">
        <f t="shared" si="3"/>
        <v>89.025821596244128</v>
      </c>
      <c r="V21" s="79">
        <f t="shared" ref="V21:W21" si="40">SUM(V22:V27)</f>
        <v>45075</v>
      </c>
      <c r="W21" s="79">
        <f t="shared" si="40"/>
        <v>43375</v>
      </c>
      <c r="X21" s="169">
        <f t="shared" si="4"/>
        <v>96.228508042151972</v>
      </c>
      <c r="Y21" s="450">
        <f>SUM(P21,S21,V21)</f>
        <v>124450</v>
      </c>
      <c r="Z21" s="450">
        <f>SUM(Q21,T21,W21)</f>
        <v>118075</v>
      </c>
      <c r="AA21" s="169">
        <f t="shared" si="5"/>
        <v>94.877460827641627</v>
      </c>
      <c r="AB21" s="79">
        <f t="shared" ref="AB21:AC21" si="41">SUM(AB22:AB27)</f>
        <v>48500</v>
      </c>
      <c r="AC21" s="79">
        <f t="shared" si="41"/>
        <v>45112.5</v>
      </c>
      <c r="AD21" s="371">
        <f t="shared" si="26"/>
        <v>93.015463917525778</v>
      </c>
      <c r="AE21" s="79">
        <f t="shared" ref="AE21:AF21" si="42">SUM(AE22:AE27)</f>
        <v>46575</v>
      </c>
      <c r="AF21" s="79">
        <f t="shared" si="42"/>
        <v>37075</v>
      </c>
      <c r="AG21" s="371">
        <f t="shared" si="27"/>
        <v>79.60279119699409</v>
      </c>
      <c r="AH21" s="79">
        <f t="shared" ref="AH21:AI21" si="43">SUM(AH22:AH27)</f>
        <v>52200</v>
      </c>
      <c r="AI21" s="79">
        <f t="shared" si="43"/>
        <v>48825</v>
      </c>
      <c r="AJ21" s="371">
        <f t="shared" si="28"/>
        <v>93.534482758620683</v>
      </c>
      <c r="AK21" s="450">
        <f>SUM(AB21,AE21,AH21)</f>
        <v>147275</v>
      </c>
      <c r="AL21" s="450">
        <f>SUM(AC21,AF21,AI21)</f>
        <v>131012.5</v>
      </c>
      <c r="AM21" s="371">
        <f t="shared" si="29"/>
        <v>88.957732133763372</v>
      </c>
      <c r="AN21" s="79">
        <f t="shared" ref="AN21:AO21" si="44">SUM(AN22:AN27)</f>
        <v>46575</v>
      </c>
      <c r="AO21" s="79">
        <f t="shared" si="44"/>
        <v>0</v>
      </c>
      <c r="AP21" s="371">
        <f t="shared" si="30"/>
        <v>0</v>
      </c>
      <c r="AQ21" s="79">
        <f t="shared" ref="AQ21:AR21" si="45">SUM(AQ22:AQ27)</f>
        <v>42600</v>
      </c>
      <c r="AR21" s="79">
        <f t="shared" si="45"/>
        <v>0</v>
      </c>
      <c r="AS21" s="371">
        <f t="shared" si="31"/>
        <v>0</v>
      </c>
      <c r="AT21" s="79">
        <f t="shared" ref="AT21:AU21" si="46">SUM(AT22:AT27)</f>
        <v>56575</v>
      </c>
      <c r="AU21" s="79">
        <f t="shared" si="46"/>
        <v>0</v>
      </c>
      <c r="AV21" s="371">
        <f t="shared" si="32"/>
        <v>0</v>
      </c>
      <c r="AW21" s="450">
        <f>SUM(AN21,AQ21,AT21)</f>
        <v>145750</v>
      </c>
      <c r="AX21" s="450">
        <f>SUM(AO21,AR21,AU21)</f>
        <v>0</v>
      </c>
      <c r="AY21" s="169">
        <f t="shared" si="6"/>
        <v>0</v>
      </c>
      <c r="AZ21" s="79">
        <f t="shared" ref="AZ21:BA21" si="47">SUM(AZ22:AZ27)</f>
        <v>42600</v>
      </c>
      <c r="BA21" s="79">
        <f t="shared" si="47"/>
        <v>0</v>
      </c>
      <c r="BB21" s="371">
        <f t="shared" si="33"/>
        <v>0</v>
      </c>
      <c r="BC21" s="79">
        <f t="shared" ref="BC21:BD21" si="48">SUM(BC22:BC27)</f>
        <v>51575</v>
      </c>
      <c r="BD21" s="79">
        <f t="shared" si="48"/>
        <v>0</v>
      </c>
      <c r="BE21" s="371">
        <f t="shared" si="34"/>
        <v>0</v>
      </c>
      <c r="BF21" s="79">
        <f t="shared" ref="BF21:BG21" si="49">SUM(BF22:BF27)</f>
        <v>72300</v>
      </c>
      <c r="BG21" s="79">
        <f t="shared" si="49"/>
        <v>0</v>
      </c>
      <c r="BH21" s="371">
        <f t="shared" si="35"/>
        <v>0</v>
      </c>
      <c r="BI21" s="450">
        <f>SUM(AZ21,BC21,BF21)</f>
        <v>166475</v>
      </c>
      <c r="BJ21" s="450">
        <f>SUM(BA21,BD21,BG21)</f>
        <v>0</v>
      </c>
      <c r="BK21" s="169">
        <f t="shared" si="19"/>
        <v>0</v>
      </c>
      <c r="BL21" s="174">
        <f t="shared" si="23"/>
        <v>583950</v>
      </c>
    </row>
    <row r="22" spans="1:64" s="88" customFormat="1" x14ac:dyDescent="0.55000000000000004">
      <c r="A22" s="86"/>
      <c r="B22" s="87"/>
      <c r="C22" s="87"/>
      <c r="D22" s="87"/>
      <c r="E22" s="87"/>
      <c r="F22" s="87"/>
      <c r="G22" s="87" t="s">
        <v>43</v>
      </c>
      <c r="H22" s="79">
        <v>12400</v>
      </c>
      <c r="I22" s="455">
        <f>10000+40000+10000</f>
        <v>60000</v>
      </c>
      <c r="J22" s="455">
        <f>-7000-4100</f>
        <v>-11100</v>
      </c>
      <c r="K22" s="370">
        <f t="shared" ref="K22:K27" si="50">SUM(I22+J22)</f>
        <v>48900</v>
      </c>
      <c r="L22" s="89">
        <f t="shared" si="24"/>
        <v>14300</v>
      </c>
      <c r="M22" s="80">
        <f t="shared" si="1"/>
        <v>29.243353783231083</v>
      </c>
      <c r="N22" s="81">
        <f t="shared" si="12"/>
        <v>34600</v>
      </c>
      <c r="O22" s="80">
        <f t="shared" si="2"/>
        <v>70.756646216768914</v>
      </c>
      <c r="P22" s="455">
        <v>0</v>
      </c>
      <c r="Q22" s="455">
        <v>0</v>
      </c>
      <c r="R22" s="82">
        <v>0</v>
      </c>
      <c r="S22" s="455">
        <v>0</v>
      </c>
      <c r="T22" s="455">
        <v>0</v>
      </c>
      <c r="U22" s="80">
        <v>0</v>
      </c>
      <c r="V22" s="455">
        <v>0</v>
      </c>
      <c r="W22" s="455">
        <v>0</v>
      </c>
      <c r="X22" s="80">
        <v>0</v>
      </c>
      <c r="Y22" s="455">
        <f t="shared" si="13"/>
        <v>0</v>
      </c>
      <c r="Z22" s="455">
        <f t="shared" si="13"/>
        <v>0</v>
      </c>
      <c r="AA22" s="80">
        <v>0</v>
      </c>
      <c r="AB22" s="455">
        <f>2200+2700</f>
        <v>4900</v>
      </c>
      <c r="AC22" s="455">
        <f>2000+2700</f>
        <v>4700</v>
      </c>
      <c r="AD22" s="82">
        <f t="shared" si="26"/>
        <v>95.91836734693878</v>
      </c>
      <c r="AE22" s="455">
        <v>0</v>
      </c>
      <c r="AF22" s="455">
        <v>0</v>
      </c>
      <c r="AG22" s="82">
        <v>0</v>
      </c>
      <c r="AH22" s="455">
        <f>6400+3200</f>
        <v>9600</v>
      </c>
      <c r="AI22" s="455">
        <f>6400+3200</f>
        <v>9600</v>
      </c>
      <c r="AJ22" s="82">
        <f t="shared" si="28"/>
        <v>100</v>
      </c>
      <c r="AK22" s="455">
        <f t="shared" si="16"/>
        <v>14500</v>
      </c>
      <c r="AL22" s="455">
        <f t="shared" si="16"/>
        <v>14300</v>
      </c>
      <c r="AM22" s="82">
        <f t="shared" si="29"/>
        <v>98.620689655172413</v>
      </c>
      <c r="AN22" s="455">
        <v>0</v>
      </c>
      <c r="AO22" s="455">
        <v>0</v>
      </c>
      <c r="AP22" s="82">
        <v>0</v>
      </c>
      <c r="AQ22" s="455">
        <v>0</v>
      </c>
      <c r="AR22" s="455">
        <v>0</v>
      </c>
      <c r="AS22" s="82">
        <v>0</v>
      </c>
      <c r="AT22" s="455">
        <v>10000</v>
      </c>
      <c r="AU22" s="455"/>
      <c r="AV22" s="82">
        <f t="shared" si="32"/>
        <v>0</v>
      </c>
      <c r="AW22" s="455">
        <f t="shared" si="17"/>
        <v>10000</v>
      </c>
      <c r="AX22" s="455">
        <f t="shared" si="17"/>
        <v>0</v>
      </c>
      <c r="AY22" s="80">
        <f t="shared" si="6"/>
        <v>0</v>
      </c>
      <c r="AZ22" s="455">
        <v>0</v>
      </c>
      <c r="BA22" s="455">
        <v>0</v>
      </c>
      <c r="BB22" s="82">
        <v>0</v>
      </c>
      <c r="BC22" s="455">
        <v>5000</v>
      </c>
      <c r="BD22" s="455"/>
      <c r="BE22" s="82">
        <f t="shared" si="34"/>
        <v>0</v>
      </c>
      <c r="BF22" s="455">
        <f>3600+15800</f>
        <v>19400</v>
      </c>
      <c r="BG22" s="455"/>
      <c r="BH22" s="371">
        <f t="shared" si="35"/>
        <v>0</v>
      </c>
      <c r="BI22" s="455">
        <f t="shared" si="18"/>
        <v>24400</v>
      </c>
      <c r="BJ22" s="455">
        <f t="shared" si="18"/>
        <v>0</v>
      </c>
      <c r="BK22" s="371">
        <f t="shared" si="19"/>
        <v>0</v>
      </c>
      <c r="BL22" s="90">
        <f t="shared" si="23"/>
        <v>48900</v>
      </c>
    </row>
    <row r="23" spans="1:64" s="88" customFormat="1" x14ac:dyDescent="0.55000000000000004">
      <c r="A23" s="86"/>
      <c r="B23" s="87"/>
      <c r="C23" s="87"/>
      <c r="D23" s="87"/>
      <c r="E23" s="87"/>
      <c r="F23" s="87"/>
      <c r="G23" s="87" t="s">
        <v>44</v>
      </c>
      <c r="H23" s="79">
        <v>415200</v>
      </c>
      <c r="I23" s="455">
        <v>415200</v>
      </c>
      <c r="J23" s="455">
        <v>0</v>
      </c>
      <c r="K23" s="370">
        <f t="shared" si="50"/>
        <v>415200</v>
      </c>
      <c r="L23" s="89">
        <f t="shared" si="24"/>
        <v>207600</v>
      </c>
      <c r="M23" s="80">
        <f t="shared" si="1"/>
        <v>50</v>
      </c>
      <c r="N23" s="81">
        <f t="shared" si="12"/>
        <v>207600</v>
      </c>
      <c r="O23" s="80">
        <f t="shared" si="2"/>
        <v>50</v>
      </c>
      <c r="P23" s="455">
        <v>34600</v>
      </c>
      <c r="Q23" s="455">
        <v>34600</v>
      </c>
      <c r="R23" s="82">
        <f t="shared" si="25"/>
        <v>100</v>
      </c>
      <c r="S23" s="455">
        <v>34600</v>
      </c>
      <c r="T23" s="455">
        <v>34600</v>
      </c>
      <c r="U23" s="80">
        <f t="shared" si="3"/>
        <v>100</v>
      </c>
      <c r="V23" s="455">
        <v>34600</v>
      </c>
      <c r="W23" s="455">
        <v>34600</v>
      </c>
      <c r="X23" s="80">
        <f t="shared" si="4"/>
        <v>100</v>
      </c>
      <c r="Y23" s="455">
        <f t="shared" si="13"/>
        <v>103800</v>
      </c>
      <c r="Z23" s="455">
        <f t="shared" si="13"/>
        <v>103800</v>
      </c>
      <c r="AA23" s="80">
        <f t="shared" si="5"/>
        <v>100</v>
      </c>
      <c r="AB23" s="455">
        <v>34600</v>
      </c>
      <c r="AC23" s="455">
        <v>34600</v>
      </c>
      <c r="AD23" s="82">
        <f t="shared" si="26"/>
        <v>100</v>
      </c>
      <c r="AE23" s="455">
        <v>34600</v>
      </c>
      <c r="AF23" s="455">
        <v>34600</v>
      </c>
      <c r="AG23" s="82">
        <f t="shared" si="27"/>
        <v>100</v>
      </c>
      <c r="AH23" s="455">
        <v>34600</v>
      </c>
      <c r="AI23" s="455">
        <v>34600</v>
      </c>
      <c r="AJ23" s="82">
        <f t="shared" si="28"/>
        <v>100</v>
      </c>
      <c r="AK23" s="455">
        <f t="shared" si="16"/>
        <v>103800</v>
      </c>
      <c r="AL23" s="455">
        <f t="shared" si="16"/>
        <v>103800</v>
      </c>
      <c r="AM23" s="82">
        <f t="shared" si="29"/>
        <v>100</v>
      </c>
      <c r="AN23" s="455">
        <v>34600</v>
      </c>
      <c r="AO23" s="455"/>
      <c r="AP23" s="82">
        <f t="shared" si="30"/>
        <v>0</v>
      </c>
      <c r="AQ23" s="455">
        <v>34600</v>
      </c>
      <c r="AR23" s="455"/>
      <c r="AS23" s="82">
        <f t="shared" si="31"/>
        <v>0</v>
      </c>
      <c r="AT23" s="455">
        <v>34600</v>
      </c>
      <c r="AU23" s="455"/>
      <c r="AV23" s="82">
        <f t="shared" si="32"/>
        <v>0</v>
      </c>
      <c r="AW23" s="455">
        <f t="shared" si="17"/>
        <v>103800</v>
      </c>
      <c r="AX23" s="455">
        <f t="shared" si="17"/>
        <v>0</v>
      </c>
      <c r="AY23" s="80">
        <f t="shared" si="6"/>
        <v>0</v>
      </c>
      <c r="AZ23" s="455">
        <v>34600</v>
      </c>
      <c r="BA23" s="455"/>
      <c r="BB23" s="82">
        <f t="shared" si="33"/>
        <v>0</v>
      </c>
      <c r="BC23" s="455">
        <v>34600</v>
      </c>
      <c r="BD23" s="455"/>
      <c r="BE23" s="82">
        <f t="shared" si="34"/>
        <v>0</v>
      </c>
      <c r="BF23" s="455">
        <v>34600</v>
      </c>
      <c r="BG23" s="455"/>
      <c r="BH23" s="82">
        <f t="shared" si="35"/>
        <v>0</v>
      </c>
      <c r="BI23" s="455">
        <f t="shared" si="18"/>
        <v>103800</v>
      </c>
      <c r="BJ23" s="455">
        <f t="shared" si="18"/>
        <v>0</v>
      </c>
      <c r="BK23" s="80">
        <f t="shared" si="19"/>
        <v>0</v>
      </c>
      <c r="BL23" s="90">
        <f t="shared" si="23"/>
        <v>415200</v>
      </c>
    </row>
    <row r="24" spans="1:64" s="88" customFormat="1" x14ac:dyDescent="0.55000000000000004">
      <c r="A24" s="86"/>
      <c r="B24" s="87"/>
      <c r="C24" s="87"/>
      <c r="D24" s="87"/>
      <c r="E24" s="87"/>
      <c r="F24" s="87"/>
      <c r="G24" s="87" t="s">
        <v>45</v>
      </c>
      <c r="H24" s="79">
        <v>13275</v>
      </c>
      <c r="I24" s="455">
        <v>23850</v>
      </c>
      <c r="J24" s="455">
        <v>0</v>
      </c>
      <c r="K24" s="370">
        <f t="shared" si="50"/>
        <v>23850</v>
      </c>
      <c r="L24" s="89">
        <f t="shared" si="24"/>
        <v>8125</v>
      </c>
      <c r="M24" s="80">
        <f t="shared" si="1"/>
        <v>34.067085953878404</v>
      </c>
      <c r="N24" s="81">
        <f t="shared" si="12"/>
        <v>15725</v>
      </c>
      <c r="O24" s="80">
        <f t="shared" si="2"/>
        <v>65.932914046121596</v>
      </c>
      <c r="P24" s="455">
        <v>2175</v>
      </c>
      <c r="Q24" s="455">
        <v>2175</v>
      </c>
      <c r="R24" s="82">
        <f t="shared" si="25"/>
        <v>100</v>
      </c>
      <c r="S24" s="455">
        <v>0</v>
      </c>
      <c r="T24" s="455">
        <v>0</v>
      </c>
      <c r="U24" s="80">
        <v>0</v>
      </c>
      <c r="V24" s="455">
        <v>2475</v>
      </c>
      <c r="W24" s="455">
        <v>2475</v>
      </c>
      <c r="X24" s="80">
        <f t="shared" si="4"/>
        <v>100</v>
      </c>
      <c r="Y24" s="455">
        <f t="shared" si="13"/>
        <v>4650</v>
      </c>
      <c r="Z24" s="455">
        <f t="shared" si="13"/>
        <v>4650</v>
      </c>
      <c r="AA24" s="80">
        <f t="shared" si="5"/>
        <v>100</v>
      </c>
      <c r="AB24" s="455">
        <v>1000</v>
      </c>
      <c r="AC24" s="455">
        <v>1000</v>
      </c>
      <c r="AD24" s="82">
        <f t="shared" si="26"/>
        <v>100</v>
      </c>
      <c r="AE24" s="455">
        <v>3975</v>
      </c>
      <c r="AF24" s="455">
        <v>2475</v>
      </c>
      <c r="AG24" s="82">
        <f t="shared" si="27"/>
        <v>62.264150943396224</v>
      </c>
      <c r="AH24" s="455">
        <v>0</v>
      </c>
      <c r="AI24" s="455">
        <v>0</v>
      </c>
      <c r="AJ24" s="82">
        <v>0</v>
      </c>
      <c r="AK24" s="455">
        <f>SUM(AB24,AE24,AH24)</f>
        <v>4975</v>
      </c>
      <c r="AL24" s="455">
        <f t="shared" si="16"/>
        <v>3475</v>
      </c>
      <c r="AM24" s="82">
        <f t="shared" si="29"/>
        <v>69.849246231155774</v>
      </c>
      <c r="AN24" s="455">
        <v>3975</v>
      </c>
      <c r="AO24" s="455"/>
      <c r="AP24" s="82">
        <f t="shared" si="30"/>
        <v>0</v>
      </c>
      <c r="AQ24" s="455">
        <v>0</v>
      </c>
      <c r="AR24" s="455">
        <v>0</v>
      </c>
      <c r="AS24" s="82">
        <v>0</v>
      </c>
      <c r="AT24" s="455">
        <v>3975</v>
      </c>
      <c r="AU24" s="455">
        <v>0</v>
      </c>
      <c r="AV24" s="82">
        <f t="shared" si="32"/>
        <v>0</v>
      </c>
      <c r="AW24" s="455">
        <f t="shared" si="17"/>
        <v>7950</v>
      </c>
      <c r="AX24" s="455">
        <f t="shared" si="17"/>
        <v>0</v>
      </c>
      <c r="AY24" s="80">
        <f t="shared" si="6"/>
        <v>0</v>
      </c>
      <c r="AZ24" s="455">
        <v>0</v>
      </c>
      <c r="BA24" s="455">
        <v>0</v>
      </c>
      <c r="BB24" s="82">
        <v>0</v>
      </c>
      <c r="BC24" s="455">
        <v>3975</v>
      </c>
      <c r="BD24" s="455"/>
      <c r="BE24" s="82">
        <f t="shared" si="34"/>
        <v>0</v>
      </c>
      <c r="BF24" s="455">
        <v>2300</v>
      </c>
      <c r="BG24" s="455"/>
      <c r="BH24" s="82">
        <f t="shared" si="35"/>
        <v>0</v>
      </c>
      <c r="BI24" s="455">
        <f t="shared" si="18"/>
        <v>6275</v>
      </c>
      <c r="BJ24" s="455">
        <f t="shared" si="18"/>
        <v>0</v>
      </c>
      <c r="BK24" s="80">
        <f t="shared" si="19"/>
        <v>0</v>
      </c>
      <c r="BL24" s="90">
        <f t="shared" si="23"/>
        <v>23850</v>
      </c>
    </row>
    <row r="25" spans="1:64" s="88" customFormat="1" x14ac:dyDescent="0.55000000000000004">
      <c r="A25" s="86"/>
      <c r="B25" s="87"/>
      <c r="C25" s="87"/>
      <c r="D25" s="87"/>
      <c r="E25" s="87"/>
      <c r="F25" s="87"/>
      <c r="G25" s="87" t="s">
        <v>46</v>
      </c>
      <c r="H25" s="79">
        <v>0</v>
      </c>
      <c r="I25" s="455">
        <v>96000</v>
      </c>
      <c r="J25" s="455">
        <v>0</v>
      </c>
      <c r="K25" s="370">
        <f t="shared" si="50"/>
        <v>96000</v>
      </c>
      <c r="L25" s="89">
        <f t="shared" si="24"/>
        <v>19062.5</v>
      </c>
      <c r="M25" s="80">
        <f t="shared" si="1"/>
        <v>19.856770833333332</v>
      </c>
      <c r="N25" s="81">
        <f t="shared" si="12"/>
        <v>76937.5</v>
      </c>
      <c r="O25" s="80">
        <f t="shared" si="2"/>
        <v>80.143229166666671</v>
      </c>
      <c r="P25" s="455">
        <v>0</v>
      </c>
      <c r="Q25" s="455">
        <v>0</v>
      </c>
      <c r="R25" s="82">
        <v>0</v>
      </c>
      <c r="S25" s="455">
        <v>8000</v>
      </c>
      <c r="T25" s="455">
        <v>3325</v>
      </c>
      <c r="U25" s="80">
        <f t="shared" si="3"/>
        <v>41.5625</v>
      </c>
      <c r="V25" s="455">
        <v>8000</v>
      </c>
      <c r="W25" s="455">
        <v>6300</v>
      </c>
      <c r="X25" s="80">
        <f t="shared" si="4"/>
        <v>78.75</v>
      </c>
      <c r="Y25" s="455">
        <f t="shared" si="13"/>
        <v>16000</v>
      </c>
      <c r="Z25" s="455">
        <f t="shared" si="13"/>
        <v>9625</v>
      </c>
      <c r="AA25" s="80">
        <f t="shared" si="5"/>
        <v>60.15625</v>
      </c>
      <c r="AB25" s="455">
        <v>8000</v>
      </c>
      <c r="AC25" s="455">
        <v>4812.5</v>
      </c>
      <c r="AD25" s="82">
        <f t="shared" si="26"/>
        <v>60.15625</v>
      </c>
      <c r="AE25" s="455">
        <v>8000</v>
      </c>
      <c r="AF25" s="455">
        <v>0</v>
      </c>
      <c r="AG25" s="82">
        <v>0</v>
      </c>
      <c r="AH25" s="455">
        <v>8000</v>
      </c>
      <c r="AI25" s="455">
        <v>4625</v>
      </c>
      <c r="AJ25" s="82">
        <f t="shared" si="28"/>
        <v>57.8125</v>
      </c>
      <c r="AK25" s="455">
        <f t="shared" si="16"/>
        <v>24000</v>
      </c>
      <c r="AL25" s="455">
        <f t="shared" si="16"/>
        <v>9437.5</v>
      </c>
      <c r="AM25" s="82">
        <f t="shared" si="29"/>
        <v>39.322916666666664</v>
      </c>
      <c r="AN25" s="455">
        <v>8000</v>
      </c>
      <c r="AO25" s="455"/>
      <c r="AP25" s="82">
        <f t="shared" si="30"/>
        <v>0</v>
      </c>
      <c r="AQ25" s="455">
        <v>8000</v>
      </c>
      <c r="AR25" s="455"/>
      <c r="AS25" s="82">
        <f t="shared" si="31"/>
        <v>0</v>
      </c>
      <c r="AT25" s="455">
        <v>8000</v>
      </c>
      <c r="AU25" s="455"/>
      <c r="AV25" s="82">
        <f t="shared" si="32"/>
        <v>0</v>
      </c>
      <c r="AW25" s="455">
        <f t="shared" si="17"/>
        <v>24000</v>
      </c>
      <c r="AX25" s="455">
        <f t="shared" si="17"/>
        <v>0</v>
      </c>
      <c r="AY25" s="80">
        <f t="shared" si="6"/>
        <v>0</v>
      </c>
      <c r="AZ25" s="455">
        <v>8000</v>
      </c>
      <c r="BA25" s="455"/>
      <c r="BB25" s="82">
        <f t="shared" si="33"/>
        <v>0</v>
      </c>
      <c r="BC25" s="455">
        <v>8000</v>
      </c>
      <c r="BD25" s="455"/>
      <c r="BE25" s="82">
        <f t="shared" si="34"/>
        <v>0</v>
      </c>
      <c r="BF25" s="455">
        <v>16000</v>
      </c>
      <c r="BG25" s="455"/>
      <c r="BH25" s="82">
        <f t="shared" si="35"/>
        <v>0</v>
      </c>
      <c r="BI25" s="455">
        <f t="shared" si="18"/>
        <v>32000</v>
      </c>
      <c r="BJ25" s="455">
        <f t="shared" si="18"/>
        <v>0</v>
      </c>
      <c r="BK25" s="80">
        <f t="shared" si="19"/>
        <v>0</v>
      </c>
      <c r="BL25" s="90">
        <f t="shared" si="23"/>
        <v>96000</v>
      </c>
    </row>
    <row r="26" spans="1:64" s="88" customFormat="1" x14ac:dyDescent="0.55000000000000004">
      <c r="A26" s="86"/>
      <c r="B26" s="87"/>
      <c r="C26" s="87"/>
      <c r="D26" s="87"/>
      <c r="E26" s="87"/>
      <c r="F26" s="87"/>
      <c r="G26" s="87" t="s">
        <v>229</v>
      </c>
      <c r="H26" s="79">
        <v>0</v>
      </c>
      <c r="I26" s="455">
        <v>20000</v>
      </c>
      <c r="J26" s="455">
        <v>-20000</v>
      </c>
      <c r="K26" s="370">
        <f t="shared" si="50"/>
        <v>0</v>
      </c>
      <c r="L26" s="89">
        <f t="shared" si="24"/>
        <v>0</v>
      </c>
      <c r="M26" s="80">
        <v>0</v>
      </c>
      <c r="N26" s="81">
        <f t="shared" si="12"/>
        <v>0</v>
      </c>
      <c r="O26" s="80">
        <v>0</v>
      </c>
      <c r="P26" s="455">
        <v>0</v>
      </c>
      <c r="Q26" s="455">
        <v>0</v>
      </c>
      <c r="R26" s="82">
        <v>0</v>
      </c>
      <c r="S26" s="455">
        <v>0</v>
      </c>
      <c r="T26" s="455">
        <v>0</v>
      </c>
      <c r="U26" s="80">
        <v>0</v>
      </c>
      <c r="V26" s="455">
        <v>0</v>
      </c>
      <c r="W26" s="455">
        <v>0</v>
      </c>
      <c r="X26" s="80">
        <v>0</v>
      </c>
      <c r="Y26" s="455">
        <f t="shared" si="13"/>
        <v>0</v>
      </c>
      <c r="Z26" s="455">
        <f t="shared" si="13"/>
        <v>0</v>
      </c>
      <c r="AA26" s="80">
        <v>0</v>
      </c>
      <c r="AB26" s="455">
        <v>0</v>
      </c>
      <c r="AC26" s="455">
        <v>0</v>
      </c>
      <c r="AD26" s="82">
        <v>0</v>
      </c>
      <c r="AE26" s="455">
        <v>0</v>
      </c>
      <c r="AF26" s="455">
        <v>0</v>
      </c>
      <c r="AG26" s="82">
        <v>0</v>
      </c>
      <c r="AH26" s="455">
        <v>0</v>
      </c>
      <c r="AI26" s="455">
        <v>0</v>
      </c>
      <c r="AJ26" s="82">
        <v>0</v>
      </c>
      <c r="AK26" s="455">
        <f>SUM(AB26,AE26,AH26)</f>
        <v>0</v>
      </c>
      <c r="AL26" s="455">
        <f t="shared" si="16"/>
        <v>0</v>
      </c>
      <c r="AM26" s="82">
        <v>0</v>
      </c>
      <c r="AN26" s="455">
        <v>0</v>
      </c>
      <c r="AO26" s="455">
        <v>0</v>
      </c>
      <c r="AP26" s="82">
        <v>0</v>
      </c>
      <c r="AQ26" s="455">
        <v>0</v>
      </c>
      <c r="AR26" s="455">
        <v>0</v>
      </c>
      <c r="AS26" s="82">
        <v>0</v>
      </c>
      <c r="AT26" s="455">
        <v>0</v>
      </c>
      <c r="AU26" s="455">
        <v>0</v>
      </c>
      <c r="AV26" s="82">
        <v>0</v>
      </c>
      <c r="AW26" s="455">
        <f t="shared" si="17"/>
        <v>0</v>
      </c>
      <c r="AX26" s="455">
        <f t="shared" si="17"/>
        <v>0</v>
      </c>
      <c r="AY26" s="80">
        <v>0</v>
      </c>
      <c r="AZ26" s="455">
        <v>0</v>
      </c>
      <c r="BA26" s="455">
        <v>0</v>
      </c>
      <c r="BB26" s="82">
        <v>0</v>
      </c>
      <c r="BC26" s="455">
        <v>0</v>
      </c>
      <c r="BD26" s="455">
        <v>0</v>
      </c>
      <c r="BE26" s="82">
        <v>0</v>
      </c>
      <c r="BF26" s="455">
        <v>0</v>
      </c>
      <c r="BG26" s="455">
        <v>0</v>
      </c>
      <c r="BH26" s="82">
        <v>0</v>
      </c>
      <c r="BI26" s="455">
        <f t="shared" si="18"/>
        <v>0</v>
      </c>
      <c r="BJ26" s="455">
        <f t="shared" si="18"/>
        <v>0</v>
      </c>
      <c r="BK26" s="80">
        <v>0</v>
      </c>
      <c r="BL26" s="90">
        <f t="shared" si="23"/>
        <v>0</v>
      </c>
    </row>
    <row r="27" spans="1:64" s="88" customFormat="1" x14ac:dyDescent="0.55000000000000004">
      <c r="A27" s="86"/>
      <c r="B27" s="87"/>
      <c r="C27" s="87"/>
      <c r="D27" s="87"/>
      <c r="E27" s="87"/>
      <c r="F27" s="87"/>
      <c r="G27" s="87" t="s">
        <v>230</v>
      </c>
      <c r="H27" s="79">
        <v>0</v>
      </c>
      <c r="I27" s="455">
        <v>10000</v>
      </c>
      <c r="J27" s="455">
        <v>-10000</v>
      </c>
      <c r="K27" s="370">
        <f t="shared" si="50"/>
        <v>0</v>
      </c>
      <c r="L27" s="89">
        <f t="shared" si="24"/>
        <v>0</v>
      </c>
      <c r="M27" s="80">
        <v>0</v>
      </c>
      <c r="N27" s="81">
        <f t="shared" si="12"/>
        <v>0</v>
      </c>
      <c r="O27" s="80">
        <v>0</v>
      </c>
      <c r="P27" s="455">
        <v>0</v>
      </c>
      <c r="Q27" s="455">
        <v>0</v>
      </c>
      <c r="R27" s="82">
        <v>0</v>
      </c>
      <c r="S27" s="455">
        <v>0</v>
      </c>
      <c r="T27" s="455">
        <v>0</v>
      </c>
      <c r="U27" s="80">
        <v>0</v>
      </c>
      <c r="V27" s="455">
        <v>0</v>
      </c>
      <c r="W27" s="455">
        <v>0</v>
      </c>
      <c r="X27" s="80">
        <v>0</v>
      </c>
      <c r="Y27" s="455">
        <f t="shared" si="13"/>
        <v>0</v>
      </c>
      <c r="Z27" s="455">
        <f t="shared" si="13"/>
        <v>0</v>
      </c>
      <c r="AA27" s="80">
        <v>0</v>
      </c>
      <c r="AB27" s="455">
        <v>0</v>
      </c>
      <c r="AC27" s="455">
        <v>0</v>
      </c>
      <c r="AD27" s="82">
        <v>0</v>
      </c>
      <c r="AE27" s="455">
        <v>0</v>
      </c>
      <c r="AF27" s="455">
        <v>0</v>
      </c>
      <c r="AG27" s="82">
        <v>0</v>
      </c>
      <c r="AH27" s="455">
        <v>0</v>
      </c>
      <c r="AI27" s="455">
        <v>0</v>
      </c>
      <c r="AJ27" s="82">
        <v>0</v>
      </c>
      <c r="AK27" s="455">
        <f>SUM(AB27,AE27,AH27)</f>
        <v>0</v>
      </c>
      <c r="AL27" s="455">
        <f t="shared" si="16"/>
        <v>0</v>
      </c>
      <c r="AM27" s="82">
        <v>0</v>
      </c>
      <c r="AN27" s="455">
        <v>0</v>
      </c>
      <c r="AO27" s="455">
        <v>0</v>
      </c>
      <c r="AP27" s="82">
        <v>0</v>
      </c>
      <c r="AQ27" s="455">
        <v>0</v>
      </c>
      <c r="AR27" s="455">
        <v>0</v>
      </c>
      <c r="AS27" s="82">
        <v>0</v>
      </c>
      <c r="AT27" s="455">
        <v>0</v>
      </c>
      <c r="AU27" s="455">
        <v>0</v>
      </c>
      <c r="AV27" s="82">
        <v>0</v>
      </c>
      <c r="AW27" s="455">
        <f t="shared" si="17"/>
        <v>0</v>
      </c>
      <c r="AX27" s="455">
        <f t="shared" si="17"/>
        <v>0</v>
      </c>
      <c r="AY27" s="80">
        <v>0</v>
      </c>
      <c r="AZ27" s="455">
        <v>0</v>
      </c>
      <c r="BA27" s="455">
        <v>0</v>
      </c>
      <c r="BB27" s="82">
        <v>0</v>
      </c>
      <c r="BC27" s="455">
        <v>0</v>
      </c>
      <c r="BD27" s="455">
        <v>0</v>
      </c>
      <c r="BE27" s="82">
        <v>0</v>
      </c>
      <c r="BF27" s="455">
        <v>0</v>
      </c>
      <c r="BG27" s="455">
        <v>0</v>
      </c>
      <c r="BH27" s="82">
        <v>0</v>
      </c>
      <c r="BI27" s="455">
        <f t="shared" si="18"/>
        <v>0</v>
      </c>
      <c r="BJ27" s="455">
        <f t="shared" si="18"/>
        <v>0</v>
      </c>
      <c r="BK27" s="80">
        <v>0</v>
      </c>
      <c r="BL27" s="90">
        <f t="shared" si="23"/>
        <v>0</v>
      </c>
    </row>
    <row r="28" spans="1:64" s="85" customFormat="1" x14ac:dyDescent="0.55000000000000004">
      <c r="A28" s="77"/>
      <c r="B28" s="78"/>
      <c r="C28" s="78"/>
      <c r="D28" s="78"/>
      <c r="E28" s="78"/>
      <c r="F28" s="78" t="s">
        <v>47</v>
      </c>
      <c r="G28" s="78"/>
      <c r="H28" s="79">
        <f>SUM(H29:H39)</f>
        <v>128684.72</v>
      </c>
      <c r="I28" s="79">
        <f t="shared" ref="I28:J28" si="51">SUM(I29:I39)</f>
        <v>680900</v>
      </c>
      <c r="J28" s="79">
        <f t="shared" si="51"/>
        <v>-1800</v>
      </c>
      <c r="K28" s="370">
        <f t="shared" si="21"/>
        <v>679100</v>
      </c>
      <c r="L28" s="79">
        <f t="shared" si="24"/>
        <v>175838</v>
      </c>
      <c r="M28" s="169">
        <f t="shared" si="1"/>
        <v>25.892799293182154</v>
      </c>
      <c r="N28" s="170">
        <f t="shared" si="12"/>
        <v>503262</v>
      </c>
      <c r="O28" s="169">
        <f t="shared" si="2"/>
        <v>74.107200706817849</v>
      </c>
      <c r="P28" s="79">
        <f t="shared" ref="P28:Q28" si="52">SUM(P29:P39)</f>
        <v>3702.5</v>
      </c>
      <c r="Q28" s="79">
        <f t="shared" si="52"/>
        <v>2952.5</v>
      </c>
      <c r="R28" s="371">
        <f t="shared" si="25"/>
        <v>79.743416610398384</v>
      </c>
      <c r="S28" s="79">
        <f t="shared" ref="S28:T28" si="53">SUM(S29:S39)</f>
        <v>49525.5</v>
      </c>
      <c r="T28" s="79">
        <f t="shared" si="53"/>
        <v>49500.5</v>
      </c>
      <c r="U28" s="169">
        <f t="shared" si="3"/>
        <v>99.949520953852058</v>
      </c>
      <c r="V28" s="79">
        <f t="shared" ref="V28:W28" si="54">SUM(V29:V39)</f>
        <v>32064.5</v>
      </c>
      <c r="W28" s="79">
        <f t="shared" si="54"/>
        <v>29064.5</v>
      </c>
      <c r="X28" s="169">
        <f t="shared" si="4"/>
        <v>90.643858472765828</v>
      </c>
      <c r="Y28" s="450">
        <f t="shared" si="13"/>
        <v>85292.5</v>
      </c>
      <c r="Z28" s="450">
        <f t="shared" si="13"/>
        <v>81517.5</v>
      </c>
      <c r="AA28" s="169">
        <f t="shared" si="5"/>
        <v>95.574053990679133</v>
      </c>
      <c r="AB28" s="79">
        <f t="shared" ref="AB28:AC28" si="55">SUM(AB29:AB39)</f>
        <v>32320.5</v>
      </c>
      <c r="AC28" s="79">
        <f t="shared" si="55"/>
        <v>30570.5</v>
      </c>
      <c r="AD28" s="371">
        <f t="shared" si="26"/>
        <v>94.585479803839675</v>
      </c>
      <c r="AE28" s="79">
        <f t="shared" ref="AE28:AF28" si="56">SUM(AE29:AE39)</f>
        <v>34660</v>
      </c>
      <c r="AF28" s="79">
        <f t="shared" si="56"/>
        <v>32910</v>
      </c>
      <c r="AG28" s="371">
        <f t="shared" si="27"/>
        <v>94.95095210617427</v>
      </c>
      <c r="AH28" s="79">
        <f t="shared" ref="AH28:AI28" si="57">SUM(AH29:AH39)</f>
        <v>37660</v>
      </c>
      <c r="AI28" s="79">
        <f t="shared" si="57"/>
        <v>30840</v>
      </c>
      <c r="AJ28" s="371">
        <f t="shared" si="28"/>
        <v>81.890600106213483</v>
      </c>
      <c r="AK28" s="450">
        <f t="shared" si="16"/>
        <v>104640.5</v>
      </c>
      <c r="AL28" s="450">
        <f t="shared" si="16"/>
        <v>94320.5</v>
      </c>
      <c r="AM28" s="371">
        <f t="shared" si="29"/>
        <v>90.137661803986035</v>
      </c>
      <c r="AN28" s="79">
        <f t="shared" ref="AN28:AO28" si="58">SUM(AN29:AN39)</f>
        <v>45237.5</v>
      </c>
      <c r="AO28" s="79">
        <f t="shared" si="58"/>
        <v>0</v>
      </c>
      <c r="AP28" s="371">
        <f t="shared" si="30"/>
        <v>0</v>
      </c>
      <c r="AQ28" s="79">
        <f t="shared" ref="AQ28:AR28" si="59">SUM(AQ29:AQ39)</f>
        <v>44524.4</v>
      </c>
      <c r="AR28" s="79">
        <f t="shared" si="59"/>
        <v>0</v>
      </c>
      <c r="AS28" s="371">
        <f t="shared" si="31"/>
        <v>0</v>
      </c>
      <c r="AT28" s="79">
        <f t="shared" ref="AT28:AU28" si="60">SUM(AT29:AT39)</f>
        <v>46408</v>
      </c>
      <c r="AU28" s="79">
        <f t="shared" si="60"/>
        <v>0</v>
      </c>
      <c r="AV28" s="371">
        <f t="shared" si="32"/>
        <v>0</v>
      </c>
      <c r="AW28" s="450">
        <f t="shared" si="17"/>
        <v>136169.9</v>
      </c>
      <c r="AX28" s="450">
        <f t="shared" si="17"/>
        <v>0</v>
      </c>
      <c r="AY28" s="169">
        <f t="shared" si="6"/>
        <v>0</v>
      </c>
      <c r="AZ28" s="79">
        <f t="shared" ref="AZ28:BA28" si="61">SUM(AZ29:AZ39)</f>
        <v>49010</v>
      </c>
      <c r="BA28" s="79">
        <f t="shared" si="61"/>
        <v>0</v>
      </c>
      <c r="BB28" s="371">
        <f t="shared" si="33"/>
        <v>0</v>
      </c>
      <c r="BC28" s="79">
        <f t="shared" ref="BC28:BD28" si="62">SUM(BC29:BC39)</f>
        <v>77781.72</v>
      </c>
      <c r="BD28" s="79">
        <f t="shared" si="62"/>
        <v>0</v>
      </c>
      <c r="BE28" s="371">
        <f t="shared" si="34"/>
        <v>0</v>
      </c>
      <c r="BF28" s="79">
        <f t="shared" ref="BF28:BG28" si="63">SUM(BF29:BF39)</f>
        <v>226205.37999999998</v>
      </c>
      <c r="BG28" s="79">
        <f t="shared" si="63"/>
        <v>0</v>
      </c>
      <c r="BH28" s="371">
        <f t="shared" si="35"/>
        <v>0</v>
      </c>
      <c r="BI28" s="450">
        <f t="shared" si="18"/>
        <v>352997.1</v>
      </c>
      <c r="BJ28" s="450">
        <f t="shared" si="18"/>
        <v>0</v>
      </c>
      <c r="BK28" s="169">
        <f t="shared" si="19"/>
        <v>0</v>
      </c>
      <c r="BL28" s="174">
        <f t="shared" si="23"/>
        <v>679100</v>
      </c>
    </row>
    <row r="29" spans="1:64" s="88" customFormat="1" x14ac:dyDescent="0.55000000000000004">
      <c r="A29" s="86"/>
      <c r="B29" s="87"/>
      <c r="C29" s="87"/>
      <c r="D29" s="78"/>
      <c r="E29" s="87"/>
      <c r="F29" s="78"/>
      <c r="G29" s="87" t="s">
        <v>48</v>
      </c>
      <c r="H29" s="79">
        <v>19360</v>
      </c>
      <c r="I29" s="455">
        <f>30000+40000+20000</f>
        <v>90000</v>
      </c>
      <c r="J29" s="455">
        <f>11000-11600</f>
        <v>-600</v>
      </c>
      <c r="K29" s="370">
        <f t="shared" si="21"/>
        <v>89400</v>
      </c>
      <c r="L29" s="89">
        <f>SUM(Z29,AL29,AX29,BJ29)</f>
        <v>4002</v>
      </c>
      <c r="M29" s="80">
        <f t="shared" si="1"/>
        <v>4.476510067114094</v>
      </c>
      <c r="N29" s="81">
        <f t="shared" si="12"/>
        <v>85398</v>
      </c>
      <c r="O29" s="80">
        <f t="shared" si="2"/>
        <v>95.523489932885909</v>
      </c>
      <c r="P29" s="455">
        <v>0</v>
      </c>
      <c r="Q29" s="455">
        <v>0</v>
      </c>
      <c r="R29" s="82">
        <v>0</v>
      </c>
      <c r="S29" s="455">
        <v>1408</v>
      </c>
      <c r="T29" s="455">
        <v>1408</v>
      </c>
      <c r="U29" s="80">
        <f t="shared" si="3"/>
        <v>100</v>
      </c>
      <c r="V29" s="455">
        <v>352</v>
      </c>
      <c r="W29" s="455">
        <v>352</v>
      </c>
      <c r="X29" s="80">
        <f t="shared" si="4"/>
        <v>100</v>
      </c>
      <c r="Y29" s="455">
        <f t="shared" si="13"/>
        <v>1760</v>
      </c>
      <c r="Z29" s="455">
        <f t="shared" si="13"/>
        <v>1760</v>
      </c>
      <c r="AA29" s="80">
        <f t="shared" si="5"/>
        <v>100</v>
      </c>
      <c r="AB29" s="455">
        <v>880</v>
      </c>
      <c r="AC29" s="455">
        <v>880</v>
      </c>
      <c r="AD29" s="82">
        <f t="shared" si="26"/>
        <v>100</v>
      </c>
      <c r="AE29" s="455">
        <v>1362</v>
      </c>
      <c r="AF29" s="455">
        <v>1362</v>
      </c>
      <c r="AG29" s="82">
        <f t="shared" si="27"/>
        <v>100</v>
      </c>
      <c r="AH29" s="455">
        <v>0</v>
      </c>
      <c r="AI29" s="455">
        <v>0</v>
      </c>
      <c r="AJ29" s="82">
        <v>0</v>
      </c>
      <c r="AK29" s="455">
        <f t="shared" si="16"/>
        <v>2242</v>
      </c>
      <c r="AL29" s="455">
        <f t="shared" si="16"/>
        <v>2242</v>
      </c>
      <c r="AM29" s="82">
        <f t="shared" si="29"/>
        <v>100</v>
      </c>
      <c r="AN29" s="455">
        <f>6000+5000+307</f>
        <v>11307</v>
      </c>
      <c r="AO29" s="455"/>
      <c r="AP29" s="82">
        <f t="shared" si="30"/>
        <v>0</v>
      </c>
      <c r="AQ29" s="455">
        <f>5000+5000+614.4</f>
        <v>10614.4</v>
      </c>
      <c r="AR29" s="455"/>
      <c r="AS29" s="82">
        <f t="shared" si="31"/>
        <v>0</v>
      </c>
      <c r="AT29" s="455">
        <f>10000+5000+648</f>
        <v>15648</v>
      </c>
      <c r="AU29" s="455"/>
      <c r="AV29" s="82">
        <f t="shared" si="32"/>
        <v>0</v>
      </c>
      <c r="AW29" s="455">
        <f t="shared" si="17"/>
        <v>37569.4</v>
      </c>
      <c r="AX29" s="455">
        <f t="shared" si="17"/>
        <v>0</v>
      </c>
      <c r="AY29" s="80">
        <f t="shared" si="6"/>
        <v>0</v>
      </c>
      <c r="AZ29" s="455">
        <f>10000+10000</f>
        <v>20000</v>
      </c>
      <c r="BA29" s="455"/>
      <c r="BB29" s="82">
        <f t="shared" si="33"/>
        <v>0</v>
      </c>
      <c r="BC29" s="455">
        <f>10000+307.2</f>
        <v>10307.200000000001</v>
      </c>
      <c r="BD29" s="455"/>
      <c r="BE29" s="80">
        <f t="shared" si="34"/>
        <v>0</v>
      </c>
      <c r="BF29" s="455">
        <f>10000+5000+2521.4</f>
        <v>17521.400000000001</v>
      </c>
      <c r="BG29" s="455"/>
      <c r="BH29" s="80">
        <f t="shared" si="35"/>
        <v>0</v>
      </c>
      <c r="BI29" s="455">
        <f t="shared" si="18"/>
        <v>47828.600000000006</v>
      </c>
      <c r="BJ29" s="455">
        <f t="shared" si="18"/>
        <v>0</v>
      </c>
      <c r="BK29" s="80">
        <f t="shared" ref="BK29:BK30" si="64">SUM(BJ29*100/BI29)</f>
        <v>0</v>
      </c>
      <c r="BL29" s="90">
        <f t="shared" si="23"/>
        <v>89400</v>
      </c>
    </row>
    <row r="30" spans="1:64" s="88" customFormat="1" x14ac:dyDescent="0.55000000000000004">
      <c r="A30" s="86"/>
      <c r="B30" s="87"/>
      <c r="C30" s="87"/>
      <c r="D30" s="78"/>
      <c r="E30" s="87"/>
      <c r="F30" s="78"/>
      <c r="G30" s="87" t="s">
        <v>49</v>
      </c>
      <c r="H30" s="79">
        <v>0</v>
      </c>
      <c r="I30" s="455">
        <f>71000+310000</f>
        <v>381000</v>
      </c>
      <c r="J30" s="455">
        <f>70000-71200</f>
        <v>-1200</v>
      </c>
      <c r="K30" s="370">
        <f t="shared" si="21"/>
        <v>379800</v>
      </c>
      <c r="L30" s="89">
        <f t="shared" si="24"/>
        <v>98881</v>
      </c>
      <c r="M30" s="80">
        <f t="shared" si="1"/>
        <v>26.035018430753027</v>
      </c>
      <c r="N30" s="81">
        <f t="shared" si="12"/>
        <v>280919</v>
      </c>
      <c r="O30" s="80">
        <f t="shared" si="2"/>
        <v>73.964981569246973</v>
      </c>
      <c r="P30" s="455">
        <v>802.5</v>
      </c>
      <c r="Q30" s="455">
        <v>802.5</v>
      </c>
      <c r="R30" s="82">
        <f t="shared" si="25"/>
        <v>100</v>
      </c>
      <c r="S30" s="455">
        <f>15000+17407.5</f>
        <v>32407.5</v>
      </c>
      <c r="T30" s="455">
        <f>15000+17407.5</f>
        <v>32407.5</v>
      </c>
      <c r="U30" s="80">
        <f t="shared" si="3"/>
        <v>100</v>
      </c>
      <c r="V30" s="455">
        <v>15802.5</v>
      </c>
      <c r="W30" s="455">
        <v>15802.5</v>
      </c>
      <c r="X30" s="80">
        <f t="shared" si="4"/>
        <v>100</v>
      </c>
      <c r="Y30" s="455">
        <f t="shared" si="13"/>
        <v>49012.5</v>
      </c>
      <c r="Z30" s="455">
        <f t="shared" si="13"/>
        <v>49012.5</v>
      </c>
      <c r="AA30" s="80">
        <f t="shared" si="5"/>
        <v>100</v>
      </c>
      <c r="AB30" s="455">
        <v>16230.5</v>
      </c>
      <c r="AC30" s="455">
        <v>16230.5</v>
      </c>
      <c r="AD30" s="82">
        <f t="shared" si="26"/>
        <v>100</v>
      </c>
      <c r="AE30" s="455">
        <v>18638</v>
      </c>
      <c r="AF30" s="455">
        <v>18638</v>
      </c>
      <c r="AG30" s="82">
        <f t="shared" si="27"/>
        <v>100</v>
      </c>
      <c r="AH30" s="455">
        <v>15000</v>
      </c>
      <c r="AI30" s="455">
        <v>15000</v>
      </c>
      <c r="AJ30" s="82">
        <f t="shared" si="28"/>
        <v>100</v>
      </c>
      <c r="AK30" s="455">
        <f t="shared" si="16"/>
        <v>49868.5</v>
      </c>
      <c r="AL30" s="455">
        <f t="shared" si="16"/>
        <v>49868.5</v>
      </c>
      <c r="AM30" s="82">
        <f t="shared" si="29"/>
        <v>100</v>
      </c>
      <c r="AN30" s="455">
        <f>1800+16230.5</f>
        <v>18030.5</v>
      </c>
      <c r="AO30" s="455"/>
      <c r="AP30" s="82">
        <v>0</v>
      </c>
      <c r="AQ30" s="455">
        <v>15000</v>
      </c>
      <c r="AR30" s="455"/>
      <c r="AS30" s="82">
        <f t="shared" si="31"/>
        <v>0</v>
      </c>
      <c r="AT30" s="455">
        <v>15000</v>
      </c>
      <c r="AU30" s="455"/>
      <c r="AV30" s="82">
        <f t="shared" si="32"/>
        <v>0</v>
      </c>
      <c r="AW30" s="455">
        <f t="shared" si="17"/>
        <v>48030.5</v>
      </c>
      <c r="AX30" s="455">
        <f t="shared" si="17"/>
        <v>0</v>
      </c>
      <c r="AY30" s="80">
        <f t="shared" si="6"/>
        <v>0</v>
      </c>
      <c r="AZ30" s="455">
        <v>15000</v>
      </c>
      <c r="BA30" s="455"/>
      <c r="BB30" s="82">
        <f t="shared" si="33"/>
        <v>0</v>
      </c>
      <c r="BC30" s="455">
        <f>23000+17074.52</f>
        <v>40074.520000000004</v>
      </c>
      <c r="BD30" s="455"/>
      <c r="BE30" s="80">
        <f t="shared" si="34"/>
        <v>0</v>
      </c>
      <c r="BF30" s="455">
        <f>101200+76613.98</f>
        <v>177813.97999999998</v>
      </c>
      <c r="BG30" s="455"/>
      <c r="BH30" s="80">
        <f t="shared" si="35"/>
        <v>0</v>
      </c>
      <c r="BI30" s="455">
        <f t="shared" ref="BI30:BJ55" si="65">SUM(AZ30,BC30,BF30)</f>
        <v>232888.5</v>
      </c>
      <c r="BJ30" s="455">
        <f t="shared" si="65"/>
        <v>0</v>
      </c>
      <c r="BK30" s="80">
        <f t="shared" si="64"/>
        <v>0</v>
      </c>
      <c r="BL30" s="90">
        <f t="shared" si="23"/>
        <v>379800</v>
      </c>
    </row>
    <row r="31" spans="1:64" s="88" customFormat="1" x14ac:dyDescent="0.55000000000000004">
      <c r="A31" s="86"/>
      <c r="B31" s="87"/>
      <c r="C31" s="87"/>
      <c r="D31" s="78"/>
      <c r="E31" s="87"/>
      <c r="F31" s="78"/>
      <c r="G31" s="87" t="s">
        <v>50</v>
      </c>
      <c r="H31" s="79">
        <v>0</v>
      </c>
      <c r="I31" s="455">
        <v>17000</v>
      </c>
      <c r="J31" s="455">
        <v>0</v>
      </c>
      <c r="K31" s="370">
        <f t="shared" si="21"/>
        <v>17000</v>
      </c>
      <c r="L31" s="89">
        <f t="shared" si="24"/>
        <v>3080</v>
      </c>
      <c r="M31" s="80">
        <v>0</v>
      </c>
      <c r="N31" s="81">
        <f t="shared" si="12"/>
        <v>13920</v>
      </c>
      <c r="O31" s="80">
        <v>0</v>
      </c>
      <c r="P31" s="455">
        <v>0</v>
      </c>
      <c r="Q31" s="455">
        <v>0</v>
      </c>
      <c r="R31" s="82">
        <v>0</v>
      </c>
      <c r="S31" s="455">
        <v>0</v>
      </c>
      <c r="T31" s="455">
        <v>0</v>
      </c>
      <c r="U31" s="80">
        <v>0</v>
      </c>
      <c r="V31" s="455">
        <v>0</v>
      </c>
      <c r="W31" s="455">
        <v>0</v>
      </c>
      <c r="X31" s="80">
        <v>0</v>
      </c>
      <c r="Y31" s="455">
        <f t="shared" ref="Y31:Z53" si="66">SUM(P31,S31,V31)</f>
        <v>0</v>
      </c>
      <c r="Z31" s="455">
        <f t="shared" si="66"/>
        <v>0</v>
      </c>
      <c r="AA31" s="80">
        <v>0</v>
      </c>
      <c r="AB31" s="455">
        <v>0</v>
      </c>
      <c r="AC31" s="455">
        <v>0</v>
      </c>
      <c r="AD31" s="82">
        <v>0</v>
      </c>
      <c r="AE31" s="455">
        <v>0</v>
      </c>
      <c r="AF31" s="455">
        <v>0</v>
      </c>
      <c r="AG31" s="82">
        <v>0</v>
      </c>
      <c r="AH31" s="455">
        <v>4000</v>
      </c>
      <c r="AI31" s="455">
        <v>3080</v>
      </c>
      <c r="AJ31" s="82">
        <f t="shared" si="28"/>
        <v>77</v>
      </c>
      <c r="AK31" s="455">
        <f t="shared" ref="AK31:AL53" si="67">SUM(AB31,AE31,AH31)</f>
        <v>4000</v>
      </c>
      <c r="AL31" s="455">
        <f t="shared" si="67"/>
        <v>3080</v>
      </c>
      <c r="AM31" s="82">
        <f t="shared" ref="AM31" si="68">SUM(AL31*100/AK31)</f>
        <v>77</v>
      </c>
      <c r="AN31" s="455">
        <v>0</v>
      </c>
      <c r="AO31" s="455">
        <v>0</v>
      </c>
      <c r="AP31" s="82">
        <v>0</v>
      </c>
      <c r="AQ31" s="455">
        <v>0</v>
      </c>
      <c r="AR31" s="455">
        <v>0</v>
      </c>
      <c r="AS31" s="82">
        <v>0</v>
      </c>
      <c r="AT31" s="455">
        <v>0</v>
      </c>
      <c r="AU31" s="455">
        <v>0</v>
      </c>
      <c r="AV31" s="82">
        <v>0</v>
      </c>
      <c r="AW31" s="455">
        <f t="shared" ref="AW31:AX53" si="69">SUM(AN31,AQ31,AT31)</f>
        <v>0</v>
      </c>
      <c r="AX31" s="455">
        <f t="shared" si="69"/>
        <v>0</v>
      </c>
      <c r="AY31" s="80">
        <v>0</v>
      </c>
      <c r="AZ31" s="455">
        <v>0</v>
      </c>
      <c r="BA31" s="455">
        <v>0</v>
      </c>
      <c r="BB31" s="82">
        <v>0</v>
      </c>
      <c r="BC31" s="455">
        <v>13000</v>
      </c>
      <c r="BD31" s="455">
        <v>0</v>
      </c>
      <c r="BE31" s="82">
        <v>0</v>
      </c>
      <c r="BF31" s="455">
        <v>0</v>
      </c>
      <c r="BG31" s="455">
        <v>0</v>
      </c>
      <c r="BH31" s="82">
        <v>0</v>
      </c>
      <c r="BI31" s="455">
        <f t="shared" si="65"/>
        <v>13000</v>
      </c>
      <c r="BJ31" s="455">
        <f t="shared" si="65"/>
        <v>0</v>
      </c>
      <c r="BK31" s="80">
        <v>0</v>
      </c>
      <c r="BL31" s="90">
        <f t="shared" si="23"/>
        <v>17000</v>
      </c>
    </row>
    <row r="32" spans="1:64" s="88" customFormat="1" x14ac:dyDescent="0.55000000000000004">
      <c r="A32" s="86"/>
      <c r="B32" s="87"/>
      <c r="C32" s="87"/>
      <c r="D32" s="78"/>
      <c r="E32" s="87"/>
      <c r="F32" s="78"/>
      <c r="G32" s="87" t="s">
        <v>51</v>
      </c>
      <c r="H32" s="79">
        <v>51360</v>
      </c>
      <c r="I32" s="455">
        <f>52000+52000</f>
        <v>104000</v>
      </c>
      <c r="J32" s="455">
        <v>0</v>
      </c>
      <c r="K32" s="370">
        <f t="shared" si="21"/>
        <v>104000</v>
      </c>
      <c r="L32" s="89">
        <f t="shared" si="24"/>
        <v>42800</v>
      </c>
      <c r="M32" s="80">
        <f t="shared" si="1"/>
        <v>41.153846153846153</v>
      </c>
      <c r="N32" s="81">
        <f t="shared" si="12"/>
        <v>61200</v>
      </c>
      <c r="O32" s="80">
        <f t="shared" si="2"/>
        <v>58.846153846153847</v>
      </c>
      <c r="P32" s="455">
        <v>0</v>
      </c>
      <c r="Q32" s="455">
        <v>0</v>
      </c>
      <c r="R32" s="82">
        <v>0</v>
      </c>
      <c r="S32" s="455">
        <f>4280+4280</f>
        <v>8560</v>
      </c>
      <c r="T32" s="455">
        <f>4280+4280</f>
        <v>8560</v>
      </c>
      <c r="U32" s="80">
        <f t="shared" si="3"/>
        <v>100</v>
      </c>
      <c r="V32" s="455">
        <f>4280+4280</f>
        <v>8560</v>
      </c>
      <c r="W32" s="455">
        <f>4280+4280</f>
        <v>8560</v>
      </c>
      <c r="X32" s="80">
        <f t="shared" si="4"/>
        <v>100</v>
      </c>
      <c r="Y32" s="455">
        <f t="shared" si="66"/>
        <v>17120</v>
      </c>
      <c r="Z32" s="455">
        <f t="shared" si="66"/>
        <v>17120</v>
      </c>
      <c r="AA32" s="80">
        <f t="shared" si="5"/>
        <v>100</v>
      </c>
      <c r="AB32" s="455">
        <f>4280+4280</f>
        <v>8560</v>
      </c>
      <c r="AC32" s="455">
        <f>4280+4280</f>
        <v>8560</v>
      </c>
      <c r="AD32" s="82">
        <f t="shared" si="26"/>
        <v>100</v>
      </c>
      <c r="AE32" s="455">
        <f>4280+4280</f>
        <v>8560</v>
      </c>
      <c r="AF32" s="455">
        <f>4280+4280</f>
        <v>8560</v>
      </c>
      <c r="AG32" s="82">
        <f t="shared" si="27"/>
        <v>100</v>
      </c>
      <c r="AH32" s="455">
        <f>4280+4280</f>
        <v>8560</v>
      </c>
      <c r="AI32" s="455">
        <f>4280+4280</f>
        <v>8560</v>
      </c>
      <c r="AJ32" s="82">
        <f t="shared" si="28"/>
        <v>100</v>
      </c>
      <c r="AK32" s="455">
        <f t="shared" si="67"/>
        <v>25680</v>
      </c>
      <c r="AL32" s="455">
        <f t="shared" si="67"/>
        <v>25680</v>
      </c>
      <c r="AM32" s="82">
        <f t="shared" si="29"/>
        <v>100</v>
      </c>
      <c r="AN32" s="455">
        <f>4280+4280</f>
        <v>8560</v>
      </c>
      <c r="AO32" s="455"/>
      <c r="AP32" s="82">
        <f t="shared" si="30"/>
        <v>0</v>
      </c>
      <c r="AQ32" s="455">
        <f>4280+4280</f>
        <v>8560</v>
      </c>
      <c r="AR32" s="455"/>
      <c r="AS32" s="82">
        <f t="shared" si="31"/>
        <v>0</v>
      </c>
      <c r="AT32" s="455">
        <f>4280+4280</f>
        <v>8560</v>
      </c>
      <c r="AU32" s="455"/>
      <c r="AV32" s="82">
        <f t="shared" si="32"/>
        <v>0</v>
      </c>
      <c r="AW32" s="455">
        <f t="shared" si="69"/>
        <v>25680</v>
      </c>
      <c r="AX32" s="455">
        <f t="shared" si="69"/>
        <v>0</v>
      </c>
      <c r="AY32" s="80">
        <f t="shared" si="6"/>
        <v>0</v>
      </c>
      <c r="AZ32" s="455">
        <f>4280+4280</f>
        <v>8560</v>
      </c>
      <c r="BA32" s="455"/>
      <c r="BB32" s="82">
        <f t="shared" si="33"/>
        <v>0</v>
      </c>
      <c r="BC32" s="455">
        <f>4280+4280</f>
        <v>8560</v>
      </c>
      <c r="BD32" s="455"/>
      <c r="BE32" s="82">
        <f t="shared" si="34"/>
        <v>0</v>
      </c>
      <c r="BF32" s="455">
        <f>9200+9200</f>
        <v>18400</v>
      </c>
      <c r="BG32" s="455"/>
      <c r="BH32" s="82">
        <f t="shared" si="35"/>
        <v>0</v>
      </c>
      <c r="BI32" s="455">
        <f t="shared" si="65"/>
        <v>35520</v>
      </c>
      <c r="BJ32" s="455">
        <f t="shared" si="65"/>
        <v>0</v>
      </c>
      <c r="BK32" s="80">
        <f t="shared" si="19"/>
        <v>0</v>
      </c>
      <c r="BL32" s="90">
        <f t="shared" si="23"/>
        <v>104000</v>
      </c>
    </row>
    <row r="33" spans="1:64" s="88" customFormat="1" x14ac:dyDescent="0.55000000000000004">
      <c r="A33" s="86"/>
      <c r="B33" s="87"/>
      <c r="C33" s="87"/>
      <c r="D33" s="78"/>
      <c r="E33" s="87"/>
      <c r="F33" s="78"/>
      <c r="G33" s="87" t="s">
        <v>52</v>
      </c>
      <c r="H33" s="79">
        <v>2990</v>
      </c>
      <c r="I33" s="455">
        <f>5000+5000</f>
        <v>10000</v>
      </c>
      <c r="J33" s="455">
        <v>0</v>
      </c>
      <c r="K33" s="370">
        <f t="shared" si="21"/>
        <v>10000</v>
      </c>
      <c r="L33" s="89">
        <f t="shared" si="24"/>
        <v>1950</v>
      </c>
      <c r="M33" s="80">
        <f t="shared" si="1"/>
        <v>19.5</v>
      </c>
      <c r="N33" s="81">
        <f t="shared" si="12"/>
        <v>8050</v>
      </c>
      <c r="O33" s="80">
        <f t="shared" si="2"/>
        <v>80.5</v>
      </c>
      <c r="P33" s="455">
        <v>650</v>
      </c>
      <c r="Q33" s="455">
        <v>650</v>
      </c>
      <c r="R33" s="82">
        <f t="shared" si="25"/>
        <v>100</v>
      </c>
      <c r="S33" s="455">
        <v>0</v>
      </c>
      <c r="T33" s="455">
        <v>0</v>
      </c>
      <c r="U33" s="80">
        <v>0</v>
      </c>
      <c r="V33" s="455">
        <f>650+1250</f>
        <v>1900</v>
      </c>
      <c r="W33" s="455">
        <v>650</v>
      </c>
      <c r="X33" s="80">
        <f t="shared" si="4"/>
        <v>34.210526315789473</v>
      </c>
      <c r="Y33" s="455">
        <f t="shared" si="66"/>
        <v>2550</v>
      </c>
      <c r="Z33" s="455">
        <f t="shared" si="66"/>
        <v>1300</v>
      </c>
      <c r="AA33" s="80">
        <f t="shared" si="5"/>
        <v>50.980392156862742</v>
      </c>
      <c r="AB33" s="455">
        <v>0</v>
      </c>
      <c r="AC33" s="455">
        <v>0</v>
      </c>
      <c r="AD33" s="82">
        <v>0</v>
      </c>
      <c r="AE33" s="455">
        <v>650</v>
      </c>
      <c r="AF33" s="455">
        <v>650</v>
      </c>
      <c r="AG33" s="82">
        <f t="shared" si="27"/>
        <v>100</v>
      </c>
      <c r="AH33" s="455">
        <v>1250</v>
      </c>
      <c r="AI33" s="455">
        <v>0</v>
      </c>
      <c r="AJ33" s="82">
        <v>0</v>
      </c>
      <c r="AK33" s="455">
        <f t="shared" si="67"/>
        <v>1900</v>
      </c>
      <c r="AL33" s="455">
        <f t="shared" si="67"/>
        <v>650</v>
      </c>
      <c r="AM33" s="82">
        <f t="shared" si="29"/>
        <v>34.210526315789473</v>
      </c>
      <c r="AN33" s="455">
        <v>390</v>
      </c>
      <c r="AO33" s="455"/>
      <c r="AP33" s="82">
        <f t="shared" si="30"/>
        <v>0</v>
      </c>
      <c r="AQ33" s="455">
        <v>0</v>
      </c>
      <c r="AR33" s="455">
        <v>0</v>
      </c>
      <c r="AS33" s="82">
        <v>0</v>
      </c>
      <c r="AT33" s="455">
        <v>1250</v>
      </c>
      <c r="AU33" s="455">
        <v>0</v>
      </c>
      <c r="AV33" s="82">
        <v>0</v>
      </c>
      <c r="AW33" s="455">
        <f t="shared" si="69"/>
        <v>1640</v>
      </c>
      <c r="AX33" s="455">
        <f t="shared" si="69"/>
        <v>0</v>
      </c>
      <c r="AY33" s="80">
        <f t="shared" si="6"/>
        <v>0</v>
      </c>
      <c r="AZ33" s="455">
        <v>0</v>
      </c>
      <c r="BA33" s="455">
        <v>0</v>
      </c>
      <c r="BB33" s="82">
        <v>0</v>
      </c>
      <c r="BC33" s="455">
        <v>390</v>
      </c>
      <c r="BD33" s="455"/>
      <c r="BE33" s="82">
        <f t="shared" si="34"/>
        <v>0</v>
      </c>
      <c r="BF33" s="455">
        <f>2270+1250</f>
        <v>3520</v>
      </c>
      <c r="BG33" s="455"/>
      <c r="BH33" s="82">
        <f t="shared" si="35"/>
        <v>0</v>
      </c>
      <c r="BI33" s="455">
        <f t="shared" si="65"/>
        <v>3910</v>
      </c>
      <c r="BJ33" s="455">
        <f t="shared" si="65"/>
        <v>0</v>
      </c>
      <c r="BK33" s="80">
        <f t="shared" si="19"/>
        <v>0</v>
      </c>
      <c r="BL33" s="90">
        <f t="shared" si="23"/>
        <v>10000</v>
      </c>
    </row>
    <row r="34" spans="1:64" s="88" customFormat="1" x14ac:dyDescent="0.55000000000000004">
      <c r="A34" s="86"/>
      <c r="B34" s="87"/>
      <c r="C34" s="87"/>
      <c r="D34" s="78"/>
      <c r="E34" s="87"/>
      <c r="F34" s="78"/>
      <c r="G34" s="87" t="s">
        <v>53</v>
      </c>
      <c r="H34" s="79">
        <v>4000</v>
      </c>
      <c r="I34" s="455">
        <v>5000</v>
      </c>
      <c r="J34" s="455">
        <v>0</v>
      </c>
      <c r="K34" s="370">
        <f t="shared" si="21"/>
        <v>5000</v>
      </c>
      <c r="L34" s="89">
        <f t="shared" si="24"/>
        <v>1000</v>
      </c>
      <c r="M34" s="80">
        <f t="shared" si="1"/>
        <v>20</v>
      </c>
      <c r="N34" s="81">
        <f t="shared" si="12"/>
        <v>4000</v>
      </c>
      <c r="O34" s="80">
        <f t="shared" si="2"/>
        <v>80</v>
      </c>
      <c r="P34" s="455">
        <v>0</v>
      </c>
      <c r="Q34" s="455">
        <v>0</v>
      </c>
      <c r="R34" s="82">
        <v>0</v>
      </c>
      <c r="S34" s="455">
        <v>500</v>
      </c>
      <c r="T34" s="455">
        <v>500</v>
      </c>
      <c r="U34" s="80">
        <f>SUM(T34*100/S34)</f>
        <v>100</v>
      </c>
      <c r="V34" s="455">
        <v>0</v>
      </c>
      <c r="W34" s="455">
        <v>0</v>
      </c>
      <c r="X34" s="80">
        <v>0</v>
      </c>
      <c r="Y34" s="455">
        <f t="shared" si="66"/>
        <v>500</v>
      </c>
      <c r="Z34" s="455">
        <f t="shared" si="66"/>
        <v>500</v>
      </c>
      <c r="AA34" s="80">
        <f t="shared" si="5"/>
        <v>100</v>
      </c>
      <c r="AB34" s="455">
        <v>0</v>
      </c>
      <c r="AC34" s="455">
        <v>0</v>
      </c>
      <c r="AD34" s="82">
        <v>0</v>
      </c>
      <c r="AE34" s="455">
        <v>0</v>
      </c>
      <c r="AF34" s="455">
        <v>0</v>
      </c>
      <c r="AG34" s="82">
        <v>0</v>
      </c>
      <c r="AH34" s="455">
        <v>500</v>
      </c>
      <c r="AI34" s="455">
        <v>500</v>
      </c>
      <c r="AJ34" s="82">
        <f t="shared" si="28"/>
        <v>100</v>
      </c>
      <c r="AK34" s="455">
        <f t="shared" si="67"/>
        <v>500</v>
      </c>
      <c r="AL34" s="455">
        <f t="shared" si="67"/>
        <v>500</v>
      </c>
      <c r="AM34" s="82">
        <f t="shared" si="29"/>
        <v>100</v>
      </c>
      <c r="AN34" s="455">
        <v>1500</v>
      </c>
      <c r="AO34" s="455"/>
      <c r="AP34" s="82">
        <f t="shared" si="30"/>
        <v>0</v>
      </c>
      <c r="AQ34" s="455">
        <v>1500</v>
      </c>
      <c r="AR34" s="455"/>
      <c r="AS34" s="82">
        <f t="shared" si="31"/>
        <v>0</v>
      </c>
      <c r="AT34" s="455">
        <v>500</v>
      </c>
      <c r="AU34" s="455">
        <v>0</v>
      </c>
      <c r="AV34" s="82">
        <f t="shared" si="32"/>
        <v>0</v>
      </c>
      <c r="AW34" s="455">
        <f t="shared" si="69"/>
        <v>3500</v>
      </c>
      <c r="AX34" s="455">
        <f t="shared" si="69"/>
        <v>0</v>
      </c>
      <c r="AY34" s="80">
        <f t="shared" si="6"/>
        <v>0</v>
      </c>
      <c r="AZ34" s="455">
        <v>0</v>
      </c>
      <c r="BA34" s="455">
        <v>0</v>
      </c>
      <c r="BB34" s="82">
        <v>0</v>
      </c>
      <c r="BC34" s="455">
        <v>0</v>
      </c>
      <c r="BD34" s="455">
        <v>0</v>
      </c>
      <c r="BE34" s="82">
        <v>0</v>
      </c>
      <c r="BF34" s="455">
        <v>500</v>
      </c>
      <c r="BG34" s="455"/>
      <c r="BH34" s="82">
        <f t="shared" si="35"/>
        <v>0</v>
      </c>
      <c r="BI34" s="455">
        <f t="shared" si="65"/>
        <v>500</v>
      </c>
      <c r="BJ34" s="455">
        <f t="shared" si="65"/>
        <v>0</v>
      </c>
      <c r="BK34" s="80">
        <f t="shared" si="19"/>
        <v>0</v>
      </c>
      <c r="BL34" s="90">
        <f t="shared" si="23"/>
        <v>5000</v>
      </c>
    </row>
    <row r="35" spans="1:64" s="88" customFormat="1" x14ac:dyDescent="0.55000000000000004">
      <c r="A35" s="86"/>
      <c r="B35" s="87"/>
      <c r="C35" s="87"/>
      <c r="D35" s="78"/>
      <c r="E35" s="87"/>
      <c r="F35" s="78"/>
      <c r="G35" s="87" t="s">
        <v>54</v>
      </c>
      <c r="H35" s="79">
        <v>18000</v>
      </c>
      <c r="I35" s="455">
        <v>27000</v>
      </c>
      <c r="J35" s="455">
        <v>0</v>
      </c>
      <c r="K35" s="370">
        <f t="shared" si="21"/>
        <v>27000</v>
      </c>
      <c r="L35" s="89">
        <f t="shared" si="24"/>
        <v>9725</v>
      </c>
      <c r="M35" s="80">
        <f t="shared" si="1"/>
        <v>36.018518518518519</v>
      </c>
      <c r="N35" s="81">
        <f t="shared" si="12"/>
        <v>17275</v>
      </c>
      <c r="O35" s="80">
        <f t="shared" si="2"/>
        <v>63.981481481481481</v>
      </c>
      <c r="P35" s="455">
        <v>2250</v>
      </c>
      <c r="Q35" s="455">
        <v>1500</v>
      </c>
      <c r="R35" s="82">
        <f t="shared" si="25"/>
        <v>66.666666666666671</v>
      </c>
      <c r="S35" s="455">
        <v>2250</v>
      </c>
      <c r="T35" s="455">
        <v>2225</v>
      </c>
      <c r="U35" s="80">
        <f t="shared" si="3"/>
        <v>98.888888888888886</v>
      </c>
      <c r="V35" s="455">
        <v>2250</v>
      </c>
      <c r="W35" s="455">
        <v>1500</v>
      </c>
      <c r="X35" s="80">
        <f t="shared" si="4"/>
        <v>66.666666666666671</v>
      </c>
      <c r="Y35" s="455">
        <f t="shared" si="66"/>
        <v>6750</v>
      </c>
      <c r="Z35" s="455">
        <f t="shared" si="66"/>
        <v>5225</v>
      </c>
      <c r="AA35" s="80">
        <f t="shared" si="5"/>
        <v>77.407407407407405</v>
      </c>
      <c r="AB35" s="455">
        <v>2250</v>
      </c>
      <c r="AC35" s="455">
        <v>1500</v>
      </c>
      <c r="AD35" s="82">
        <f t="shared" si="26"/>
        <v>66.666666666666671</v>
      </c>
      <c r="AE35" s="455">
        <v>2250</v>
      </c>
      <c r="AF35" s="455">
        <v>1500</v>
      </c>
      <c r="AG35" s="82">
        <f t="shared" si="27"/>
        <v>66.666666666666671</v>
      </c>
      <c r="AH35" s="455">
        <v>2250</v>
      </c>
      <c r="AI35" s="455">
        <v>1500</v>
      </c>
      <c r="AJ35" s="82">
        <f t="shared" si="28"/>
        <v>66.666666666666671</v>
      </c>
      <c r="AK35" s="455">
        <f t="shared" si="67"/>
        <v>6750</v>
      </c>
      <c r="AL35" s="455">
        <f t="shared" si="67"/>
        <v>4500</v>
      </c>
      <c r="AM35" s="82">
        <f t="shared" si="29"/>
        <v>66.666666666666671</v>
      </c>
      <c r="AN35" s="455">
        <v>2250</v>
      </c>
      <c r="AO35" s="455"/>
      <c r="AP35" s="82">
        <f t="shared" si="30"/>
        <v>0</v>
      </c>
      <c r="AQ35" s="455">
        <v>2250</v>
      </c>
      <c r="AR35" s="455"/>
      <c r="AS35" s="82">
        <f t="shared" si="31"/>
        <v>0</v>
      </c>
      <c r="AT35" s="455">
        <v>2250</v>
      </c>
      <c r="AU35" s="455"/>
      <c r="AV35" s="82">
        <f t="shared" si="32"/>
        <v>0</v>
      </c>
      <c r="AW35" s="455">
        <f t="shared" si="69"/>
        <v>6750</v>
      </c>
      <c r="AX35" s="455">
        <f t="shared" si="69"/>
        <v>0</v>
      </c>
      <c r="AY35" s="80">
        <f t="shared" si="6"/>
        <v>0</v>
      </c>
      <c r="AZ35" s="455">
        <v>2250</v>
      </c>
      <c r="BA35" s="455"/>
      <c r="BB35" s="82">
        <f t="shared" si="33"/>
        <v>0</v>
      </c>
      <c r="BC35" s="455">
        <v>2250</v>
      </c>
      <c r="BD35" s="455"/>
      <c r="BE35" s="82">
        <f t="shared" si="34"/>
        <v>0</v>
      </c>
      <c r="BF35" s="455">
        <v>2250</v>
      </c>
      <c r="BG35" s="455"/>
      <c r="BH35" s="82">
        <f t="shared" si="35"/>
        <v>0</v>
      </c>
      <c r="BI35" s="455">
        <f t="shared" si="65"/>
        <v>6750</v>
      </c>
      <c r="BJ35" s="455">
        <f t="shared" si="65"/>
        <v>0</v>
      </c>
      <c r="BK35" s="80">
        <f t="shared" si="19"/>
        <v>0</v>
      </c>
      <c r="BL35" s="90">
        <f t="shared" si="23"/>
        <v>27000</v>
      </c>
    </row>
    <row r="36" spans="1:64" s="88" customFormat="1" x14ac:dyDescent="0.55000000000000004">
      <c r="A36" s="86"/>
      <c r="B36" s="87"/>
      <c r="C36" s="87"/>
      <c r="D36" s="78"/>
      <c r="E36" s="87"/>
      <c r="F36" s="78"/>
      <c r="G36" s="87" t="s">
        <v>55</v>
      </c>
      <c r="H36" s="79">
        <v>6140</v>
      </c>
      <c r="I36" s="455">
        <v>10000</v>
      </c>
      <c r="J36" s="455">
        <v>0</v>
      </c>
      <c r="K36" s="370">
        <f t="shared" si="21"/>
        <v>10000</v>
      </c>
      <c r="L36" s="89">
        <f t="shared" si="24"/>
        <v>1200</v>
      </c>
      <c r="M36" s="80">
        <f t="shared" si="1"/>
        <v>12</v>
      </c>
      <c r="N36" s="81">
        <f t="shared" si="12"/>
        <v>8800</v>
      </c>
      <c r="O36" s="80">
        <f t="shared" si="2"/>
        <v>88</v>
      </c>
      <c r="P36" s="455">
        <v>0</v>
      </c>
      <c r="Q36" s="455">
        <v>0</v>
      </c>
      <c r="R36" s="82">
        <v>0</v>
      </c>
      <c r="S36" s="455">
        <v>0</v>
      </c>
      <c r="T36" s="455">
        <v>0</v>
      </c>
      <c r="U36" s="80">
        <v>0</v>
      </c>
      <c r="V36" s="455">
        <v>0</v>
      </c>
      <c r="W36" s="455">
        <v>0</v>
      </c>
      <c r="X36" s="80">
        <v>0</v>
      </c>
      <c r="Y36" s="455">
        <f t="shared" si="66"/>
        <v>0</v>
      </c>
      <c r="Z36" s="455">
        <f t="shared" si="66"/>
        <v>0</v>
      </c>
      <c r="AA36" s="80">
        <v>0</v>
      </c>
      <c r="AB36" s="455">
        <v>1200</v>
      </c>
      <c r="AC36" s="455">
        <v>1200</v>
      </c>
      <c r="AD36" s="82">
        <f t="shared" si="26"/>
        <v>100</v>
      </c>
      <c r="AE36" s="455">
        <v>0</v>
      </c>
      <c r="AF36" s="455">
        <v>0</v>
      </c>
      <c r="AG36" s="82">
        <v>0</v>
      </c>
      <c r="AH36" s="455">
        <v>2900</v>
      </c>
      <c r="AI36" s="455">
        <v>0</v>
      </c>
      <c r="AJ36" s="82">
        <f t="shared" si="28"/>
        <v>0</v>
      </c>
      <c r="AK36" s="455">
        <f t="shared" si="67"/>
        <v>4100</v>
      </c>
      <c r="AL36" s="455">
        <f t="shared" si="67"/>
        <v>1200</v>
      </c>
      <c r="AM36" s="82">
        <f t="shared" si="29"/>
        <v>29.26829268292683</v>
      </c>
      <c r="AN36" s="455">
        <v>0</v>
      </c>
      <c r="AO36" s="455">
        <v>0</v>
      </c>
      <c r="AP36" s="82">
        <v>0</v>
      </c>
      <c r="AQ36" s="455">
        <v>2900</v>
      </c>
      <c r="AR36" s="455">
        <v>0</v>
      </c>
      <c r="AS36" s="82">
        <f t="shared" si="31"/>
        <v>0</v>
      </c>
      <c r="AT36" s="455">
        <v>0</v>
      </c>
      <c r="AU36" s="455">
        <v>0</v>
      </c>
      <c r="AV36" s="82">
        <v>0</v>
      </c>
      <c r="AW36" s="455">
        <f t="shared" si="69"/>
        <v>2900</v>
      </c>
      <c r="AX36" s="455">
        <f t="shared" si="69"/>
        <v>0</v>
      </c>
      <c r="AY36" s="80">
        <f t="shared" si="6"/>
        <v>0</v>
      </c>
      <c r="AZ36" s="455">
        <v>0</v>
      </c>
      <c r="BA36" s="455">
        <v>0</v>
      </c>
      <c r="BB36" s="82">
        <v>0</v>
      </c>
      <c r="BC36" s="455">
        <v>0</v>
      </c>
      <c r="BD36" s="455">
        <v>0</v>
      </c>
      <c r="BE36" s="82">
        <v>0</v>
      </c>
      <c r="BF36" s="455">
        <v>3000</v>
      </c>
      <c r="BG36" s="455"/>
      <c r="BH36" s="82">
        <v>0</v>
      </c>
      <c r="BI36" s="455">
        <f t="shared" si="65"/>
        <v>3000</v>
      </c>
      <c r="BJ36" s="455">
        <f t="shared" si="65"/>
        <v>0</v>
      </c>
      <c r="BK36" s="80">
        <f t="shared" si="19"/>
        <v>0</v>
      </c>
      <c r="BL36" s="90">
        <f t="shared" si="23"/>
        <v>10000</v>
      </c>
    </row>
    <row r="37" spans="1:64" s="88" customFormat="1" x14ac:dyDescent="0.55000000000000004">
      <c r="A37" s="86"/>
      <c r="B37" s="87"/>
      <c r="C37" s="87"/>
      <c r="D37" s="78"/>
      <c r="E37" s="87"/>
      <c r="F37" s="78"/>
      <c r="G37" s="87" t="s">
        <v>56</v>
      </c>
      <c r="H37" s="79">
        <v>26400</v>
      </c>
      <c r="I37" s="455">
        <v>26400</v>
      </c>
      <c r="J37" s="455">
        <v>0</v>
      </c>
      <c r="K37" s="370">
        <f t="shared" si="21"/>
        <v>26400</v>
      </c>
      <c r="L37" s="89">
        <f t="shared" si="24"/>
        <v>13200</v>
      </c>
      <c r="M37" s="80">
        <f t="shared" si="1"/>
        <v>50</v>
      </c>
      <c r="N37" s="81">
        <f t="shared" si="12"/>
        <v>13200</v>
      </c>
      <c r="O37" s="80">
        <f t="shared" si="2"/>
        <v>50</v>
      </c>
      <c r="P37" s="455">
        <v>0</v>
      </c>
      <c r="Q37" s="455">
        <v>0</v>
      </c>
      <c r="R37" s="82">
        <v>0</v>
      </c>
      <c r="S37" s="455">
        <v>4400</v>
      </c>
      <c r="T37" s="455">
        <v>4400</v>
      </c>
      <c r="U37" s="80">
        <f t="shared" si="3"/>
        <v>100</v>
      </c>
      <c r="V37" s="455">
        <v>2200</v>
      </c>
      <c r="W37" s="455">
        <v>2200</v>
      </c>
      <c r="X37" s="80">
        <f t="shared" si="4"/>
        <v>100</v>
      </c>
      <c r="Y37" s="455">
        <f t="shared" si="66"/>
        <v>6600</v>
      </c>
      <c r="Z37" s="455">
        <f t="shared" si="66"/>
        <v>6600</v>
      </c>
      <c r="AA37" s="80">
        <f t="shared" si="5"/>
        <v>100</v>
      </c>
      <c r="AB37" s="455">
        <v>2200</v>
      </c>
      <c r="AC37" s="455">
        <v>2200</v>
      </c>
      <c r="AD37" s="82">
        <f t="shared" si="26"/>
        <v>100</v>
      </c>
      <c r="AE37" s="455">
        <v>2200</v>
      </c>
      <c r="AF37" s="455">
        <v>2200</v>
      </c>
      <c r="AG37" s="82">
        <f t="shared" si="27"/>
        <v>100</v>
      </c>
      <c r="AH37" s="455">
        <v>2200</v>
      </c>
      <c r="AI37" s="455">
        <v>2200</v>
      </c>
      <c r="AJ37" s="82">
        <f t="shared" si="28"/>
        <v>100</v>
      </c>
      <c r="AK37" s="455">
        <f t="shared" si="67"/>
        <v>6600</v>
      </c>
      <c r="AL37" s="455">
        <f t="shared" si="67"/>
        <v>6600</v>
      </c>
      <c r="AM37" s="82">
        <f t="shared" si="29"/>
        <v>100</v>
      </c>
      <c r="AN37" s="455">
        <v>2200</v>
      </c>
      <c r="AO37" s="455"/>
      <c r="AP37" s="82">
        <f t="shared" si="30"/>
        <v>0</v>
      </c>
      <c r="AQ37" s="455">
        <v>2200</v>
      </c>
      <c r="AR37" s="455"/>
      <c r="AS37" s="82">
        <f t="shared" si="31"/>
        <v>0</v>
      </c>
      <c r="AT37" s="455">
        <v>2200</v>
      </c>
      <c r="AU37" s="455"/>
      <c r="AV37" s="82">
        <f t="shared" si="32"/>
        <v>0</v>
      </c>
      <c r="AW37" s="455">
        <f t="shared" si="69"/>
        <v>6600</v>
      </c>
      <c r="AX37" s="455">
        <f t="shared" si="69"/>
        <v>0</v>
      </c>
      <c r="AY37" s="80">
        <f t="shared" si="6"/>
        <v>0</v>
      </c>
      <c r="AZ37" s="455">
        <v>2200</v>
      </c>
      <c r="BA37" s="455"/>
      <c r="BB37" s="82">
        <f t="shared" si="33"/>
        <v>0</v>
      </c>
      <c r="BC37" s="455">
        <v>2200</v>
      </c>
      <c r="BD37" s="455"/>
      <c r="BE37" s="82">
        <f t="shared" si="34"/>
        <v>0</v>
      </c>
      <c r="BF37" s="455">
        <v>2200</v>
      </c>
      <c r="BG37" s="455"/>
      <c r="BH37" s="82">
        <f t="shared" si="35"/>
        <v>0</v>
      </c>
      <c r="BI37" s="455">
        <f t="shared" si="65"/>
        <v>6600</v>
      </c>
      <c r="BJ37" s="455">
        <f t="shared" si="65"/>
        <v>0</v>
      </c>
      <c r="BK37" s="80">
        <f t="shared" si="19"/>
        <v>0</v>
      </c>
      <c r="BL37" s="90">
        <f t="shared" si="23"/>
        <v>26400</v>
      </c>
    </row>
    <row r="38" spans="1:64" s="88" customFormat="1" x14ac:dyDescent="0.55000000000000004">
      <c r="A38" s="86"/>
      <c r="B38" s="87"/>
      <c r="C38" s="87"/>
      <c r="D38" s="78"/>
      <c r="E38" s="87"/>
      <c r="F38" s="78"/>
      <c r="G38" s="87" t="s">
        <v>57</v>
      </c>
      <c r="H38" s="79">
        <v>170</v>
      </c>
      <c r="I38" s="455">
        <v>10000</v>
      </c>
      <c r="J38" s="455">
        <v>0</v>
      </c>
      <c r="K38" s="370">
        <f t="shared" si="21"/>
        <v>10000</v>
      </c>
      <c r="L38" s="89">
        <f t="shared" si="24"/>
        <v>0</v>
      </c>
      <c r="M38" s="80">
        <f t="shared" si="1"/>
        <v>0</v>
      </c>
      <c r="N38" s="81">
        <f t="shared" si="12"/>
        <v>10000</v>
      </c>
      <c r="O38" s="80">
        <f t="shared" si="2"/>
        <v>100</v>
      </c>
      <c r="P38" s="455">
        <v>0</v>
      </c>
      <c r="Q38" s="455">
        <v>0</v>
      </c>
      <c r="R38" s="82">
        <v>0</v>
      </c>
      <c r="S38" s="455">
        <v>0</v>
      </c>
      <c r="T38" s="455">
        <v>0</v>
      </c>
      <c r="U38" s="80">
        <v>0</v>
      </c>
      <c r="V38" s="455">
        <v>1000</v>
      </c>
      <c r="W38" s="455">
        <v>0</v>
      </c>
      <c r="X38" s="80">
        <f t="shared" si="4"/>
        <v>0</v>
      </c>
      <c r="Y38" s="455">
        <f t="shared" si="66"/>
        <v>1000</v>
      </c>
      <c r="Z38" s="455">
        <f t="shared" si="66"/>
        <v>0</v>
      </c>
      <c r="AA38" s="80">
        <f t="shared" si="5"/>
        <v>0</v>
      </c>
      <c r="AB38" s="455">
        <v>1000</v>
      </c>
      <c r="AC38" s="455">
        <v>0</v>
      </c>
      <c r="AD38" s="82">
        <f t="shared" si="26"/>
        <v>0</v>
      </c>
      <c r="AE38" s="455">
        <v>1000</v>
      </c>
      <c r="AF38" s="455">
        <v>0</v>
      </c>
      <c r="AG38" s="82">
        <f t="shared" si="27"/>
        <v>0</v>
      </c>
      <c r="AH38" s="455">
        <v>1000</v>
      </c>
      <c r="AI38" s="455">
        <v>0</v>
      </c>
      <c r="AJ38" s="82">
        <f t="shared" si="28"/>
        <v>0</v>
      </c>
      <c r="AK38" s="455">
        <f t="shared" si="67"/>
        <v>3000</v>
      </c>
      <c r="AL38" s="455">
        <f t="shared" si="67"/>
        <v>0</v>
      </c>
      <c r="AM38" s="82">
        <f t="shared" si="29"/>
        <v>0</v>
      </c>
      <c r="AN38" s="455">
        <v>1000</v>
      </c>
      <c r="AO38" s="455">
        <v>0</v>
      </c>
      <c r="AP38" s="82">
        <f t="shared" si="30"/>
        <v>0</v>
      </c>
      <c r="AQ38" s="455">
        <v>1000</v>
      </c>
      <c r="AR38" s="455">
        <v>0</v>
      </c>
      <c r="AS38" s="82">
        <f t="shared" si="31"/>
        <v>0</v>
      </c>
      <c r="AT38" s="455">
        <v>1000</v>
      </c>
      <c r="AU38" s="455">
        <v>0</v>
      </c>
      <c r="AV38" s="82">
        <f t="shared" si="32"/>
        <v>0</v>
      </c>
      <c r="AW38" s="455">
        <f t="shared" si="69"/>
        <v>3000</v>
      </c>
      <c r="AX38" s="455">
        <f t="shared" si="69"/>
        <v>0</v>
      </c>
      <c r="AY38" s="80">
        <f t="shared" si="6"/>
        <v>0</v>
      </c>
      <c r="AZ38" s="455">
        <v>1000</v>
      </c>
      <c r="BA38" s="455">
        <v>0</v>
      </c>
      <c r="BB38" s="82">
        <f t="shared" si="33"/>
        <v>0</v>
      </c>
      <c r="BC38" s="455">
        <v>1000</v>
      </c>
      <c r="BD38" s="455">
        <v>0</v>
      </c>
      <c r="BE38" s="82">
        <f t="shared" si="34"/>
        <v>0</v>
      </c>
      <c r="BF38" s="455">
        <v>1000</v>
      </c>
      <c r="BG38" s="455">
        <v>0</v>
      </c>
      <c r="BH38" s="82">
        <f t="shared" si="35"/>
        <v>0</v>
      </c>
      <c r="BI38" s="455">
        <f t="shared" si="65"/>
        <v>3000</v>
      </c>
      <c r="BJ38" s="455">
        <f t="shared" si="65"/>
        <v>0</v>
      </c>
      <c r="BK38" s="80">
        <f t="shared" si="19"/>
        <v>0</v>
      </c>
      <c r="BL38" s="90">
        <f t="shared" si="23"/>
        <v>10000</v>
      </c>
    </row>
    <row r="39" spans="1:64" s="88" customFormat="1" x14ac:dyDescent="0.55000000000000004">
      <c r="A39" s="86"/>
      <c r="B39" s="87"/>
      <c r="C39" s="87"/>
      <c r="D39" s="78"/>
      <c r="E39" s="87"/>
      <c r="F39" s="91"/>
      <c r="G39" s="92" t="s">
        <v>58</v>
      </c>
      <c r="H39" s="79">
        <v>264.72000000000003</v>
      </c>
      <c r="I39" s="455">
        <v>500</v>
      </c>
      <c r="J39" s="455">
        <v>0</v>
      </c>
      <c r="K39" s="370">
        <f t="shared" si="21"/>
        <v>500</v>
      </c>
      <c r="L39" s="89">
        <f t="shared" si="24"/>
        <v>0</v>
      </c>
      <c r="M39" s="80">
        <f t="shared" si="1"/>
        <v>0</v>
      </c>
      <c r="N39" s="81">
        <f t="shared" si="12"/>
        <v>500</v>
      </c>
      <c r="O39" s="80">
        <f t="shared" si="2"/>
        <v>100</v>
      </c>
      <c r="P39" s="455">
        <v>0</v>
      </c>
      <c r="Q39" s="455">
        <v>0</v>
      </c>
      <c r="R39" s="82">
        <v>0</v>
      </c>
      <c r="S39" s="455">
        <v>0</v>
      </c>
      <c r="T39" s="455">
        <v>0</v>
      </c>
      <c r="U39" s="80">
        <v>0</v>
      </c>
      <c r="V39" s="455">
        <v>0</v>
      </c>
      <c r="W39" s="455">
        <v>0</v>
      </c>
      <c r="X39" s="80">
        <v>0</v>
      </c>
      <c r="Y39" s="455">
        <f t="shared" si="66"/>
        <v>0</v>
      </c>
      <c r="Z39" s="455">
        <f t="shared" si="66"/>
        <v>0</v>
      </c>
      <c r="AA39" s="80">
        <v>0</v>
      </c>
      <c r="AB39" s="455">
        <v>0</v>
      </c>
      <c r="AC39" s="455">
        <v>0</v>
      </c>
      <c r="AD39" s="82">
        <v>0</v>
      </c>
      <c r="AE39" s="455">
        <v>0</v>
      </c>
      <c r="AF39" s="455">
        <v>0</v>
      </c>
      <c r="AG39" s="82">
        <v>0</v>
      </c>
      <c r="AH39" s="455">
        <v>0</v>
      </c>
      <c r="AI39" s="455">
        <v>0</v>
      </c>
      <c r="AJ39" s="82">
        <v>0</v>
      </c>
      <c r="AK39" s="455">
        <f t="shared" si="67"/>
        <v>0</v>
      </c>
      <c r="AL39" s="455">
        <f t="shared" si="67"/>
        <v>0</v>
      </c>
      <c r="AM39" s="82">
        <v>0</v>
      </c>
      <c r="AN39" s="455">
        <v>0</v>
      </c>
      <c r="AO39" s="455">
        <v>0</v>
      </c>
      <c r="AP39" s="82">
        <v>0</v>
      </c>
      <c r="AQ39" s="455">
        <v>500</v>
      </c>
      <c r="AR39" s="455"/>
      <c r="AS39" s="82">
        <f t="shared" si="31"/>
        <v>0</v>
      </c>
      <c r="AT39" s="455">
        <v>0</v>
      </c>
      <c r="AU39" s="455">
        <v>0</v>
      </c>
      <c r="AV39" s="82">
        <v>0</v>
      </c>
      <c r="AW39" s="455">
        <f t="shared" si="69"/>
        <v>500</v>
      </c>
      <c r="AX39" s="455">
        <f t="shared" si="69"/>
        <v>0</v>
      </c>
      <c r="AY39" s="80">
        <f t="shared" si="6"/>
        <v>0</v>
      </c>
      <c r="AZ39" s="455">
        <v>0</v>
      </c>
      <c r="BA39" s="455">
        <v>0</v>
      </c>
      <c r="BB39" s="82">
        <v>0</v>
      </c>
      <c r="BC39" s="455">
        <v>0</v>
      </c>
      <c r="BD39" s="455">
        <v>0</v>
      </c>
      <c r="BE39" s="82">
        <v>0</v>
      </c>
      <c r="BF39" s="455">
        <v>0</v>
      </c>
      <c r="BG39" s="455">
        <v>0</v>
      </c>
      <c r="BH39" s="82">
        <v>0</v>
      </c>
      <c r="BI39" s="455">
        <f t="shared" si="65"/>
        <v>0</v>
      </c>
      <c r="BJ39" s="455">
        <f t="shared" si="65"/>
        <v>0</v>
      </c>
      <c r="BK39" s="80">
        <v>0</v>
      </c>
      <c r="BL39" s="90">
        <f t="shared" si="23"/>
        <v>500</v>
      </c>
    </row>
    <row r="40" spans="1:64" s="85" customFormat="1" x14ac:dyDescent="0.55000000000000004">
      <c r="A40" s="77"/>
      <c r="B40" s="78"/>
      <c r="C40" s="78"/>
      <c r="D40" s="78"/>
      <c r="E40" s="78"/>
      <c r="F40" s="78" t="s">
        <v>59</v>
      </c>
      <c r="G40" s="78"/>
      <c r="H40" s="79">
        <f>SUM(H41:H47)</f>
        <v>62497.75</v>
      </c>
      <c r="I40" s="79">
        <f t="shared" ref="I40:J40" si="70">SUM(I41:I47)</f>
        <v>1469210</v>
      </c>
      <c r="J40" s="79">
        <f t="shared" si="70"/>
        <v>150800</v>
      </c>
      <c r="K40" s="370">
        <f>SUM(I40+J40)</f>
        <v>1620010</v>
      </c>
      <c r="L40" s="79">
        <f t="shared" si="24"/>
        <v>261231.87000000002</v>
      </c>
      <c r="M40" s="169">
        <f t="shared" si="1"/>
        <v>16.125324535033737</v>
      </c>
      <c r="N40" s="170">
        <f t="shared" si="12"/>
        <v>1358778.13</v>
      </c>
      <c r="O40" s="169">
        <f t="shared" si="2"/>
        <v>83.874675464966259</v>
      </c>
      <c r="P40" s="79">
        <f t="shared" ref="P40" si="71">SUM(P41:P47)</f>
        <v>27705</v>
      </c>
      <c r="Q40" s="79">
        <f t="shared" ref="Q40" si="72">SUM(Q41:Q47)</f>
        <v>27670</v>
      </c>
      <c r="R40" s="371">
        <f t="shared" si="25"/>
        <v>99.873669012813565</v>
      </c>
      <c r="S40" s="79">
        <f t="shared" ref="S40:T40" si="73">SUM(S41:S47)</f>
        <v>61100</v>
      </c>
      <c r="T40" s="79">
        <f t="shared" si="73"/>
        <v>60750.33</v>
      </c>
      <c r="U40" s="169">
        <f t="shared" si="3"/>
        <v>99.427708674304412</v>
      </c>
      <c r="V40" s="79">
        <f t="shared" ref="V40:W40" si="74">SUM(V41:V47)</f>
        <v>32590</v>
      </c>
      <c r="W40" s="79">
        <f t="shared" si="74"/>
        <v>32233.43</v>
      </c>
      <c r="X40" s="169">
        <f t="shared" si="4"/>
        <v>98.905891377723222</v>
      </c>
      <c r="Y40" s="450">
        <f t="shared" si="66"/>
        <v>121395</v>
      </c>
      <c r="Z40" s="450">
        <f t="shared" si="66"/>
        <v>120653.76000000001</v>
      </c>
      <c r="AA40" s="169">
        <f t="shared" si="5"/>
        <v>99.38939824539726</v>
      </c>
      <c r="AB40" s="79">
        <f t="shared" ref="AB40:AC40" si="75">SUM(AB41:AB47)</f>
        <v>47200</v>
      </c>
      <c r="AC40" s="79">
        <f t="shared" si="75"/>
        <v>46666.74</v>
      </c>
      <c r="AD40" s="371">
        <f t="shared" si="26"/>
        <v>98.870211864406784</v>
      </c>
      <c r="AE40" s="79">
        <f t="shared" ref="AE40:AF40" si="76">SUM(AE41:AE47)</f>
        <v>83950</v>
      </c>
      <c r="AF40" s="79">
        <f t="shared" si="76"/>
        <v>81769.58</v>
      </c>
      <c r="AG40" s="371">
        <f t="shared" si="27"/>
        <v>97.402715902322811</v>
      </c>
      <c r="AH40" s="79">
        <f t="shared" ref="AH40:AI40" si="77">SUM(AH41:AH47)</f>
        <v>25300</v>
      </c>
      <c r="AI40" s="79">
        <f t="shared" si="77"/>
        <v>12141.79</v>
      </c>
      <c r="AJ40" s="371">
        <f t="shared" si="28"/>
        <v>47.99126482213439</v>
      </c>
      <c r="AK40" s="450">
        <f t="shared" si="67"/>
        <v>156450</v>
      </c>
      <c r="AL40" s="450">
        <f t="shared" si="67"/>
        <v>140578.11000000002</v>
      </c>
      <c r="AM40" s="371">
        <f t="shared" si="29"/>
        <v>89.854976030680746</v>
      </c>
      <c r="AN40" s="79">
        <f t="shared" ref="AN40:AO40" si="78">SUM(AN41:AN47)</f>
        <v>136400</v>
      </c>
      <c r="AO40" s="79">
        <f t="shared" si="78"/>
        <v>0</v>
      </c>
      <c r="AP40" s="371">
        <f t="shared" si="30"/>
        <v>0</v>
      </c>
      <c r="AQ40" s="79">
        <f t="shared" ref="AQ40:AR40" si="79">SUM(AQ41:AQ47)</f>
        <v>85400</v>
      </c>
      <c r="AR40" s="79">
        <f t="shared" si="79"/>
        <v>0</v>
      </c>
      <c r="AS40" s="371">
        <f t="shared" si="31"/>
        <v>0</v>
      </c>
      <c r="AT40" s="79">
        <f t="shared" ref="AT40:AU40" si="80">SUM(AT41:AT47)</f>
        <v>100980</v>
      </c>
      <c r="AU40" s="79">
        <f t="shared" si="80"/>
        <v>0</v>
      </c>
      <c r="AV40" s="371">
        <f t="shared" si="32"/>
        <v>0</v>
      </c>
      <c r="AW40" s="450">
        <f t="shared" si="69"/>
        <v>322780</v>
      </c>
      <c r="AX40" s="450">
        <f t="shared" si="69"/>
        <v>0</v>
      </c>
      <c r="AY40" s="169">
        <f t="shared" si="6"/>
        <v>0</v>
      </c>
      <c r="AZ40" s="79">
        <f t="shared" ref="AZ40:BA40" si="81">SUM(AZ41:AZ47)</f>
        <v>81350</v>
      </c>
      <c r="BA40" s="79">
        <f t="shared" si="81"/>
        <v>0</v>
      </c>
      <c r="BB40" s="371">
        <f t="shared" si="33"/>
        <v>0</v>
      </c>
      <c r="BC40" s="79">
        <f t="shared" ref="BC40:BD40" si="82">SUM(BC41:BC47)</f>
        <v>155000</v>
      </c>
      <c r="BD40" s="79">
        <f t="shared" si="82"/>
        <v>0</v>
      </c>
      <c r="BE40" s="371">
        <f t="shared" si="34"/>
        <v>0</v>
      </c>
      <c r="BF40" s="79">
        <f t="shared" ref="BF40:BG40" si="83">SUM(BF41:BF47)</f>
        <v>783035</v>
      </c>
      <c r="BG40" s="79">
        <f t="shared" si="83"/>
        <v>0</v>
      </c>
      <c r="BH40" s="371">
        <f t="shared" si="35"/>
        <v>0</v>
      </c>
      <c r="BI40" s="450">
        <f t="shared" si="65"/>
        <v>1019385</v>
      </c>
      <c r="BJ40" s="450">
        <f t="shared" si="65"/>
        <v>0</v>
      </c>
      <c r="BK40" s="169">
        <f t="shared" si="19"/>
        <v>0</v>
      </c>
      <c r="BL40" s="174">
        <f t="shared" si="23"/>
        <v>1620010</v>
      </c>
    </row>
    <row r="41" spans="1:64" s="88" customFormat="1" x14ac:dyDescent="0.55000000000000004">
      <c r="A41" s="86"/>
      <c r="B41" s="87"/>
      <c r="C41" s="87"/>
      <c r="D41" s="78"/>
      <c r="E41" s="87"/>
      <c r="F41" s="78"/>
      <c r="G41" s="87" t="s">
        <v>60</v>
      </c>
      <c r="H41" s="89">
        <v>62497.75</v>
      </c>
      <c r="I41" s="455">
        <f>100000+843870+283340</f>
        <v>1227210</v>
      </c>
      <c r="J41" s="455">
        <v>165430</v>
      </c>
      <c r="K41" s="370">
        <f t="shared" si="21"/>
        <v>1392640</v>
      </c>
      <c r="L41" s="89">
        <f t="shared" si="24"/>
        <v>246085.87000000002</v>
      </c>
      <c r="M41" s="80">
        <f t="shared" si="1"/>
        <v>17.670458266314341</v>
      </c>
      <c r="N41" s="81">
        <f t="shared" si="12"/>
        <v>1146554.1299999999</v>
      </c>
      <c r="O41" s="80">
        <f t="shared" si="2"/>
        <v>82.329541733685645</v>
      </c>
      <c r="P41" s="455">
        <f>6505+21000</f>
        <v>27505</v>
      </c>
      <c r="Q41" s="455">
        <f>6505+21000</f>
        <v>27505</v>
      </c>
      <c r="R41" s="82">
        <f t="shared" si="25"/>
        <v>100</v>
      </c>
      <c r="S41" s="455">
        <f>14500+5500+41000</f>
        <v>61000</v>
      </c>
      <c r="T41" s="455">
        <f>14474.3+5305.32+40870.71</f>
        <v>60650.33</v>
      </c>
      <c r="U41" s="80">
        <f t="shared" si="3"/>
        <v>99.426770491803282</v>
      </c>
      <c r="V41" s="455">
        <f>5200+3400+20500</f>
        <v>29100</v>
      </c>
      <c r="W41" s="455">
        <f>5154.01+3306.66+20282.76</f>
        <v>28743.43</v>
      </c>
      <c r="X41" s="80">
        <f t="shared" si="4"/>
        <v>98.774673539518901</v>
      </c>
      <c r="Y41" s="455">
        <f t="shared" si="66"/>
        <v>117605</v>
      </c>
      <c r="Z41" s="455">
        <f t="shared" si="66"/>
        <v>116898.76000000001</v>
      </c>
      <c r="AA41" s="80">
        <f t="shared" si="5"/>
        <v>99.399481314569954</v>
      </c>
      <c r="AB41" s="455">
        <f>11100+5000+29000</f>
        <v>45100</v>
      </c>
      <c r="AC41" s="455">
        <f>11094.68+4812.9+28659.16</f>
        <v>44566.74</v>
      </c>
      <c r="AD41" s="82">
        <f t="shared" si="26"/>
        <v>98.817605321507756</v>
      </c>
      <c r="AE41" s="455">
        <f>5600+5000+64000</f>
        <v>74600</v>
      </c>
      <c r="AF41" s="455">
        <f>5582.75+3272.09+63711.74</f>
        <v>72566.58</v>
      </c>
      <c r="AG41" s="82">
        <f t="shared" si="27"/>
        <v>97.274235924932981</v>
      </c>
      <c r="AH41" s="455">
        <f>9700+5000+500</f>
        <v>15200</v>
      </c>
      <c r="AI41" s="455">
        <f>9679.19+2044.6+330</f>
        <v>12053.79</v>
      </c>
      <c r="AJ41" s="82">
        <f t="shared" si="28"/>
        <v>79.301249999999996</v>
      </c>
      <c r="AK41" s="455">
        <f t="shared" si="67"/>
        <v>134900</v>
      </c>
      <c r="AL41" s="455">
        <f t="shared" si="67"/>
        <v>129187.11000000002</v>
      </c>
      <c r="AM41" s="82">
        <f t="shared" si="29"/>
        <v>95.765092661230554</v>
      </c>
      <c r="AN41" s="455">
        <f>5800+22000+105000</f>
        <v>132800</v>
      </c>
      <c r="AO41" s="455"/>
      <c r="AP41" s="82">
        <f t="shared" si="30"/>
        <v>0</v>
      </c>
      <c r="AQ41" s="455">
        <f>12000+13500+6000</f>
        <v>31500</v>
      </c>
      <c r="AR41" s="455"/>
      <c r="AS41" s="82">
        <f t="shared" si="31"/>
        <v>0</v>
      </c>
      <c r="AT41" s="455">
        <f>5100+13500+36000</f>
        <v>54600</v>
      </c>
      <c r="AU41" s="455"/>
      <c r="AV41" s="82">
        <f t="shared" si="32"/>
        <v>0</v>
      </c>
      <c r="AW41" s="455">
        <f t="shared" si="69"/>
        <v>218900</v>
      </c>
      <c r="AX41" s="455">
        <f t="shared" si="69"/>
        <v>0</v>
      </c>
      <c r="AY41" s="80">
        <f t="shared" si="6"/>
        <v>0</v>
      </c>
      <c r="AZ41" s="455">
        <f>5500+60000+11000</f>
        <v>76500</v>
      </c>
      <c r="BA41" s="455"/>
      <c r="BB41" s="82">
        <f t="shared" si="33"/>
        <v>0</v>
      </c>
      <c r="BC41" s="455">
        <f>5900+52500+35500</f>
        <v>93900</v>
      </c>
      <c r="BD41" s="455"/>
      <c r="BE41" s="82">
        <f t="shared" si="34"/>
        <v>0</v>
      </c>
      <c r="BF41" s="455">
        <f>13095+637470+100270</f>
        <v>750835</v>
      </c>
      <c r="BG41" s="455"/>
      <c r="BH41" s="82">
        <f t="shared" si="35"/>
        <v>0</v>
      </c>
      <c r="BI41" s="455">
        <f t="shared" si="65"/>
        <v>921235</v>
      </c>
      <c r="BJ41" s="455">
        <f t="shared" si="65"/>
        <v>0</v>
      </c>
      <c r="BK41" s="80">
        <f t="shared" si="19"/>
        <v>0</v>
      </c>
      <c r="BL41" s="90">
        <f t="shared" si="23"/>
        <v>1392640</v>
      </c>
    </row>
    <row r="42" spans="1:64" s="88" customFormat="1" x14ac:dyDescent="0.55000000000000004">
      <c r="A42" s="86"/>
      <c r="B42" s="87"/>
      <c r="C42" s="87"/>
      <c r="D42" s="78"/>
      <c r="E42" s="87"/>
      <c r="F42" s="78"/>
      <c r="G42" s="87" t="s">
        <v>61</v>
      </c>
      <c r="H42" s="79">
        <v>0</v>
      </c>
      <c r="I42" s="455">
        <f>100000+90000+20000</f>
        <v>210000</v>
      </c>
      <c r="J42" s="455">
        <v>-11130</v>
      </c>
      <c r="K42" s="370">
        <f t="shared" si="21"/>
        <v>198870</v>
      </c>
      <c r="L42" s="89">
        <f t="shared" si="24"/>
        <v>12240</v>
      </c>
      <c r="M42" s="80">
        <f t="shared" si="1"/>
        <v>6.1547744757882032</v>
      </c>
      <c r="N42" s="81">
        <f t="shared" si="12"/>
        <v>186630</v>
      </c>
      <c r="O42" s="80">
        <f t="shared" si="2"/>
        <v>93.845225524211799</v>
      </c>
      <c r="P42" s="455">
        <v>0</v>
      </c>
      <c r="Q42" s="455">
        <v>0</v>
      </c>
      <c r="R42" s="82">
        <v>0</v>
      </c>
      <c r="S42" s="455">
        <v>0</v>
      </c>
      <c r="T42" s="455">
        <v>0</v>
      </c>
      <c r="U42" s="80">
        <v>0</v>
      </c>
      <c r="V42" s="455">
        <v>3490</v>
      </c>
      <c r="W42" s="455">
        <v>3490</v>
      </c>
      <c r="X42" s="80">
        <f t="shared" si="4"/>
        <v>100</v>
      </c>
      <c r="Y42" s="455">
        <f t="shared" si="66"/>
        <v>3490</v>
      </c>
      <c r="Z42" s="455">
        <f t="shared" si="66"/>
        <v>3490</v>
      </c>
      <c r="AA42" s="80">
        <f t="shared" ref="AA42" si="84">SUM(Z42*100/Y42)</f>
        <v>100</v>
      </c>
      <c r="AB42" s="455">
        <v>0</v>
      </c>
      <c r="AC42" s="455">
        <v>0</v>
      </c>
      <c r="AD42" s="82">
        <v>0</v>
      </c>
      <c r="AE42" s="455">
        <v>8750</v>
      </c>
      <c r="AF42" s="455">
        <v>8750</v>
      </c>
      <c r="AG42" s="82">
        <f t="shared" si="27"/>
        <v>100</v>
      </c>
      <c r="AH42" s="455">
        <v>0</v>
      </c>
      <c r="AI42" s="455">
        <v>0</v>
      </c>
      <c r="AJ42" s="82">
        <v>0</v>
      </c>
      <c r="AK42" s="455">
        <f t="shared" si="67"/>
        <v>8750</v>
      </c>
      <c r="AL42" s="455">
        <f t="shared" si="67"/>
        <v>8750</v>
      </c>
      <c r="AM42" s="82">
        <f t="shared" si="29"/>
        <v>100</v>
      </c>
      <c r="AN42" s="455">
        <v>0</v>
      </c>
      <c r="AO42" s="455">
        <v>0</v>
      </c>
      <c r="AP42" s="82">
        <v>0</v>
      </c>
      <c r="AQ42" s="455">
        <f>40000+10000</f>
        <v>50000</v>
      </c>
      <c r="AR42" s="455"/>
      <c r="AS42" s="82">
        <f t="shared" si="31"/>
        <v>0</v>
      </c>
      <c r="AT42" s="455">
        <f>20000+20000+5380</f>
        <v>45380</v>
      </c>
      <c r="AU42" s="455"/>
      <c r="AV42" s="82">
        <f t="shared" si="32"/>
        <v>0</v>
      </c>
      <c r="AW42" s="455">
        <f t="shared" si="69"/>
        <v>95380</v>
      </c>
      <c r="AX42" s="455">
        <f t="shared" si="69"/>
        <v>0</v>
      </c>
      <c r="AY42" s="80">
        <f t="shared" si="6"/>
        <v>0</v>
      </c>
      <c r="AZ42" s="455">
        <v>1250</v>
      </c>
      <c r="BA42" s="455"/>
      <c r="BB42" s="82">
        <f t="shared" si="33"/>
        <v>0</v>
      </c>
      <c r="BC42" s="455">
        <f>30000+30000</f>
        <v>60000</v>
      </c>
      <c r="BD42" s="455"/>
      <c r="BE42" s="82">
        <f t="shared" si="34"/>
        <v>0</v>
      </c>
      <c r="BF42" s="455">
        <v>30000</v>
      </c>
      <c r="BG42" s="455"/>
      <c r="BH42" s="82">
        <f t="shared" si="35"/>
        <v>0</v>
      </c>
      <c r="BI42" s="455">
        <f t="shared" si="65"/>
        <v>91250</v>
      </c>
      <c r="BJ42" s="455">
        <f t="shared" si="65"/>
        <v>0</v>
      </c>
      <c r="BK42" s="80">
        <f t="shared" si="19"/>
        <v>0</v>
      </c>
      <c r="BL42" s="90">
        <f t="shared" si="23"/>
        <v>198870</v>
      </c>
    </row>
    <row r="43" spans="1:64" s="88" customFormat="1" x14ac:dyDescent="0.55000000000000004">
      <c r="A43" s="86"/>
      <c r="B43" s="87"/>
      <c r="C43" s="87"/>
      <c r="D43" s="78"/>
      <c r="E43" s="87"/>
      <c r="F43" s="78"/>
      <c r="G43" s="87" t="s">
        <v>62</v>
      </c>
      <c r="H43" s="79">
        <v>0</v>
      </c>
      <c r="I43" s="455">
        <f>5000+2000</f>
        <v>7000</v>
      </c>
      <c r="J43" s="455">
        <v>-2000</v>
      </c>
      <c r="K43" s="370">
        <f t="shared" si="21"/>
        <v>5000</v>
      </c>
      <c r="L43" s="89">
        <f t="shared" si="24"/>
        <v>2065</v>
      </c>
      <c r="M43" s="80">
        <f t="shared" si="1"/>
        <v>41.3</v>
      </c>
      <c r="N43" s="81">
        <f t="shared" si="12"/>
        <v>2935</v>
      </c>
      <c r="O43" s="80">
        <f t="shared" si="2"/>
        <v>58.7</v>
      </c>
      <c r="P43" s="455">
        <v>100</v>
      </c>
      <c r="Q43" s="455">
        <v>65</v>
      </c>
      <c r="R43" s="82">
        <f t="shared" si="25"/>
        <v>65</v>
      </c>
      <c r="S43" s="455">
        <v>0</v>
      </c>
      <c r="T43" s="455">
        <v>0</v>
      </c>
      <c r="U43" s="80">
        <v>0</v>
      </c>
      <c r="V43" s="455">
        <v>0</v>
      </c>
      <c r="W43" s="455">
        <v>0</v>
      </c>
      <c r="X43" s="80">
        <v>0</v>
      </c>
      <c r="Y43" s="455">
        <f t="shared" si="66"/>
        <v>100</v>
      </c>
      <c r="Z43" s="455">
        <f t="shared" si="66"/>
        <v>65</v>
      </c>
      <c r="AA43" s="80">
        <f t="shared" si="5"/>
        <v>65</v>
      </c>
      <c r="AB43" s="455">
        <v>2000</v>
      </c>
      <c r="AC43" s="455">
        <v>2000</v>
      </c>
      <c r="AD43" s="82">
        <f t="shared" si="26"/>
        <v>100</v>
      </c>
      <c r="AE43" s="455">
        <v>0</v>
      </c>
      <c r="AF43" s="455">
        <v>0</v>
      </c>
      <c r="AG43" s="82">
        <v>0</v>
      </c>
      <c r="AH43" s="455">
        <v>0</v>
      </c>
      <c r="AI43" s="455">
        <v>0</v>
      </c>
      <c r="AJ43" s="82">
        <v>0</v>
      </c>
      <c r="AK43" s="455">
        <f t="shared" si="67"/>
        <v>2000</v>
      </c>
      <c r="AL43" s="455">
        <f t="shared" si="67"/>
        <v>2000</v>
      </c>
      <c r="AM43" s="82">
        <f t="shared" si="29"/>
        <v>100</v>
      </c>
      <c r="AN43" s="455">
        <v>0</v>
      </c>
      <c r="AO43" s="455">
        <v>0</v>
      </c>
      <c r="AP43" s="82">
        <v>0</v>
      </c>
      <c r="AQ43" s="455">
        <v>2900</v>
      </c>
      <c r="AR43" s="455"/>
      <c r="AS43" s="82">
        <f t="shared" si="31"/>
        <v>0</v>
      </c>
      <c r="AT43" s="455">
        <v>0</v>
      </c>
      <c r="AU43" s="455">
        <v>0</v>
      </c>
      <c r="AV43" s="82">
        <v>0</v>
      </c>
      <c r="AW43" s="455">
        <f t="shared" si="69"/>
        <v>2900</v>
      </c>
      <c r="AX43" s="455">
        <f t="shared" si="69"/>
        <v>0</v>
      </c>
      <c r="AY43" s="80">
        <f t="shared" si="6"/>
        <v>0</v>
      </c>
      <c r="AZ43" s="455">
        <v>0</v>
      </c>
      <c r="BA43" s="455">
        <v>0</v>
      </c>
      <c r="BB43" s="82">
        <v>0</v>
      </c>
      <c r="BC43" s="455">
        <v>0</v>
      </c>
      <c r="BD43" s="455">
        <v>0</v>
      </c>
      <c r="BE43" s="82">
        <v>0</v>
      </c>
      <c r="BF43" s="455">
        <v>0</v>
      </c>
      <c r="BG43" s="455">
        <v>0</v>
      </c>
      <c r="BH43" s="82">
        <v>0</v>
      </c>
      <c r="BI43" s="455">
        <f t="shared" si="65"/>
        <v>0</v>
      </c>
      <c r="BJ43" s="455">
        <f t="shared" si="65"/>
        <v>0</v>
      </c>
      <c r="BK43" s="80">
        <v>0</v>
      </c>
      <c r="BL43" s="90">
        <f t="shared" si="23"/>
        <v>5000</v>
      </c>
    </row>
    <row r="44" spans="1:64" s="88" customFormat="1" x14ac:dyDescent="0.55000000000000004">
      <c r="A44" s="86"/>
      <c r="B44" s="87"/>
      <c r="C44" s="87"/>
      <c r="D44" s="87"/>
      <c r="E44" s="87"/>
      <c r="F44" s="93"/>
      <c r="G44" s="87" t="s">
        <v>63</v>
      </c>
      <c r="H44" s="79">
        <v>0</v>
      </c>
      <c r="I44" s="455">
        <v>5000</v>
      </c>
      <c r="J44" s="455">
        <v>-1500</v>
      </c>
      <c r="K44" s="370">
        <f t="shared" si="21"/>
        <v>3500</v>
      </c>
      <c r="L44" s="89">
        <f t="shared" si="24"/>
        <v>453</v>
      </c>
      <c r="M44" s="80">
        <f t="shared" si="1"/>
        <v>12.942857142857143</v>
      </c>
      <c r="N44" s="81">
        <f t="shared" si="12"/>
        <v>3047</v>
      </c>
      <c r="O44" s="80">
        <f t="shared" si="2"/>
        <v>87.057142857142864</v>
      </c>
      <c r="P44" s="455">
        <v>0</v>
      </c>
      <c r="Q44" s="455">
        <v>0</v>
      </c>
      <c r="R44" s="82">
        <v>0</v>
      </c>
      <c r="S44" s="455">
        <v>0</v>
      </c>
      <c r="T44" s="455">
        <v>0</v>
      </c>
      <c r="U44" s="80">
        <v>0</v>
      </c>
      <c r="V44" s="455">
        <v>0</v>
      </c>
      <c r="W44" s="455">
        <v>0</v>
      </c>
      <c r="X44" s="80">
        <v>0</v>
      </c>
      <c r="Y44" s="455">
        <f>SUM(P44,S44,V44)</f>
        <v>0</v>
      </c>
      <c r="Z44" s="455">
        <f t="shared" si="66"/>
        <v>0</v>
      </c>
      <c r="AA44" s="80">
        <v>0</v>
      </c>
      <c r="AB44" s="455">
        <v>0</v>
      </c>
      <c r="AC44" s="455">
        <v>0</v>
      </c>
      <c r="AD44" s="82">
        <v>0</v>
      </c>
      <c r="AE44" s="455">
        <v>500</v>
      </c>
      <c r="AF44" s="455">
        <v>453</v>
      </c>
      <c r="AG44" s="82">
        <f t="shared" si="27"/>
        <v>90.6</v>
      </c>
      <c r="AH44" s="455">
        <v>0</v>
      </c>
      <c r="AI44" s="455"/>
      <c r="AJ44" s="82">
        <v>0</v>
      </c>
      <c r="AK44" s="455">
        <f t="shared" si="67"/>
        <v>500</v>
      </c>
      <c r="AL44" s="455">
        <f t="shared" si="67"/>
        <v>453</v>
      </c>
      <c r="AM44" s="82">
        <f t="shared" si="29"/>
        <v>90.6</v>
      </c>
      <c r="AN44" s="455">
        <v>0</v>
      </c>
      <c r="AO44" s="455">
        <v>0</v>
      </c>
      <c r="AP44" s="82">
        <v>0</v>
      </c>
      <c r="AQ44" s="455">
        <v>0</v>
      </c>
      <c r="AR44" s="455">
        <v>0</v>
      </c>
      <c r="AS44" s="82">
        <v>0</v>
      </c>
      <c r="AT44" s="455">
        <v>0</v>
      </c>
      <c r="AU44" s="455">
        <v>0</v>
      </c>
      <c r="AV44" s="82">
        <v>0</v>
      </c>
      <c r="AW44" s="455">
        <f t="shared" si="69"/>
        <v>0</v>
      </c>
      <c r="AX44" s="455">
        <f t="shared" si="69"/>
        <v>0</v>
      </c>
      <c r="AY44" s="80">
        <v>0</v>
      </c>
      <c r="AZ44" s="455">
        <v>0</v>
      </c>
      <c r="BA44" s="455">
        <v>0</v>
      </c>
      <c r="BB44" s="82">
        <v>0</v>
      </c>
      <c r="BC44" s="455">
        <v>1000</v>
      </c>
      <c r="BD44" s="455">
        <v>0</v>
      </c>
      <c r="BE44" s="82">
        <v>0</v>
      </c>
      <c r="BF44" s="455">
        <v>2000</v>
      </c>
      <c r="BG44" s="455"/>
      <c r="BH44" s="82">
        <f t="shared" si="35"/>
        <v>0</v>
      </c>
      <c r="BI44" s="455">
        <f t="shared" si="65"/>
        <v>3000</v>
      </c>
      <c r="BJ44" s="455">
        <f t="shared" si="65"/>
        <v>0</v>
      </c>
      <c r="BK44" s="80">
        <f t="shared" si="19"/>
        <v>0</v>
      </c>
      <c r="BL44" s="90">
        <f t="shared" si="23"/>
        <v>3500</v>
      </c>
    </row>
    <row r="45" spans="1:64" s="88" customFormat="1" x14ac:dyDescent="0.55000000000000004">
      <c r="A45" s="86"/>
      <c r="B45" s="87"/>
      <c r="C45" s="87"/>
      <c r="D45" s="78"/>
      <c r="E45" s="87"/>
      <c r="F45" s="78"/>
      <c r="G45" s="87" t="s">
        <v>64</v>
      </c>
      <c r="H45" s="79">
        <v>0</v>
      </c>
      <c r="I45" s="455">
        <v>10000</v>
      </c>
      <c r="J45" s="455">
        <v>0</v>
      </c>
      <c r="K45" s="370">
        <f t="shared" si="21"/>
        <v>10000</v>
      </c>
      <c r="L45" s="89">
        <f t="shared" si="24"/>
        <v>0</v>
      </c>
      <c r="M45" s="80">
        <f t="shared" si="1"/>
        <v>0</v>
      </c>
      <c r="N45" s="81">
        <f t="shared" si="12"/>
        <v>10000</v>
      </c>
      <c r="O45" s="80">
        <f t="shared" si="2"/>
        <v>100</v>
      </c>
      <c r="P45" s="455">
        <v>0</v>
      </c>
      <c r="Q45" s="455">
        <v>0</v>
      </c>
      <c r="R45" s="82">
        <v>0</v>
      </c>
      <c r="S45" s="455">
        <v>0</v>
      </c>
      <c r="T45" s="455">
        <v>0</v>
      </c>
      <c r="U45" s="80">
        <v>0</v>
      </c>
      <c r="V45" s="455">
        <v>0</v>
      </c>
      <c r="W45" s="455">
        <v>0</v>
      </c>
      <c r="X45" s="80">
        <v>0</v>
      </c>
      <c r="Y45" s="455">
        <f t="shared" si="66"/>
        <v>0</v>
      </c>
      <c r="Z45" s="455">
        <f t="shared" si="66"/>
        <v>0</v>
      </c>
      <c r="AA45" s="80">
        <v>0</v>
      </c>
      <c r="AB45" s="455">
        <v>0</v>
      </c>
      <c r="AC45" s="455">
        <v>0</v>
      </c>
      <c r="AD45" s="82">
        <v>0</v>
      </c>
      <c r="AE45" s="455">
        <v>0</v>
      </c>
      <c r="AF45" s="455">
        <v>0</v>
      </c>
      <c r="AG45" s="82">
        <v>0</v>
      </c>
      <c r="AH45" s="455">
        <v>10000</v>
      </c>
      <c r="AI45" s="455">
        <v>0</v>
      </c>
      <c r="AJ45" s="82">
        <f t="shared" si="28"/>
        <v>0</v>
      </c>
      <c r="AK45" s="455">
        <f t="shared" si="67"/>
        <v>10000</v>
      </c>
      <c r="AL45" s="455">
        <f t="shared" si="67"/>
        <v>0</v>
      </c>
      <c r="AM45" s="82">
        <f t="shared" si="29"/>
        <v>0</v>
      </c>
      <c r="AN45" s="455">
        <v>0</v>
      </c>
      <c r="AO45" s="455">
        <v>0</v>
      </c>
      <c r="AP45" s="82">
        <v>0</v>
      </c>
      <c r="AQ45" s="455">
        <v>0</v>
      </c>
      <c r="AR45" s="455">
        <v>0</v>
      </c>
      <c r="AS45" s="82">
        <v>0</v>
      </c>
      <c r="AT45" s="455">
        <v>0</v>
      </c>
      <c r="AU45" s="455">
        <v>0</v>
      </c>
      <c r="AV45" s="82">
        <v>0</v>
      </c>
      <c r="AW45" s="455">
        <f t="shared" si="69"/>
        <v>0</v>
      </c>
      <c r="AX45" s="455">
        <f t="shared" si="69"/>
        <v>0</v>
      </c>
      <c r="AY45" s="80">
        <v>0</v>
      </c>
      <c r="AZ45" s="455">
        <v>0</v>
      </c>
      <c r="BA45" s="455">
        <v>0</v>
      </c>
      <c r="BB45" s="82">
        <v>0</v>
      </c>
      <c r="BC45" s="455">
        <v>0</v>
      </c>
      <c r="BD45" s="455">
        <v>0</v>
      </c>
      <c r="BE45" s="82">
        <v>0</v>
      </c>
      <c r="BF45" s="455">
        <v>0</v>
      </c>
      <c r="BG45" s="455">
        <v>0</v>
      </c>
      <c r="BH45" s="82">
        <v>0</v>
      </c>
      <c r="BI45" s="455">
        <f t="shared" si="65"/>
        <v>0</v>
      </c>
      <c r="BJ45" s="455">
        <f t="shared" si="65"/>
        <v>0</v>
      </c>
      <c r="BK45" s="80">
        <v>0</v>
      </c>
      <c r="BL45" s="90">
        <f t="shared" si="23"/>
        <v>10000</v>
      </c>
    </row>
    <row r="46" spans="1:64" s="88" customFormat="1" x14ac:dyDescent="0.55000000000000004">
      <c r="A46" s="86"/>
      <c r="B46" s="87"/>
      <c r="C46" s="87"/>
      <c r="D46" s="78"/>
      <c r="E46" s="87"/>
      <c r="F46" s="78"/>
      <c r="G46" s="87" t="s">
        <v>65</v>
      </c>
      <c r="H46" s="79">
        <v>0</v>
      </c>
      <c r="I46" s="455">
        <v>5000</v>
      </c>
      <c r="J46" s="455">
        <v>0</v>
      </c>
      <c r="K46" s="370">
        <f t="shared" si="21"/>
        <v>5000</v>
      </c>
      <c r="L46" s="89">
        <f t="shared" si="24"/>
        <v>0</v>
      </c>
      <c r="M46" s="80">
        <f t="shared" si="1"/>
        <v>0</v>
      </c>
      <c r="N46" s="81">
        <f t="shared" si="12"/>
        <v>5000</v>
      </c>
      <c r="O46" s="80">
        <f t="shared" si="2"/>
        <v>100</v>
      </c>
      <c r="P46" s="455">
        <v>0</v>
      </c>
      <c r="Q46" s="455">
        <v>0</v>
      </c>
      <c r="R46" s="82">
        <v>0</v>
      </c>
      <c r="S46" s="455">
        <v>0</v>
      </c>
      <c r="T46" s="455">
        <v>0</v>
      </c>
      <c r="U46" s="80">
        <v>0</v>
      </c>
      <c r="V46" s="455">
        <v>0</v>
      </c>
      <c r="W46" s="455">
        <v>0</v>
      </c>
      <c r="X46" s="80">
        <v>0</v>
      </c>
      <c r="Y46" s="455">
        <f t="shared" si="66"/>
        <v>0</v>
      </c>
      <c r="Z46" s="455">
        <f t="shared" si="66"/>
        <v>0</v>
      </c>
      <c r="AA46" s="80">
        <v>0</v>
      </c>
      <c r="AB46" s="455">
        <v>0</v>
      </c>
      <c r="AC46" s="455">
        <v>0</v>
      </c>
      <c r="AD46" s="82">
        <v>0</v>
      </c>
      <c r="AE46" s="455">
        <v>0</v>
      </c>
      <c r="AF46" s="455">
        <v>0</v>
      </c>
      <c r="AG46" s="82">
        <v>0</v>
      </c>
      <c r="AH46" s="455">
        <v>0</v>
      </c>
      <c r="AI46" s="455">
        <v>0</v>
      </c>
      <c r="AJ46" s="82">
        <v>0</v>
      </c>
      <c r="AK46" s="455">
        <f t="shared" si="67"/>
        <v>0</v>
      </c>
      <c r="AL46" s="455">
        <f t="shared" si="67"/>
        <v>0</v>
      </c>
      <c r="AM46" s="82">
        <v>0</v>
      </c>
      <c r="AN46" s="455">
        <v>2500</v>
      </c>
      <c r="AO46" s="455">
        <v>0</v>
      </c>
      <c r="AP46" s="82">
        <f t="shared" si="30"/>
        <v>0</v>
      </c>
      <c r="AQ46" s="455">
        <v>0</v>
      </c>
      <c r="AR46" s="455">
        <v>0</v>
      </c>
      <c r="AS46" s="82">
        <v>0</v>
      </c>
      <c r="AT46" s="455">
        <v>0</v>
      </c>
      <c r="AU46" s="455">
        <v>0</v>
      </c>
      <c r="AV46" s="82">
        <v>0</v>
      </c>
      <c r="AW46" s="455">
        <f t="shared" si="69"/>
        <v>2500</v>
      </c>
      <c r="AX46" s="455">
        <f t="shared" si="69"/>
        <v>0</v>
      </c>
      <c r="AY46" s="80">
        <f t="shared" si="6"/>
        <v>0</v>
      </c>
      <c r="AZ46" s="455">
        <v>2500</v>
      </c>
      <c r="BA46" s="455">
        <v>0</v>
      </c>
      <c r="BB46" s="82">
        <f t="shared" si="33"/>
        <v>0</v>
      </c>
      <c r="BC46" s="455">
        <v>0</v>
      </c>
      <c r="BD46" s="455">
        <v>0</v>
      </c>
      <c r="BE46" s="82">
        <v>0</v>
      </c>
      <c r="BF46" s="455">
        <v>0</v>
      </c>
      <c r="BG46" s="455">
        <v>0</v>
      </c>
      <c r="BH46" s="82">
        <v>0</v>
      </c>
      <c r="BI46" s="455">
        <f t="shared" si="65"/>
        <v>2500</v>
      </c>
      <c r="BJ46" s="455">
        <f t="shared" si="65"/>
        <v>0</v>
      </c>
      <c r="BK46" s="80">
        <f t="shared" si="19"/>
        <v>0</v>
      </c>
      <c r="BL46" s="90">
        <f t="shared" si="23"/>
        <v>5000</v>
      </c>
    </row>
    <row r="47" spans="1:64" s="88" customFormat="1" x14ac:dyDescent="0.55000000000000004">
      <c r="A47" s="86"/>
      <c r="B47" s="87"/>
      <c r="C47" s="87"/>
      <c r="D47" s="87"/>
      <c r="E47" s="87"/>
      <c r="F47" s="93"/>
      <c r="G47" s="87" t="s">
        <v>66</v>
      </c>
      <c r="H47" s="79">
        <v>0</v>
      </c>
      <c r="I47" s="455">
        <v>5000</v>
      </c>
      <c r="J47" s="455">
        <v>0</v>
      </c>
      <c r="K47" s="370">
        <f t="shared" si="21"/>
        <v>5000</v>
      </c>
      <c r="L47" s="89">
        <f t="shared" si="24"/>
        <v>388</v>
      </c>
      <c r="M47" s="80">
        <f t="shared" si="1"/>
        <v>7.76</v>
      </c>
      <c r="N47" s="81">
        <f t="shared" si="12"/>
        <v>4612</v>
      </c>
      <c r="O47" s="80">
        <f t="shared" si="2"/>
        <v>92.24</v>
      </c>
      <c r="P47" s="455">
        <v>100</v>
      </c>
      <c r="Q47" s="455">
        <v>100</v>
      </c>
      <c r="R47" s="82">
        <f t="shared" si="25"/>
        <v>100</v>
      </c>
      <c r="S47" s="455">
        <v>100</v>
      </c>
      <c r="T47" s="455">
        <v>100</v>
      </c>
      <c r="U47" s="80">
        <f t="shared" si="3"/>
        <v>100</v>
      </c>
      <c r="V47" s="455">
        <v>0</v>
      </c>
      <c r="W47" s="455">
        <v>0</v>
      </c>
      <c r="X47" s="80">
        <v>0</v>
      </c>
      <c r="Y47" s="455">
        <f t="shared" si="66"/>
        <v>200</v>
      </c>
      <c r="Z47" s="455">
        <f t="shared" si="66"/>
        <v>200</v>
      </c>
      <c r="AA47" s="80">
        <f t="shared" si="5"/>
        <v>100</v>
      </c>
      <c r="AB47" s="455">
        <v>100</v>
      </c>
      <c r="AC47" s="455">
        <v>100</v>
      </c>
      <c r="AD47" s="82">
        <f t="shared" si="26"/>
        <v>100</v>
      </c>
      <c r="AE47" s="455">
        <v>100</v>
      </c>
      <c r="AF47" s="455">
        <v>0</v>
      </c>
      <c r="AG47" s="82">
        <f t="shared" si="27"/>
        <v>0</v>
      </c>
      <c r="AH47" s="455">
        <v>100</v>
      </c>
      <c r="AI47" s="455">
        <v>88</v>
      </c>
      <c r="AJ47" s="82">
        <f t="shared" si="28"/>
        <v>88</v>
      </c>
      <c r="AK47" s="455">
        <f t="shared" si="67"/>
        <v>300</v>
      </c>
      <c r="AL47" s="455">
        <f t="shared" si="67"/>
        <v>188</v>
      </c>
      <c r="AM47" s="82">
        <f t="shared" si="29"/>
        <v>62.666666666666664</v>
      </c>
      <c r="AN47" s="455">
        <v>1100</v>
      </c>
      <c r="AO47" s="455">
        <v>0</v>
      </c>
      <c r="AP47" s="82">
        <f t="shared" si="30"/>
        <v>0</v>
      </c>
      <c r="AQ47" s="455">
        <v>1000</v>
      </c>
      <c r="AR47" s="455"/>
      <c r="AS47" s="82">
        <f t="shared" si="31"/>
        <v>0</v>
      </c>
      <c r="AT47" s="455">
        <v>1000</v>
      </c>
      <c r="AU47" s="455">
        <v>0</v>
      </c>
      <c r="AV47" s="82">
        <f t="shared" si="32"/>
        <v>0</v>
      </c>
      <c r="AW47" s="455">
        <f t="shared" si="69"/>
        <v>3100</v>
      </c>
      <c r="AX47" s="455">
        <f t="shared" si="69"/>
        <v>0</v>
      </c>
      <c r="AY47" s="80">
        <f t="shared" si="6"/>
        <v>0</v>
      </c>
      <c r="AZ47" s="455">
        <v>1100</v>
      </c>
      <c r="BA47" s="455"/>
      <c r="BB47" s="82">
        <f t="shared" si="33"/>
        <v>0</v>
      </c>
      <c r="BC47" s="455">
        <v>100</v>
      </c>
      <c r="BD47" s="455">
        <v>0</v>
      </c>
      <c r="BE47" s="82">
        <f t="shared" si="34"/>
        <v>0</v>
      </c>
      <c r="BF47" s="455">
        <v>200</v>
      </c>
      <c r="BG47" s="455"/>
      <c r="BH47" s="82">
        <f t="shared" si="35"/>
        <v>0</v>
      </c>
      <c r="BI47" s="455">
        <f t="shared" si="65"/>
        <v>1400</v>
      </c>
      <c r="BJ47" s="455">
        <f t="shared" si="65"/>
        <v>0</v>
      </c>
      <c r="BK47" s="80">
        <f t="shared" si="19"/>
        <v>0</v>
      </c>
      <c r="BL47" s="90">
        <f t="shared" si="23"/>
        <v>5000</v>
      </c>
    </row>
    <row r="48" spans="1:64" s="85" customFormat="1" x14ac:dyDescent="0.55000000000000004">
      <c r="A48" s="77"/>
      <c r="B48" s="78"/>
      <c r="C48" s="78"/>
      <c r="D48" s="78"/>
      <c r="E48" s="78" t="s">
        <v>67</v>
      </c>
      <c r="F48" s="78"/>
      <c r="G48" s="78"/>
      <c r="H48" s="79">
        <f>SUM(H49:H50)</f>
        <v>0</v>
      </c>
      <c r="I48" s="79">
        <f t="shared" ref="I48:J48" si="85">SUM(I49:I50)</f>
        <v>52000</v>
      </c>
      <c r="J48" s="79">
        <f t="shared" si="85"/>
        <v>0</v>
      </c>
      <c r="K48" s="370">
        <f>SUM(I48+J48)</f>
        <v>52000</v>
      </c>
      <c r="L48" s="79">
        <f t="shared" si="24"/>
        <v>20463.079999999998</v>
      </c>
      <c r="M48" s="169">
        <f t="shared" si="1"/>
        <v>39.352076923076922</v>
      </c>
      <c r="N48" s="170">
        <f t="shared" si="12"/>
        <v>31536.920000000002</v>
      </c>
      <c r="O48" s="169">
        <f t="shared" si="2"/>
        <v>60.647923076923078</v>
      </c>
      <c r="P48" s="79">
        <f t="shared" ref="P48" si="86">SUM(P49:P50)</f>
        <v>0</v>
      </c>
      <c r="Q48" s="79">
        <f t="shared" ref="Q48" si="87">SUM(Q49:Q50)</f>
        <v>0</v>
      </c>
      <c r="R48" s="371">
        <v>0</v>
      </c>
      <c r="S48" s="79">
        <f t="shared" ref="S48:T48" si="88">SUM(S49:S50)</f>
        <v>4100</v>
      </c>
      <c r="T48" s="79">
        <f t="shared" si="88"/>
        <v>4065.33</v>
      </c>
      <c r="U48" s="169">
        <f t="shared" si="3"/>
        <v>99.154390243902441</v>
      </c>
      <c r="V48" s="79">
        <f t="shared" ref="V48:W48" si="89">SUM(V49:V50)</f>
        <v>3300</v>
      </c>
      <c r="W48" s="79">
        <f t="shared" si="89"/>
        <v>3245.31</v>
      </c>
      <c r="X48" s="169">
        <f t="shared" si="4"/>
        <v>98.342727272727274</v>
      </c>
      <c r="Y48" s="450">
        <f t="shared" si="66"/>
        <v>7400</v>
      </c>
      <c r="Z48" s="450">
        <f t="shared" si="66"/>
        <v>7310.6399999999994</v>
      </c>
      <c r="AA48" s="169">
        <f t="shared" si="5"/>
        <v>98.792432432432435</v>
      </c>
      <c r="AB48" s="79">
        <f t="shared" ref="AB48:AC48" si="90">SUM(AB49:AB50)</f>
        <v>6700</v>
      </c>
      <c r="AC48" s="79">
        <f t="shared" si="90"/>
        <v>6663.96</v>
      </c>
      <c r="AD48" s="371">
        <f t="shared" si="26"/>
        <v>99.462089552238808</v>
      </c>
      <c r="AE48" s="79">
        <f t="shared" ref="AE48:AF48" si="91">SUM(AE49:AE50)</f>
        <v>0</v>
      </c>
      <c r="AF48" s="79">
        <f t="shared" si="91"/>
        <v>0</v>
      </c>
      <c r="AG48" s="371">
        <v>0</v>
      </c>
      <c r="AH48" s="79">
        <f t="shared" ref="AH48:AI48" si="92">SUM(AH49:AH50)</f>
        <v>16500</v>
      </c>
      <c r="AI48" s="79">
        <f t="shared" si="92"/>
        <v>6488.48</v>
      </c>
      <c r="AJ48" s="371">
        <f t="shared" si="28"/>
        <v>39.324121212121213</v>
      </c>
      <c r="AK48" s="450">
        <f t="shared" si="67"/>
        <v>23200</v>
      </c>
      <c r="AL48" s="450">
        <f t="shared" si="67"/>
        <v>13152.439999999999</v>
      </c>
      <c r="AM48" s="371">
        <f t="shared" si="29"/>
        <v>56.691551724137923</v>
      </c>
      <c r="AN48" s="79">
        <f t="shared" ref="AN48:AO48" si="93">SUM(AN49:AN50)</f>
        <v>0</v>
      </c>
      <c r="AO48" s="79">
        <f t="shared" si="93"/>
        <v>0</v>
      </c>
      <c r="AP48" s="371">
        <v>0</v>
      </c>
      <c r="AQ48" s="79">
        <f t="shared" ref="AQ48:AR48" si="94">SUM(AQ49:AQ50)</f>
        <v>3300</v>
      </c>
      <c r="AR48" s="79">
        <f t="shared" si="94"/>
        <v>0</v>
      </c>
      <c r="AS48" s="371">
        <f t="shared" si="31"/>
        <v>0</v>
      </c>
      <c r="AT48" s="79">
        <f t="shared" ref="AT48:AU48" si="95">SUM(AT49:AT50)</f>
        <v>3400</v>
      </c>
      <c r="AU48" s="79">
        <f t="shared" si="95"/>
        <v>0</v>
      </c>
      <c r="AV48" s="371">
        <f t="shared" si="32"/>
        <v>0</v>
      </c>
      <c r="AW48" s="450">
        <f t="shared" si="69"/>
        <v>6700</v>
      </c>
      <c r="AX48" s="450">
        <f t="shared" si="69"/>
        <v>0</v>
      </c>
      <c r="AY48" s="169">
        <f t="shared" si="6"/>
        <v>0</v>
      </c>
      <c r="AZ48" s="79">
        <f t="shared" ref="AZ48:BA48" si="96">SUM(AZ49:AZ50)</f>
        <v>4000</v>
      </c>
      <c r="BA48" s="79">
        <f t="shared" si="96"/>
        <v>0</v>
      </c>
      <c r="BB48" s="371">
        <f t="shared" si="33"/>
        <v>0</v>
      </c>
      <c r="BC48" s="79">
        <f t="shared" ref="BC48:BD48" si="97">SUM(BC49:BC50)</f>
        <v>3400</v>
      </c>
      <c r="BD48" s="79">
        <f t="shared" si="97"/>
        <v>0</v>
      </c>
      <c r="BE48" s="371">
        <f t="shared" si="34"/>
        <v>0</v>
      </c>
      <c r="BF48" s="79">
        <f t="shared" ref="BF48:BG48" si="98">SUM(BF49:BF50)</f>
        <v>7300</v>
      </c>
      <c r="BG48" s="79">
        <f t="shared" si="98"/>
        <v>0</v>
      </c>
      <c r="BH48" s="371">
        <f t="shared" si="35"/>
        <v>0</v>
      </c>
      <c r="BI48" s="450">
        <f t="shared" si="65"/>
        <v>14700</v>
      </c>
      <c r="BJ48" s="450">
        <f t="shared" si="65"/>
        <v>0</v>
      </c>
      <c r="BK48" s="169">
        <f t="shared" si="19"/>
        <v>0</v>
      </c>
      <c r="BL48" s="174">
        <f t="shared" si="23"/>
        <v>52000</v>
      </c>
    </row>
    <row r="49" spans="1:64" s="88" customFormat="1" x14ac:dyDescent="0.55000000000000004">
      <c r="A49" s="86"/>
      <c r="B49" s="87"/>
      <c r="C49" s="87"/>
      <c r="D49" s="78"/>
      <c r="E49" s="91"/>
      <c r="F49" s="91" t="s">
        <v>68</v>
      </c>
      <c r="G49" s="87"/>
      <c r="H49" s="79">
        <v>0</v>
      </c>
      <c r="I49" s="455">
        <v>42000</v>
      </c>
      <c r="J49" s="455"/>
      <c r="K49" s="370">
        <f t="shared" si="21"/>
        <v>42000</v>
      </c>
      <c r="L49" s="79">
        <f t="shared" si="24"/>
        <v>20463.079999999998</v>
      </c>
      <c r="M49" s="80">
        <f t="shared" si="1"/>
        <v>48.721619047619043</v>
      </c>
      <c r="N49" s="81">
        <f t="shared" si="12"/>
        <v>21536.920000000002</v>
      </c>
      <c r="O49" s="80">
        <f t="shared" si="2"/>
        <v>51.27838095238095</v>
      </c>
      <c r="P49" s="455">
        <v>0</v>
      </c>
      <c r="Q49" s="455">
        <v>0</v>
      </c>
      <c r="R49" s="82">
        <v>0</v>
      </c>
      <c r="S49" s="455">
        <v>4100</v>
      </c>
      <c r="T49" s="455">
        <v>4065.33</v>
      </c>
      <c r="U49" s="80">
        <f t="shared" si="3"/>
        <v>99.154390243902441</v>
      </c>
      <c r="V49" s="455">
        <v>3300</v>
      </c>
      <c r="W49" s="455">
        <v>3245.31</v>
      </c>
      <c r="X49" s="80">
        <f t="shared" si="4"/>
        <v>98.342727272727274</v>
      </c>
      <c r="Y49" s="455">
        <f t="shared" si="66"/>
        <v>7400</v>
      </c>
      <c r="Z49" s="455">
        <f t="shared" si="66"/>
        <v>7310.6399999999994</v>
      </c>
      <c r="AA49" s="80">
        <f t="shared" si="5"/>
        <v>98.792432432432435</v>
      </c>
      <c r="AB49" s="455">
        <v>6700</v>
      </c>
      <c r="AC49" s="455">
        <v>6663.96</v>
      </c>
      <c r="AD49" s="82">
        <f t="shared" si="26"/>
        <v>99.462089552238808</v>
      </c>
      <c r="AE49" s="455">
        <v>0</v>
      </c>
      <c r="AF49" s="455">
        <v>0</v>
      </c>
      <c r="AG49" s="82">
        <v>0</v>
      </c>
      <c r="AH49" s="455">
        <v>6500</v>
      </c>
      <c r="AI49" s="455">
        <v>6488.48</v>
      </c>
      <c r="AJ49" s="82">
        <f t="shared" si="28"/>
        <v>99.822769230769225</v>
      </c>
      <c r="AK49" s="455">
        <f>SUM(AB49,AE49,AH49)</f>
        <v>13200</v>
      </c>
      <c r="AL49" s="455">
        <f t="shared" si="67"/>
        <v>13152.439999999999</v>
      </c>
      <c r="AM49" s="82">
        <f t="shared" si="29"/>
        <v>99.639696969696956</v>
      </c>
      <c r="AN49" s="455">
        <v>0</v>
      </c>
      <c r="AO49" s="455">
        <v>0</v>
      </c>
      <c r="AP49" s="82">
        <v>0</v>
      </c>
      <c r="AQ49" s="455">
        <v>3300</v>
      </c>
      <c r="AR49" s="455"/>
      <c r="AS49" s="82">
        <f t="shared" si="31"/>
        <v>0</v>
      </c>
      <c r="AT49" s="455">
        <v>3400</v>
      </c>
      <c r="AU49" s="455"/>
      <c r="AV49" s="82">
        <f t="shared" si="32"/>
        <v>0</v>
      </c>
      <c r="AW49" s="455">
        <f t="shared" si="69"/>
        <v>6700</v>
      </c>
      <c r="AX49" s="455">
        <f t="shared" si="69"/>
        <v>0</v>
      </c>
      <c r="AY49" s="80">
        <f t="shared" si="6"/>
        <v>0</v>
      </c>
      <c r="AZ49" s="455">
        <v>4000</v>
      </c>
      <c r="BA49" s="455"/>
      <c r="BB49" s="82">
        <f t="shared" si="33"/>
        <v>0</v>
      </c>
      <c r="BC49" s="455">
        <v>3400</v>
      </c>
      <c r="BD49" s="455"/>
      <c r="BE49" s="82">
        <f t="shared" si="34"/>
        <v>0</v>
      </c>
      <c r="BF49" s="455">
        <v>7300</v>
      </c>
      <c r="BG49" s="455"/>
      <c r="BH49" s="82">
        <f t="shared" si="35"/>
        <v>0</v>
      </c>
      <c r="BI49" s="455">
        <f t="shared" si="65"/>
        <v>14700</v>
      </c>
      <c r="BJ49" s="455">
        <f t="shared" si="65"/>
        <v>0</v>
      </c>
      <c r="BK49" s="80">
        <f t="shared" si="19"/>
        <v>0</v>
      </c>
      <c r="BL49" s="90">
        <f t="shared" si="23"/>
        <v>42000</v>
      </c>
    </row>
    <row r="50" spans="1:64" s="88" customFormat="1" x14ac:dyDescent="0.55000000000000004">
      <c r="A50" s="86"/>
      <c r="B50" s="87"/>
      <c r="C50" s="87"/>
      <c r="D50" s="78"/>
      <c r="E50" s="91"/>
      <c r="F50" s="94" t="s">
        <v>69</v>
      </c>
      <c r="G50" s="87"/>
      <c r="H50" s="79">
        <v>0</v>
      </c>
      <c r="I50" s="455">
        <v>10000</v>
      </c>
      <c r="J50" s="455">
        <v>0</v>
      </c>
      <c r="K50" s="370">
        <f t="shared" si="21"/>
        <v>10000</v>
      </c>
      <c r="L50" s="79">
        <f t="shared" si="24"/>
        <v>0</v>
      </c>
      <c r="M50" s="80">
        <f t="shared" si="1"/>
        <v>0</v>
      </c>
      <c r="N50" s="81">
        <f t="shared" si="12"/>
        <v>10000</v>
      </c>
      <c r="O50" s="80">
        <f t="shared" si="2"/>
        <v>100</v>
      </c>
      <c r="P50" s="455">
        <v>0</v>
      </c>
      <c r="Q50" s="455">
        <v>0</v>
      </c>
      <c r="R50" s="82">
        <v>0</v>
      </c>
      <c r="S50" s="455">
        <v>0</v>
      </c>
      <c r="T50" s="455">
        <v>0</v>
      </c>
      <c r="U50" s="80">
        <v>0</v>
      </c>
      <c r="V50" s="455">
        <v>0</v>
      </c>
      <c r="W50" s="455">
        <v>0</v>
      </c>
      <c r="X50" s="80">
        <v>0</v>
      </c>
      <c r="Y50" s="455">
        <f t="shared" si="66"/>
        <v>0</v>
      </c>
      <c r="Z50" s="455">
        <f t="shared" si="66"/>
        <v>0</v>
      </c>
      <c r="AA50" s="80">
        <v>0</v>
      </c>
      <c r="AB50" s="455">
        <v>0</v>
      </c>
      <c r="AC50" s="455">
        <v>0</v>
      </c>
      <c r="AD50" s="82">
        <v>0</v>
      </c>
      <c r="AE50" s="455">
        <v>0</v>
      </c>
      <c r="AF50" s="455">
        <v>0</v>
      </c>
      <c r="AG50" s="82">
        <v>0</v>
      </c>
      <c r="AH50" s="455">
        <v>10000</v>
      </c>
      <c r="AI50" s="455">
        <v>0</v>
      </c>
      <c r="AJ50" s="82">
        <f t="shared" si="28"/>
        <v>0</v>
      </c>
      <c r="AK50" s="455">
        <f t="shared" si="67"/>
        <v>10000</v>
      </c>
      <c r="AL50" s="455">
        <f t="shared" si="67"/>
        <v>0</v>
      </c>
      <c r="AM50" s="82">
        <f t="shared" si="29"/>
        <v>0</v>
      </c>
      <c r="AN50" s="455">
        <v>0</v>
      </c>
      <c r="AO50" s="455">
        <v>0</v>
      </c>
      <c r="AP50" s="82">
        <v>0</v>
      </c>
      <c r="AQ50" s="455">
        <v>0</v>
      </c>
      <c r="AR50" s="455">
        <v>0</v>
      </c>
      <c r="AS50" s="82">
        <v>0</v>
      </c>
      <c r="AT50" s="455">
        <v>0</v>
      </c>
      <c r="AU50" s="455">
        <v>0</v>
      </c>
      <c r="AV50" s="82">
        <v>0</v>
      </c>
      <c r="AW50" s="455">
        <f t="shared" si="69"/>
        <v>0</v>
      </c>
      <c r="AX50" s="455">
        <f t="shared" si="69"/>
        <v>0</v>
      </c>
      <c r="AY50" s="80">
        <v>0</v>
      </c>
      <c r="AZ50" s="455">
        <v>0</v>
      </c>
      <c r="BA50" s="455">
        <v>0</v>
      </c>
      <c r="BB50" s="82">
        <v>0</v>
      </c>
      <c r="BC50" s="455">
        <v>0</v>
      </c>
      <c r="BD50" s="455">
        <v>0</v>
      </c>
      <c r="BE50" s="82">
        <v>0</v>
      </c>
      <c r="BF50" s="455">
        <v>0</v>
      </c>
      <c r="BG50" s="455">
        <v>0</v>
      </c>
      <c r="BH50" s="82">
        <v>0</v>
      </c>
      <c r="BI50" s="455">
        <f t="shared" si="65"/>
        <v>0</v>
      </c>
      <c r="BJ50" s="455">
        <f t="shared" si="65"/>
        <v>0</v>
      </c>
      <c r="BK50" s="80">
        <v>0</v>
      </c>
      <c r="BL50" s="90">
        <f t="shared" si="23"/>
        <v>10000</v>
      </c>
    </row>
    <row r="51" spans="1:64" s="85" customFormat="1" x14ac:dyDescent="0.55000000000000004">
      <c r="A51" s="77"/>
      <c r="B51" s="78"/>
      <c r="C51" s="78"/>
      <c r="D51" s="78" t="s">
        <v>70</v>
      </c>
      <c r="E51" s="78"/>
      <c r="F51" s="78"/>
      <c r="G51" s="78"/>
      <c r="H51" s="79">
        <f>SUM(H52)</f>
        <v>0</v>
      </c>
      <c r="I51" s="79">
        <f>SUM(I52)</f>
        <v>2735600</v>
      </c>
      <c r="J51" s="79">
        <f t="shared" ref="J51" si="99">SUM(J52)</f>
        <v>10000</v>
      </c>
      <c r="K51" s="370">
        <f>SUM(I51+J51)</f>
        <v>2745600</v>
      </c>
      <c r="L51" s="79">
        <f>SUM(L52)</f>
        <v>10640</v>
      </c>
      <c r="M51" s="169">
        <f t="shared" si="1"/>
        <v>0.38752913752913754</v>
      </c>
      <c r="N51" s="170">
        <f t="shared" si="12"/>
        <v>2734960</v>
      </c>
      <c r="O51" s="169">
        <f t="shared" si="2"/>
        <v>99.612470862470857</v>
      </c>
      <c r="P51" s="79">
        <f t="shared" ref="P51:Q51" si="100">SUM(P52)</f>
        <v>0</v>
      </c>
      <c r="Q51" s="79">
        <f t="shared" si="100"/>
        <v>0</v>
      </c>
      <c r="R51" s="371">
        <v>0</v>
      </c>
      <c r="S51" s="79">
        <f t="shared" ref="S51:T51" si="101">SUM(S52)</f>
        <v>0</v>
      </c>
      <c r="T51" s="79">
        <f t="shared" si="101"/>
        <v>0</v>
      </c>
      <c r="U51" s="169">
        <v>0</v>
      </c>
      <c r="V51" s="79">
        <f t="shared" ref="V51:W51" si="102">SUM(V52)</f>
        <v>0</v>
      </c>
      <c r="W51" s="79">
        <f t="shared" si="102"/>
        <v>0</v>
      </c>
      <c r="X51" s="169">
        <v>0</v>
      </c>
      <c r="Y51" s="450">
        <f t="shared" si="66"/>
        <v>0</v>
      </c>
      <c r="Z51" s="450">
        <f t="shared" si="66"/>
        <v>0</v>
      </c>
      <c r="AA51" s="169">
        <v>0</v>
      </c>
      <c r="AB51" s="79">
        <f>SUM(AB52)</f>
        <v>10000</v>
      </c>
      <c r="AC51" s="79">
        <f>SUM(AC52)</f>
        <v>10000</v>
      </c>
      <c r="AD51" s="371">
        <v>0</v>
      </c>
      <c r="AE51" s="79">
        <f t="shared" ref="AE51:AF51" si="103">SUM(AE52)</f>
        <v>0</v>
      </c>
      <c r="AF51" s="79">
        <f t="shared" si="103"/>
        <v>0</v>
      </c>
      <c r="AG51" s="371">
        <v>0</v>
      </c>
      <c r="AH51" s="79">
        <f t="shared" ref="AH51:AI51" si="104">SUM(AH52)</f>
        <v>2240</v>
      </c>
      <c r="AI51" s="79">
        <f t="shared" si="104"/>
        <v>640</v>
      </c>
      <c r="AJ51" s="371">
        <f t="shared" si="28"/>
        <v>28.571428571428573</v>
      </c>
      <c r="AK51" s="450">
        <f t="shared" si="67"/>
        <v>12240</v>
      </c>
      <c r="AL51" s="450">
        <f t="shared" si="67"/>
        <v>10640</v>
      </c>
      <c r="AM51" s="371">
        <f t="shared" si="29"/>
        <v>86.928104575163403</v>
      </c>
      <c r="AN51" s="79">
        <f t="shared" ref="AN51:AO51" si="105">SUM(AN52)</f>
        <v>0</v>
      </c>
      <c r="AO51" s="79">
        <f t="shared" si="105"/>
        <v>0</v>
      </c>
      <c r="AP51" s="371">
        <v>0</v>
      </c>
      <c r="AQ51" s="79">
        <f t="shared" ref="AQ51:AR51" si="106">SUM(AQ52)</f>
        <v>11500</v>
      </c>
      <c r="AR51" s="79">
        <f t="shared" si="106"/>
        <v>0</v>
      </c>
      <c r="AS51" s="371">
        <f t="shared" ref="AS51" si="107">SUM(AR51*100/AQ51)</f>
        <v>0</v>
      </c>
      <c r="AT51" s="79">
        <f t="shared" ref="AT51" si="108">SUM(AT52)</f>
        <v>0</v>
      </c>
      <c r="AU51" s="79">
        <f t="shared" ref="AU51" si="109">SUM(AU52)</f>
        <v>0</v>
      </c>
      <c r="AV51" s="371">
        <v>0</v>
      </c>
      <c r="AW51" s="450">
        <f t="shared" si="69"/>
        <v>11500</v>
      </c>
      <c r="AX51" s="450">
        <f t="shared" si="69"/>
        <v>0</v>
      </c>
      <c r="AY51" s="169">
        <f t="shared" si="6"/>
        <v>0</v>
      </c>
      <c r="AZ51" s="79">
        <f t="shared" ref="AZ51:BA51" si="110">SUM(AZ52)</f>
        <v>3880</v>
      </c>
      <c r="BA51" s="79">
        <f t="shared" si="110"/>
        <v>0</v>
      </c>
      <c r="BB51" s="371">
        <v>0</v>
      </c>
      <c r="BC51" s="79">
        <f t="shared" ref="BC51:BD51" si="111">SUM(BC52)</f>
        <v>2380</v>
      </c>
      <c r="BD51" s="79">
        <f t="shared" si="111"/>
        <v>0</v>
      </c>
      <c r="BE51" s="371">
        <v>0</v>
      </c>
      <c r="BF51" s="79">
        <f>SUM(BF52)</f>
        <v>2715600</v>
      </c>
      <c r="BG51" s="79">
        <f>SUM(BG52)</f>
        <v>0</v>
      </c>
      <c r="BH51" s="371">
        <v>0</v>
      </c>
      <c r="BI51" s="450">
        <f t="shared" si="65"/>
        <v>2721860</v>
      </c>
      <c r="BJ51" s="450">
        <f t="shared" si="65"/>
        <v>0</v>
      </c>
      <c r="BK51" s="169">
        <v>0</v>
      </c>
      <c r="BL51" s="174">
        <f>SUM(BL52)</f>
        <v>2745600</v>
      </c>
    </row>
    <row r="52" spans="1:64" s="85" customFormat="1" x14ac:dyDescent="0.55000000000000004">
      <c r="A52" s="77"/>
      <c r="B52" s="78"/>
      <c r="C52" s="78"/>
      <c r="D52" s="78"/>
      <c r="E52" s="78" t="s">
        <v>71</v>
      </c>
      <c r="F52" s="78"/>
      <c r="G52" s="78"/>
      <c r="H52" s="79">
        <f>SUM(H53:H55)</f>
        <v>0</v>
      </c>
      <c r="I52" s="79">
        <f>SUM(I53:I55)</f>
        <v>2735600</v>
      </c>
      <c r="J52" s="79">
        <f t="shared" ref="J52" si="112">SUM(J53:J55)</f>
        <v>10000</v>
      </c>
      <c r="K52" s="370">
        <f>SUM(I52+J52)</f>
        <v>2745600</v>
      </c>
      <c r="L52" s="79">
        <f>SUM(L53:L54)</f>
        <v>10640</v>
      </c>
      <c r="M52" s="169">
        <f t="shared" si="1"/>
        <v>0.38752913752913754</v>
      </c>
      <c r="N52" s="170">
        <f t="shared" si="12"/>
        <v>2734960</v>
      </c>
      <c r="O52" s="169">
        <f t="shared" si="2"/>
        <v>99.612470862470857</v>
      </c>
      <c r="P52" s="79">
        <f>SUM(P53:P53)</f>
        <v>0</v>
      </c>
      <c r="Q52" s="79">
        <f>SUM(Q53:Q53)</f>
        <v>0</v>
      </c>
      <c r="R52" s="371">
        <v>0</v>
      </c>
      <c r="S52" s="79">
        <f>SUM(S53:S53)</f>
        <v>0</v>
      </c>
      <c r="T52" s="79">
        <f>SUM(T53:T53)</f>
        <v>0</v>
      </c>
      <c r="U52" s="169">
        <v>0</v>
      </c>
      <c r="V52" s="79">
        <f>SUM(V53:V53)</f>
        <v>0</v>
      </c>
      <c r="W52" s="79">
        <f>SUM(W53:W53)</f>
        <v>0</v>
      </c>
      <c r="X52" s="169">
        <v>0</v>
      </c>
      <c r="Y52" s="450">
        <f t="shared" si="66"/>
        <v>0</v>
      </c>
      <c r="Z52" s="450">
        <f t="shared" si="66"/>
        <v>0</v>
      </c>
      <c r="AA52" s="169">
        <v>0</v>
      </c>
      <c r="AB52" s="79">
        <f>SUM(AB53:AB55)</f>
        <v>10000</v>
      </c>
      <c r="AC52" s="79">
        <f>SUM(AC53:AC55)</f>
        <v>10000</v>
      </c>
      <c r="AD52" s="371">
        <v>0</v>
      </c>
      <c r="AE52" s="79">
        <f>SUM(AE53:AE53)</f>
        <v>0</v>
      </c>
      <c r="AF52" s="79">
        <f>SUM(AF53:AF53)</f>
        <v>0</v>
      </c>
      <c r="AG52" s="371">
        <v>0</v>
      </c>
      <c r="AH52" s="79">
        <f>SUM(AH53:AH53)</f>
        <v>2240</v>
      </c>
      <c r="AI52" s="79">
        <f>SUM(AI53:AI53)</f>
        <v>640</v>
      </c>
      <c r="AJ52" s="371">
        <f t="shared" ref="AJ52:AJ53" si="113">SUM(AI52*100/AH52)</f>
        <v>28.571428571428573</v>
      </c>
      <c r="AK52" s="450">
        <f t="shared" si="67"/>
        <v>12240</v>
      </c>
      <c r="AL52" s="450">
        <f t="shared" si="67"/>
        <v>10640</v>
      </c>
      <c r="AM52" s="371">
        <f t="shared" si="29"/>
        <v>86.928104575163403</v>
      </c>
      <c r="AN52" s="79">
        <f>SUM(AN53:AN53)</f>
        <v>0</v>
      </c>
      <c r="AO52" s="79">
        <f>SUM(AO53:AO53)</f>
        <v>0</v>
      </c>
      <c r="AP52" s="371">
        <v>0</v>
      </c>
      <c r="AQ52" s="79">
        <f>SUM(AQ53:AQ55)</f>
        <v>11500</v>
      </c>
      <c r="AR52" s="79">
        <f>SUM(AR53:AR55)</f>
        <v>0</v>
      </c>
      <c r="AS52" s="371">
        <f t="shared" ref="AS52:AS54" si="114">SUM(AR52*100/AQ52)</f>
        <v>0</v>
      </c>
      <c r="AT52" s="79">
        <f>SUM(AT53:AT53)</f>
        <v>0</v>
      </c>
      <c r="AU52" s="79">
        <f>SUM(AU53:AU53)</f>
        <v>0</v>
      </c>
      <c r="AV52" s="371">
        <v>0</v>
      </c>
      <c r="AW52" s="450">
        <f t="shared" si="69"/>
        <v>11500</v>
      </c>
      <c r="AX52" s="450">
        <f t="shared" si="69"/>
        <v>0</v>
      </c>
      <c r="AY52" s="80">
        <f t="shared" si="6"/>
        <v>0</v>
      </c>
      <c r="AZ52" s="79">
        <f>SUM(AZ53:AZ53)</f>
        <v>3880</v>
      </c>
      <c r="BA52" s="79">
        <f>SUM(BA53:BA53)</f>
        <v>0</v>
      </c>
      <c r="BB52" s="371">
        <v>0</v>
      </c>
      <c r="BC52" s="79">
        <f>SUM(BC53:BC53)</f>
        <v>2380</v>
      </c>
      <c r="BD52" s="79">
        <f>SUM(BD53:BD53)</f>
        <v>0</v>
      </c>
      <c r="BE52" s="371">
        <v>0</v>
      </c>
      <c r="BF52" s="79">
        <f>SUM(BF53:BF55)</f>
        <v>2715600</v>
      </c>
      <c r="BG52" s="79">
        <f>SUM(BG53:BG55)</f>
        <v>0</v>
      </c>
      <c r="BH52" s="371">
        <v>0</v>
      </c>
      <c r="BI52" s="450">
        <f t="shared" si="65"/>
        <v>2721860</v>
      </c>
      <c r="BJ52" s="450">
        <f t="shared" si="65"/>
        <v>0</v>
      </c>
      <c r="BK52" s="169">
        <v>0</v>
      </c>
      <c r="BL52" s="174">
        <f>SUM(BL53:BL55)</f>
        <v>2745600</v>
      </c>
    </row>
    <row r="53" spans="1:64" s="88" customFormat="1" x14ac:dyDescent="0.55000000000000004">
      <c r="A53" s="86"/>
      <c r="B53" s="87"/>
      <c r="C53" s="87"/>
      <c r="D53" s="78"/>
      <c r="E53" s="92"/>
      <c r="F53" s="87" t="s">
        <v>72</v>
      </c>
      <c r="G53" s="87"/>
      <c r="H53" s="79">
        <v>0</v>
      </c>
      <c r="I53" s="455">
        <f>2415300</f>
        <v>2415300</v>
      </c>
      <c r="J53" s="455">
        <v>10000</v>
      </c>
      <c r="K53" s="370">
        <f t="shared" si="21"/>
        <v>2425300</v>
      </c>
      <c r="L53" s="89">
        <f t="shared" si="24"/>
        <v>640</v>
      </c>
      <c r="M53" s="80">
        <f t="shared" si="1"/>
        <v>2.6388488022100358E-2</v>
      </c>
      <c r="N53" s="81">
        <f t="shared" si="12"/>
        <v>2424660</v>
      </c>
      <c r="O53" s="80">
        <f t="shared" si="2"/>
        <v>99.973611511977893</v>
      </c>
      <c r="P53" s="455">
        <v>0</v>
      </c>
      <c r="Q53" s="455">
        <v>0</v>
      </c>
      <c r="R53" s="82">
        <v>0</v>
      </c>
      <c r="S53" s="455">
        <v>0</v>
      </c>
      <c r="T53" s="455">
        <v>0</v>
      </c>
      <c r="U53" s="80">
        <v>0</v>
      </c>
      <c r="V53" s="455">
        <v>0</v>
      </c>
      <c r="W53" s="455">
        <v>0</v>
      </c>
      <c r="X53" s="80">
        <v>0</v>
      </c>
      <c r="Y53" s="455">
        <f t="shared" si="66"/>
        <v>0</v>
      </c>
      <c r="Z53" s="455">
        <f t="shared" si="66"/>
        <v>0</v>
      </c>
      <c r="AA53" s="80">
        <v>0</v>
      </c>
      <c r="AB53" s="455">
        <v>0</v>
      </c>
      <c r="AC53" s="455">
        <v>0</v>
      </c>
      <c r="AD53" s="82">
        <v>0</v>
      </c>
      <c r="AE53" s="455">
        <v>0</v>
      </c>
      <c r="AF53" s="455">
        <v>0</v>
      </c>
      <c r="AG53" s="82">
        <v>0</v>
      </c>
      <c r="AH53" s="455">
        <v>2240</v>
      </c>
      <c r="AI53" s="455">
        <v>640</v>
      </c>
      <c r="AJ53" s="82">
        <f t="shared" si="113"/>
        <v>28.571428571428573</v>
      </c>
      <c r="AK53" s="455">
        <f t="shared" si="67"/>
        <v>2240</v>
      </c>
      <c r="AL53" s="455">
        <f t="shared" si="67"/>
        <v>640</v>
      </c>
      <c r="AM53" s="82">
        <f t="shared" si="29"/>
        <v>28.571428571428573</v>
      </c>
      <c r="AN53" s="455">
        <v>0</v>
      </c>
      <c r="AO53" s="455">
        <v>0</v>
      </c>
      <c r="AP53" s="82">
        <v>0</v>
      </c>
      <c r="AQ53" s="455">
        <v>1500</v>
      </c>
      <c r="AR53" s="455"/>
      <c r="AS53" s="82">
        <f t="shared" si="114"/>
        <v>0</v>
      </c>
      <c r="AT53" s="455">
        <v>0</v>
      </c>
      <c r="AU53" s="455">
        <v>0</v>
      </c>
      <c r="AV53" s="82">
        <v>0</v>
      </c>
      <c r="AW53" s="455">
        <f t="shared" si="69"/>
        <v>1500</v>
      </c>
      <c r="AX53" s="455">
        <f t="shared" si="69"/>
        <v>0</v>
      </c>
      <c r="AY53" s="80">
        <v>0</v>
      </c>
      <c r="AZ53" s="455">
        <v>3880</v>
      </c>
      <c r="BA53" s="455">
        <v>0</v>
      </c>
      <c r="BB53" s="82">
        <v>0</v>
      </c>
      <c r="BC53" s="455">
        <v>2380</v>
      </c>
      <c r="BD53" s="455">
        <v>0</v>
      </c>
      <c r="BE53" s="82">
        <v>0</v>
      </c>
      <c r="BF53" s="455">
        <v>2415300</v>
      </c>
      <c r="BG53" s="455">
        <v>0</v>
      </c>
      <c r="BH53" s="82">
        <v>0</v>
      </c>
      <c r="BI53" s="455">
        <f t="shared" si="65"/>
        <v>2421560</v>
      </c>
      <c r="BJ53" s="455">
        <f t="shared" si="65"/>
        <v>0</v>
      </c>
      <c r="BK53" s="80">
        <v>0</v>
      </c>
      <c r="BL53" s="90">
        <f t="shared" si="23"/>
        <v>2425300</v>
      </c>
    </row>
    <row r="54" spans="1:64" s="88" customFormat="1" x14ac:dyDescent="0.55000000000000004">
      <c r="A54" s="86"/>
      <c r="B54" s="87"/>
      <c r="C54" s="87"/>
      <c r="D54" s="78"/>
      <c r="E54" s="92"/>
      <c r="F54" s="87" t="s">
        <v>195</v>
      </c>
      <c r="G54" s="87"/>
      <c r="H54" s="79">
        <v>0</v>
      </c>
      <c r="I54" s="455">
        <f>10000+30000</f>
        <v>40000</v>
      </c>
      <c r="J54" s="455">
        <v>0</v>
      </c>
      <c r="K54" s="370">
        <f t="shared" ref="K54:K55" si="115">SUM(I54+J54)</f>
        <v>40000</v>
      </c>
      <c r="L54" s="89">
        <f t="shared" si="24"/>
        <v>10000</v>
      </c>
      <c r="M54" s="80">
        <f t="shared" si="1"/>
        <v>25</v>
      </c>
      <c r="N54" s="81">
        <f t="shared" ref="N54:N55" si="116">SUM(K54-L54)</f>
        <v>30000</v>
      </c>
      <c r="O54" s="80">
        <f t="shared" ref="O54:O55" si="117">SUM(N54*100/K54)</f>
        <v>75</v>
      </c>
      <c r="P54" s="455">
        <v>0</v>
      </c>
      <c r="Q54" s="455">
        <v>0</v>
      </c>
      <c r="R54" s="82">
        <v>0</v>
      </c>
      <c r="S54" s="455">
        <v>0</v>
      </c>
      <c r="T54" s="455">
        <v>0</v>
      </c>
      <c r="U54" s="80">
        <v>0</v>
      </c>
      <c r="V54" s="455">
        <v>0</v>
      </c>
      <c r="W54" s="455">
        <v>0</v>
      </c>
      <c r="X54" s="80">
        <v>0</v>
      </c>
      <c r="Y54" s="455">
        <f t="shared" ref="Y54:Z55" si="118">SUM(P54,S54,V54)</f>
        <v>0</v>
      </c>
      <c r="Z54" s="455">
        <f t="shared" si="118"/>
        <v>0</v>
      </c>
      <c r="AA54" s="80">
        <v>0</v>
      </c>
      <c r="AB54" s="455">
        <v>10000</v>
      </c>
      <c r="AC54" s="455">
        <v>10000</v>
      </c>
      <c r="AD54" s="82">
        <f t="shared" ref="AD54" si="119">SUM(AC54*100/AB54)</f>
        <v>100</v>
      </c>
      <c r="AE54" s="455">
        <v>0</v>
      </c>
      <c r="AF54" s="455">
        <v>0</v>
      </c>
      <c r="AG54" s="82">
        <v>0</v>
      </c>
      <c r="AH54" s="455">
        <v>0</v>
      </c>
      <c r="AI54" s="455">
        <v>0</v>
      </c>
      <c r="AJ54" s="82">
        <v>0</v>
      </c>
      <c r="AK54" s="455">
        <f t="shared" ref="AK54:AL55" si="120">SUM(AB54,AE54,AH54)</f>
        <v>10000</v>
      </c>
      <c r="AL54" s="455">
        <f t="shared" si="120"/>
        <v>10000</v>
      </c>
      <c r="AM54" s="82">
        <f t="shared" ref="AM54" si="121">SUM(AL54*100/AK54)</f>
        <v>100</v>
      </c>
      <c r="AN54" s="455">
        <v>0</v>
      </c>
      <c r="AO54" s="455">
        <v>0</v>
      </c>
      <c r="AP54" s="82">
        <v>0</v>
      </c>
      <c r="AQ54" s="455">
        <v>10000</v>
      </c>
      <c r="AR54" s="455"/>
      <c r="AS54" s="82">
        <f t="shared" si="114"/>
        <v>0</v>
      </c>
      <c r="AT54" s="455">
        <v>0</v>
      </c>
      <c r="AU54" s="455">
        <v>0</v>
      </c>
      <c r="AV54" s="82">
        <v>0</v>
      </c>
      <c r="AW54" s="455">
        <f t="shared" ref="AW54:AX55" si="122">SUM(AN54,AQ54,AT54)</f>
        <v>10000</v>
      </c>
      <c r="AX54" s="455">
        <f t="shared" si="122"/>
        <v>0</v>
      </c>
      <c r="AY54" s="82">
        <f t="shared" ref="AY54" si="123">SUM(AX54*100/AW54)</f>
        <v>0</v>
      </c>
      <c r="AZ54" s="455">
        <v>0</v>
      </c>
      <c r="BA54" s="455">
        <v>0</v>
      </c>
      <c r="BB54" s="82">
        <v>0</v>
      </c>
      <c r="BC54" s="455">
        <v>0</v>
      </c>
      <c r="BD54" s="455">
        <v>0</v>
      </c>
      <c r="BE54" s="82">
        <v>0</v>
      </c>
      <c r="BF54" s="455">
        <v>20000</v>
      </c>
      <c r="BG54" s="455"/>
      <c r="BH54" s="82">
        <f t="shared" ref="BH54" si="124">SUM(BG54*100/BF54)</f>
        <v>0</v>
      </c>
      <c r="BI54" s="455">
        <f t="shared" si="65"/>
        <v>20000</v>
      </c>
      <c r="BJ54" s="455">
        <f t="shared" si="65"/>
        <v>0</v>
      </c>
      <c r="BK54" s="82">
        <f t="shared" ref="BK54" si="125">SUM(BJ54*100/BI54)</f>
        <v>0</v>
      </c>
      <c r="BL54" s="90">
        <f t="shared" si="23"/>
        <v>40000</v>
      </c>
    </row>
    <row r="55" spans="1:64" s="88" customFormat="1" x14ac:dyDescent="0.55000000000000004">
      <c r="A55" s="86"/>
      <c r="B55" s="87"/>
      <c r="C55" s="87"/>
      <c r="D55" s="78"/>
      <c r="E55" s="92"/>
      <c r="F55" s="87" t="s">
        <v>231</v>
      </c>
      <c r="G55" s="87"/>
      <c r="H55" s="79">
        <v>0</v>
      </c>
      <c r="I55" s="455">
        <v>280300</v>
      </c>
      <c r="J55" s="455">
        <v>0</v>
      </c>
      <c r="K55" s="370">
        <f t="shared" si="115"/>
        <v>280300</v>
      </c>
      <c r="L55" s="89">
        <f t="shared" si="24"/>
        <v>0</v>
      </c>
      <c r="M55" s="80">
        <f t="shared" si="1"/>
        <v>0</v>
      </c>
      <c r="N55" s="81">
        <f t="shared" si="116"/>
        <v>280300</v>
      </c>
      <c r="O55" s="80">
        <f t="shared" si="117"/>
        <v>100</v>
      </c>
      <c r="P55" s="455">
        <v>0</v>
      </c>
      <c r="Q55" s="455">
        <v>0</v>
      </c>
      <c r="R55" s="82">
        <v>0</v>
      </c>
      <c r="S55" s="455">
        <v>0</v>
      </c>
      <c r="T55" s="455">
        <v>0</v>
      </c>
      <c r="U55" s="80">
        <v>0</v>
      </c>
      <c r="V55" s="455">
        <v>0</v>
      </c>
      <c r="W55" s="455">
        <v>0</v>
      </c>
      <c r="X55" s="80">
        <v>0</v>
      </c>
      <c r="Y55" s="455">
        <f t="shared" si="118"/>
        <v>0</v>
      </c>
      <c r="Z55" s="455">
        <f t="shared" si="118"/>
        <v>0</v>
      </c>
      <c r="AA55" s="80">
        <v>0</v>
      </c>
      <c r="AB55" s="455">
        <v>0</v>
      </c>
      <c r="AC55" s="455">
        <v>0</v>
      </c>
      <c r="AD55" s="82">
        <v>0</v>
      </c>
      <c r="AE55" s="455">
        <v>0</v>
      </c>
      <c r="AF55" s="455">
        <v>0</v>
      </c>
      <c r="AG55" s="82">
        <v>0</v>
      </c>
      <c r="AH55" s="455">
        <v>0</v>
      </c>
      <c r="AI55" s="455">
        <v>0</v>
      </c>
      <c r="AJ55" s="82">
        <v>0</v>
      </c>
      <c r="AK55" s="455">
        <f t="shared" si="120"/>
        <v>0</v>
      </c>
      <c r="AL55" s="455">
        <f t="shared" si="120"/>
        <v>0</v>
      </c>
      <c r="AM55" s="82">
        <v>0</v>
      </c>
      <c r="AN55" s="455">
        <v>0</v>
      </c>
      <c r="AO55" s="455">
        <v>0</v>
      </c>
      <c r="AP55" s="82">
        <v>0</v>
      </c>
      <c r="AQ55" s="455">
        <v>0</v>
      </c>
      <c r="AR55" s="455">
        <v>0</v>
      </c>
      <c r="AS55" s="82">
        <v>0</v>
      </c>
      <c r="AT55" s="455">
        <v>0</v>
      </c>
      <c r="AU55" s="455">
        <v>0</v>
      </c>
      <c r="AV55" s="82">
        <v>0</v>
      </c>
      <c r="AW55" s="455">
        <f t="shared" si="122"/>
        <v>0</v>
      </c>
      <c r="AX55" s="455">
        <f t="shared" si="122"/>
        <v>0</v>
      </c>
      <c r="AY55" s="80">
        <v>0</v>
      </c>
      <c r="AZ55" s="455">
        <v>0</v>
      </c>
      <c r="BA55" s="455">
        <v>0</v>
      </c>
      <c r="BB55" s="82">
        <v>0</v>
      </c>
      <c r="BC55" s="455">
        <v>0</v>
      </c>
      <c r="BD55" s="455">
        <v>0</v>
      </c>
      <c r="BE55" s="82">
        <v>0</v>
      </c>
      <c r="BF55" s="455">
        <v>280300</v>
      </c>
      <c r="BG55" s="455">
        <v>0</v>
      </c>
      <c r="BH55" s="82">
        <v>0</v>
      </c>
      <c r="BI55" s="455">
        <f t="shared" si="65"/>
        <v>280300</v>
      </c>
      <c r="BJ55" s="455">
        <f t="shared" si="65"/>
        <v>0</v>
      </c>
      <c r="BK55" s="80">
        <v>0</v>
      </c>
      <c r="BL55" s="90">
        <f t="shared" si="23"/>
        <v>280300</v>
      </c>
    </row>
    <row r="56" spans="1:64" s="76" customFormat="1" x14ac:dyDescent="0.55000000000000004">
      <c r="A56" s="68"/>
      <c r="B56" s="69"/>
      <c r="C56" s="69" t="s">
        <v>74</v>
      </c>
      <c r="D56" s="69"/>
      <c r="E56" s="69"/>
      <c r="F56" s="69"/>
      <c r="G56" s="69"/>
      <c r="H56" s="70">
        <f>SUM(H57,H62)</f>
        <v>136718</v>
      </c>
      <c r="I56" s="70">
        <f>SUM(I57,I62)</f>
        <v>2226500</v>
      </c>
      <c r="J56" s="70">
        <f>SUM(J57,J62)</f>
        <v>1500</v>
      </c>
      <c r="K56" s="367">
        <f t="shared" si="21"/>
        <v>2228000</v>
      </c>
      <c r="L56" s="70">
        <f t="shared" si="24"/>
        <v>160500</v>
      </c>
      <c r="M56" s="162">
        <f t="shared" si="1"/>
        <v>7.2037701974865351</v>
      </c>
      <c r="N56" s="179">
        <f t="shared" si="12"/>
        <v>2067500</v>
      </c>
      <c r="O56" s="162">
        <f t="shared" si="2"/>
        <v>92.796229802513466</v>
      </c>
      <c r="P56" s="70">
        <f>SUM(P57,P62)</f>
        <v>0</v>
      </c>
      <c r="Q56" s="70">
        <f>SUM(Q57,Q62)</f>
        <v>0</v>
      </c>
      <c r="R56" s="368">
        <v>0</v>
      </c>
      <c r="S56" s="70">
        <f>SUM(S57,S62)</f>
        <v>0</v>
      </c>
      <c r="T56" s="70">
        <f>SUM(T57,T62)</f>
        <v>0</v>
      </c>
      <c r="U56" s="162">
        <v>0</v>
      </c>
      <c r="V56" s="70">
        <f>SUM(V57,V62)</f>
        <v>500</v>
      </c>
      <c r="W56" s="70">
        <f>SUM(W57,W62)</f>
        <v>300</v>
      </c>
      <c r="X56" s="162">
        <f t="shared" si="4"/>
        <v>60</v>
      </c>
      <c r="Y56" s="454">
        <f>SUM(P56,S56,V56)</f>
        <v>500</v>
      </c>
      <c r="Z56" s="454">
        <f>SUM(Q56,T56,W56)</f>
        <v>300</v>
      </c>
      <c r="AA56" s="162">
        <f t="shared" si="5"/>
        <v>60</v>
      </c>
      <c r="AB56" s="70">
        <f>SUM(AB57,AB62)</f>
        <v>34000</v>
      </c>
      <c r="AC56" s="70">
        <f>SUM(AC57,AC62)</f>
        <v>23800</v>
      </c>
      <c r="AD56" s="368">
        <f>SUM(AC56*100/AB56)</f>
        <v>70</v>
      </c>
      <c r="AE56" s="70">
        <f>SUM(AE57,AE62)</f>
        <v>147600</v>
      </c>
      <c r="AF56" s="70">
        <f>SUM(AF57,AF62)</f>
        <v>136400</v>
      </c>
      <c r="AG56" s="368">
        <f>SUM(AF56*100/AE56)</f>
        <v>92.411924119241192</v>
      </c>
      <c r="AH56" s="70">
        <f>SUM(AH57,AH62)</f>
        <v>0</v>
      </c>
      <c r="AI56" s="70">
        <f>SUM(AI57,AI62)</f>
        <v>0</v>
      </c>
      <c r="AJ56" s="368">
        <v>0</v>
      </c>
      <c r="AK56" s="454">
        <f>SUM(AB56,AE56,AH56)</f>
        <v>181600</v>
      </c>
      <c r="AL56" s="454">
        <f>SUM(AC56,AF56,AI56)</f>
        <v>160200</v>
      </c>
      <c r="AM56" s="368">
        <f>SUM(AL56*100/AK56)</f>
        <v>88.215859030837009</v>
      </c>
      <c r="AN56" s="70">
        <f>SUM(AN57,AN62)</f>
        <v>15200</v>
      </c>
      <c r="AO56" s="70">
        <f>SUM(AO57,AO62)</f>
        <v>0</v>
      </c>
      <c r="AP56" s="368">
        <f>SUM(AO56*100/AN56)</f>
        <v>0</v>
      </c>
      <c r="AQ56" s="70">
        <f>SUM(AQ57,AQ62)</f>
        <v>1000</v>
      </c>
      <c r="AR56" s="70">
        <f>SUM(AR57,AR62)</f>
        <v>0</v>
      </c>
      <c r="AS56" s="368">
        <f>SUM(AR56*100/AQ56)</f>
        <v>0</v>
      </c>
      <c r="AT56" s="70">
        <f>SUM(AT57,AT62)</f>
        <v>40600</v>
      </c>
      <c r="AU56" s="70">
        <f>SUM(AU57,AU62)</f>
        <v>0</v>
      </c>
      <c r="AV56" s="368">
        <f>SUM(AU56*100/AT56)</f>
        <v>0</v>
      </c>
      <c r="AW56" s="454">
        <f>SUM(AN56,AQ56,AT56)</f>
        <v>56800</v>
      </c>
      <c r="AX56" s="454">
        <f>SUM(AO56,AR56,AU56)</f>
        <v>0</v>
      </c>
      <c r="AY56" s="162">
        <f t="shared" si="6"/>
        <v>0</v>
      </c>
      <c r="AZ56" s="70">
        <f>SUM(AZ57,AZ62)</f>
        <v>1000</v>
      </c>
      <c r="BA56" s="70">
        <f>SUM(BA57,BA62)</f>
        <v>0</v>
      </c>
      <c r="BB56" s="368">
        <f>SUM(BA56*100/AZ56)</f>
        <v>0</v>
      </c>
      <c r="BC56" s="70">
        <f>SUM(BC57,BC62)</f>
        <v>1000</v>
      </c>
      <c r="BD56" s="70">
        <f>SUM(BD57,BD62)</f>
        <v>0</v>
      </c>
      <c r="BE56" s="368">
        <f>SUM(BD56*100/BC56)</f>
        <v>0</v>
      </c>
      <c r="BF56" s="70">
        <f>SUM(BF57,BF62)</f>
        <v>1987100</v>
      </c>
      <c r="BG56" s="70">
        <f>SUM(BG57,BG62)</f>
        <v>0</v>
      </c>
      <c r="BH56" s="368">
        <f>SUM(BG56*100/BF56)</f>
        <v>0</v>
      </c>
      <c r="BI56" s="454">
        <f>SUM(AZ56,BC56,BF56)</f>
        <v>1989100</v>
      </c>
      <c r="BJ56" s="454">
        <f>SUM(BA56,BD56,BG56)</f>
        <v>0</v>
      </c>
      <c r="BK56" s="162">
        <f t="shared" si="19"/>
        <v>0</v>
      </c>
      <c r="BL56" s="166">
        <f t="shared" si="23"/>
        <v>2228000</v>
      </c>
    </row>
    <row r="57" spans="1:64" s="85" customFormat="1" x14ac:dyDescent="0.55000000000000004">
      <c r="A57" s="77"/>
      <c r="B57" s="78"/>
      <c r="C57" s="78"/>
      <c r="D57" s="78" t="s">
        <v>40</v>
      </c>
      <c r="E57" s="78"/>
      <c r="F57" s="78"/>
      <c r="G57" s="78"/>
      <c r="H57" s="79">
        <f t="shared" ref="H57:J58" si="126">SUM(H58)</f>
        <v>115960</v>
      </c>
      <c r="I57" s="79">
        <f t="shared" si="126"/>
        <v>2061800</v>
      </c>
      <c r="J57" s="79">
        <f t="shared" si="126"/>
        <v>1500</v>
      </c>
      <c r="K57" s="370">
        <f t="shared" si="21"/>
        <v>2063300</v>
      </c>
      <c r="L57" s="79">
        <f t="shared" si="24"/>
        <v>32400</v>
      </c>
      <c r="M57" s="169">
        <f t="shared" si="1"/>
        <v>1.5703000048466049</v>
      </c>
      <c r="N57" s="170">
        <f t="shared" si="12"/>
        <v>2030900</v>
      </c>
      <c r="O57" s="169">
        <f t="shared" si="2"/>
        <v>98.429699995153399</v>
      </c>
      <c r="P57" s="79">
        <f>SUM(P58)</f>
        <v>0</v>
      </c>
      <c r="Q57" s="79">
        <f>SUM(Q58)</f>
        <v>0</v>
      </c>
      <c r="R57" s="371">
        <v>0</v>
      </c>
      <c r="S57" s="79">
        <f>SUM(S58)</f>
        <v>0</v>
      </c>
      <c r="T57" s="79">
        <f>SUM(T58)</f>
        <v>0</v>
      </c>
      <c r="U57" s="169">
        <v>0</v>
      </c>
      <c r="V57" s="79">
        <f>SUM(V58)</f>
        <v>500</v>
      </c>
      <c r="W57" s="79">
        <f>SUM(W58)</f>
        <v>300</v>
      </c>
      <c r="X57" s="169">
        <f t="shared" si="4"/>
        <v>60</v>
      </c>
      <c r="Y57" s="450">
        <f>SUM(P57,S57,V57)</f>
        <v>500</v>
      </c>
      <c r="Z57" s="450">
        <f>SUM(Q57,T57,W57)</f>
        <v>300</v>
      </c>
      <c r="AA57" s="169">
        <f t="shared" si="5"/>
        <v>60</v>
      </c>
      <c r="AB57" s="79">
        <f>SUM(AB58)</f>
        <v>0</v>
      </c>
      <c r="AC57" s="79">
        <f>SUM(AC58)</f>
        <v>0</v>
      </c>
      <c r="AD57" s="371">
        <v>0</v>
      </c>
      <c r="AE57" s="79">
        <f>SUM(AE58)</f>
        <v>32100</v>
      </c>
      <c r="AF57" s="79">
        <f>SUM(AF58)</f>
        <v>32100</v>
      </c>
      <c r="AG57" s="371">
        <f>SUM(AF57*100/AE57)</f>
        <v>100</v>
      </c>
      <c r="AH57" s="79">
        <f>SUM(AH58)</f>
        <v>0</v>
      </c>
      <c r="AI57" s="79">
        <f>SUM(AI58)</f>
        <v>0</v>
      </c>
      <c r="AJ57" s="371">
        <v>0</v>
      </c>
      <c r="AK57" s="450">
        <f>SUM(AB57,AE57,AH57)</f>
        <v>32100</v>
      </c>
      <c r="AL57" s="450">
        <f>SUM(AC57,AF57,AI57)</f>
        <v>32100</v>
      </c>
      <c r="AM57" s="371">
        <f>SUM(AL57*100/AK57)</f>
        <v>100</v>
      </c>
      <c r="AN57" s="79">
        <f>SUM(AN58)</f>
        <v>0</v>
      </c>
      <c r="AO57" s="79">
        <f>SUM(AO58)</f>
        <v>0</v>
      </c>
      <c r="AP57" s="371">
        <v>0</v>
      </c>
      <c r="AQ57" s="79">
        <f>SUM(AQ58)</f>
        <v>1000</v>
      </c>
      <c r="AR57" s="79">
        <f>SUM(AR58)</f>
        <v>0</v>
      </c>
      <c r="AS57" s="371">
        <f>SUM(AR57*100/AQ57)</f>
        <v>0</v>
      </c>
      <c r="AT57" s="79">
        <f>SUM(AT58)</f>
        <v>40600</v>
      </c>
      <c r="AU57" s="79">
        <f>SUM(AU58)</f>
        <v>0</v>
      </c>
      <c r="AV57" s="371">
        <f>SUM(AU57*100/AT57)</f>
        <v>0</v>
      </c>
      <c r="AW57" s="450">
        <f>SUM(AN57,AQ57,AT57)</f>
        <v>41600</v>
      </c>
      <c r="AX57" s="450">
        <f>SUM(AO57,AR57,AU57)</f>
        <v>0</v>
      </c>
      <c r="AY57" s="169">
        <f t="shared" si="6"/>
        <v>0</v>
      </c>
      <c r="AZ57" s="79">
        <f>SUM(AZ58)</f>
        <v>1000</v>
      </c>
      <c r="BA57" s="79">
        <f>SUM(BA58)</f>
        <v>0</v>
      </c>
      <c r="BB57" s="371">
        <f>SUM(BA57*100/AZ57)</f>
        <v>0</v>
      </c>
      <c r="BC57" s="79">
        <f>SUM(BC58)</f>
        <v>1000</v>
      </c>
      <c r="BD57" s="79">
        <f>SUM(BD58)</f>
        <v>0</v>
      </c>
      <c r="BE57" s="371">
        <f>SUM(BD57*100/BC57)</f>
        <v>0</v>
      </c>
      <c r="BF57" s="79">
        <f>SUM(BF58)</f>
        <v>1987100</v>
      </c>
      <c r="BG57" s="79">
        <f>SUM(BG58)</f>
        <v>0</v>
      </c>
      <c r="BH57" s="371">
        <f>SUM(BG57*100/BF57)</f>
        <v>0</v>
      </c>
      <c r="BI57" s="450">
        <f>SUM(AZ57,BC57,BF57)</f>
        <v>1989100</v>
      </c>
      <c r="BJ57" s="450">
        <f>SUM(BA57,BD57,BG57)</f>
        <v>0</v>
      </c>
      <c r="BK57" s="169">
        <f t="shared" si="19"/>
        <v>0</v>
      </c>
      <c r="BL57" s="174">
        <f t="shared" si="23"/>
        <v>2063300</v>
      </c>
    </row>
    <row r="58" spans="1:64" s="85" customFormat="1" x14ac:dyDescent="0.55000000000000004">
      <c r="A58" s="77"/>
      <c r="B58" s="78"/>
      <c r="C58" s="78"/>
      <c r="D58" s="78"/>
      <c r="E58" s="78" t="s">
        <v>41</v>
      </c>
      <c r="F58" s="78"/>
      <c r="G58" s="78"/>
      <c r="H58" s="79">
        <f t="shared" si="126"/>
        <v>115960</v>
      </c>
      <c r="I58" s="79">
        <f t="shared" si="126"/>
        <v>2061800</v>
      </c>
      <c r="J58" s="79">
        <f t="shared" si="126"/>
        <v>1500</v>
      </c>
      <c r="K58" s="370">
        <f t="shared" si="21"/>
        <v>2063300</v>
      </c>
      <c r="L58" s="79">
        <f t="shared" si="24"/>
        <v>32400</v>
      </c>
      <c r="M58" s="169">
        <f t="shared" si="1"/>
        <v>1.5703000048466049</v>
      </c>
      <c r="N58" s="170">
        <f t="shared" si="12"/>
        <v>2030900</v>
      </c>
      <c r="O58" s="169">
        <f t="shared" si="2"/>
        <v>98.429699995153399</v>
      </c>
      <c r="P58" s="79">
        <f>SUM(P59)</f>
        <v>0</v>
      </c>
      <c r="Q58" s="79">
        <f>SUM(Q59)</f>
        <v>0</v>
      </c>
      <c r="R58" s="371">
        <v>0</v>
      </c>
      <c r="S58" s="79">
        <f>SUM(S59)</f>
        <v>0</v>
      </c>
      <c r="T58" s="79">
        <f>SUM(T59)</f>
        <v>0</v>
      </c>
      <c r="U58" s="169">
        <v>0</v>
      </c>
      <c r="V58" s="79">
        <f>SUM(V59)</f>
        <v>500</v>
      </c>
      <c r="W58" s="79">
        <f>SUM(W59)</f>
        <v>300</v>
      </c>
      <c r="X58" s="169">
        <f t="shared" si="4"/>
        <v>60</v>
      </c>
      <c r="Y58" s="450">
        <f t="shared" ref="Y58:Z73" si="127">SUM(P58,S58,V58)</f>
        <v>500</v>
      </c>
      <c r="Z58" s="450">
        <f t="shared" si="127"/>
        <v>300</v>
      </c>
      <c r="AA58" s="169">
        <f t="shared" si="5"/>
        <v>60</v>
      </c>
      <c r="AB58" s="79">
        <f>SUM(AB59)</f>
        <v>0</v>
      </c>
      <c r="AC58" s="79">
        <f>SUM(AC59)</f>
        <v>0</v>
      </c>
      <c r="AD58" s="371">
        <v>0</v>
      </c>
      <c r="AE58" s="79">
        <f>SUM(AE59)</f>
        <v>32100</v>
      </c>
      <c r="AF58" s="79">
        <f>SUM(AF59)</f>
        <v>32100</v>
      </c>
      <c r="AG58" s="371">
        <f>SUM(AF58*100/AE58)</f>
        <v>100</v>
      </c>
      <c r="AH58" s="79">
        <f>SUM(AH59)</f>
        <v>0</v>
      </c>
      <c r="AI58" s="79">
        <f>SUM(AI59)</f>
        <v>0</v>
      </c>
      <c r="AJ58" s="371">
        <v>0</v>
      </c>
      <c r="AK58" s="450">
        <f t="shared" ref="AK58:AL73" si="128">SUM(AB58,AE58,AH58)</f>
        <v>32100</v>
      </c>
      <c r="AL58" s="450">
        <f t="shared" si="128"/>
        <v>32100</v>
      </c>
      <c r="AM58" s="371">
        <f>SUM(AL58*100/AK58)</f>
        <v>100</v>
      </c>
      <c r="AN58" s="79">
        <f>SUM(AN59)</f>
        <v>0</v>
      </c>
      <c r="AO58" s="79">
        <f>SUM(AO59)</f>
        <v>0</v>
      </c>
      <c r="AP58" s="371">
        <v>0</v>
      </c>
      <c r="AQ58" s="79">
        <f>SUM(AQ59)</f>
        <v>1000</v>
      </c>
      <c r="AR58" s="79">
        <f>SUM(AR59)</f>
        <v>0</v>
      </c>
      <c r="AS58" s="371">
        <f t="shared" ref="AS58:AS60" si="129">SUM(AR58*100/AQ58)</f>
        <v>0</v>
      </c>
      <c r="AT58" s="79">
        <f>SUM(AT59)</f>
        <v>40600</v>
      </c>
      <c r="AU58" s="79">
        <f>SUM(AU59)</f>
        <v>0</v>
      </c>
      <c r="AV58" s="371">
        <f t="shared" ref="AV58:AV61" si="130">SUM(AU58*100/AT58)</f>
        <v>0</v>
      </c>
      <c r="AW58" s="450">
        <f t="shared" ref="AW58:AX73" si="131">SUM(AN58,AQ58,AT58)</f>
        <v>41600</v>
      </c>
      <c r="AX58" s="450">
        <f t="shared" si="131"/>
        <v>0</v>
      </c>
      <c r="AY58" s="169">
        <f t="shared" si="6"/>
        <v>0</v>
      </c>
      <c r="AZ58" s="79">
        <f>SUM(AZ59)</f>
        <v>1000</v>
      </c>
      <c r="BA58" s="79">
        <f>SUM(BA59)</f>
        <v>0</v>
      </c>
      <c r="BB58" s="371">
        <f t="shared" ref="BB58:BB60" si="132">SUM(BA58*100/AZ58)</f>
        <v>0</v>
      </c>
      <c r="BC58" s="79">
        <f>SUM(BC59)</f>
        <v>1000</v>
      </c>
      <c r="BD58" s="79">
        <f>SUM(BD59)</f>
        <v>0</v>
      </c>
      <c r="BE58" s="371">
        <f t="shared" ref="BE58:BE59" si="133">SUM(BD58*100/BC58)</f>
        <v>0</v>
      </c>
      <c r="BF58" s="79">
        <f>SUM(BF59)</f>
        <v>1987100</v>
      </c>
      <c r="BG58" s="79">
        <f>SUM(BG59)</f>
        <v>0</v>
      </c>
      <c r="BH58" s="371">
        <f t="shared" ref="BH58:BH61" si="134">SUM(BG58*100/BF58)</f>
        <v>0</v>
      </c>
      <c r="BI58" s="450">
        <f t="shared" ref="BI58:BJ73" si="135">SUM(AZ58,BC58,BF58)</f>
        <v>1989100</v>
      </c>
      <c r="BJ58" s="450">
        <f t="shared" si="135"/>
        <v>0</v>
      </c>
      <c r="BK58" s="169">
        <f t="shared" si="19"/>
        <v>0</v>
      </c>
      <c r="BL58" s="174">
        <f t="shared" si="23"/>
        <v>2063300</v>
      </c>
    </row>
    <row r="59" spans="1:64" s="85" customFormat="1" x14ac:dyDescent="0.55000000000000004">
      <c r="A59" s="77"/>
      <c r="B59" s="78"/>
      <c r="C59" s="78"/>
      <c r="D59" s="78"/>
      <c r="E59" s="78"/>
      <c r="F59" s="78" t="s">
        <v>47</v>
      </c>
      <c r="G59" s="78"/>
      <c r="H59" s="79">
        <f>SUM(H60:H61)</f>
        <v>115960</v>
      </c>
      <c r="I59" s="79">
        <f>SUM(I60:I61)</f>
        <v>2061800</v>
      </c>
      <c r="J59" s="79">
        <f>SUM(J60:J61)</f>
        <v>1500</v>
      </c>
      <c r="K59" s="370">
        <f t="shared" si="21"/>
        <v>2063300</v>
      </c>
      <c r="L59" s="79">
        <f t="shared" si="24"/>
        <v>32400</v>
      </c>
      <c r="M59" s="169">
        <f t="shared" si="1"/>
        <v>1.5703000048466049</v>
      </c>
      <c r="N59" s="170">
        <f t="shared" si="12"/>
        <v>2030900</v>
      </c>
      <c r="O59" s="169">
        <f t="shared" si="2"/>
        <v>98.429699995153399</v>
      </c>
      <c r="P59" s="79">
        <f>SUM(P60:P61)</f>
        <v>0</v>
      </c>
      <c r="Q59" s="79">
        <f>SUM(Q60:Q61)</f>
        <v>0</v>
      </c>
      <c r="R59" s="371">
        <v>0</v>
      </c>
      <c r="S59" s="79">
        <f>SUM(S60:S61)</f>
        <v>0</v>
      </c>
      <c r="T59" s="79">
        <f>SUM(T60:T61)</f>
        <v>0</v>
      </c>
      <c r="U59" s="169">
        <v>0</v>
      </c>
      <c r="V59" s="79">
        <f>SUM(V60:V61)</f>
        <v>500</v>
      </c>
      <c r="W59" s="79">
        <f>SUM(W60:W61)</f>
        <v>300</v>
      </c>
      <c r="X59" s="169">
        <f t="shared" si="4"/>
        <v>60</v>
      </c>
      <c r="Y59" s="450">
        <f t="shared" si="127"/>
        <v>500</v>
      </c>
      <c r="Z59" s="450">
        <f t="shared" si="127"/>
        <v>300</v>
      </c>
      <c r="AA59" s="169">
        <f t="shared" si="5"/>
        <v>60</v>
      </c>
      <c r="AB59" s="79">
        <f>SUM(AB60:AB61)</f>
        <v>0</v>
      </c>
      <c r="AC59" s="79">
        <f>SUM(AC60:AC61)</f>
        <v>0</v>
      </c>
      <c r="AD59" s="371">
        <v>0</v>
      </c>
      <c r="AE59" s="79">
        <f>SUM(AE60:AE61)</f>
        <v>32100</v>
      </c>
      <c r="AF59" s="79">
        <f>SUM(AF60:AF61)</f>
        <v>32100</v>
      </c>
      <c r="AG59" s="371">
        <f>SUM(AF59*100/AE59)</f>
        <v>100</v>
      </c>
      <c r="AH59" s="79">
        <f>SUM(AH60:AH61)</f>
        <v>0</v>
      </c>
      <c r="AI59" s="79">
        <f>SUM(AI60:AI61)</f>
        <v>0</v>
      </c>
      <c r="AJ59" s="371">
        <v>0</v>
      </c>
      <c r="AK59" s="450">
        <f t="shared" si="128"/>
        <v>32100</v>
      </c>
      <c r="AL59" s="450">
        <f t="shared" si="128"/>
        <v>32100</v>
      </c>
      <c r="AM59" s="371">
        <f>SUM(AL59*100/AK59)</f>
        <v>100</v>
      </c>
      <c r="AN59" s="79">
        <f>SUM(AN60:AN61)</f>
        <v>0</v>
      </c>
      <c r="AO59" s="79">
        <f>SUM(AO60:AO61)</f>
        <v>0</v>
      </c>
      <c r="AP59" s="371">
        <v>0</v>
      </c>
      <c r="AQ59" s="79">
        <f>SUM(AQ60:AQ61)</f>
        <v>1000</v>
      </c>
      <c r="AR59" s="79">
        <f>SUM(AR60:AR61)</f>
        <v>0</v>
      </c>
      <c r="AS59" s="371">
        <f t="shared" si="129"/>
        <v>0</v>
      </c>
      <c r="AT59" s="79">
        <f>SUM(AT60:AT61)</f>
        <v>40600</v>
      </c>
      <c r="AU59" s="79">
        <f>SUM(AU60:AU61)</f>
        <v>0</v>
      </c>
      <c r="AV59" s="371">
        <f t="shared" si="130"/>
        <v>0</v>
      </c>
      <c r="AW59" s="450">
        <f t="shared" si="131"/>
        <v>41600</v>
      </c>
      <c r="AX59" s="450">
        <f t="shared" si="131"/>
        <v>0</v>
      </c>
      <c r="AY59" s="169">
        <f t="shared" si="6"/>
        <v>0</v>
      </c>
      <c r="AZ59" s="79">
        <f>SUM(AZ60:AZ61)</f>
        <v>1000</v>
      </c>
      <c r="BA59" s="79">
        <f>SUM(BA60:BA61)</f>
        <v>0</v>
      </c>
      <c r="BB59" s="371">
        <f t="shared" si="132"/>
        <v>0</v>
      </c>
      <c r="BC59" s="79">
        <f>SUM(BC60:BC61)</f>
        <v>1000</v>
      </c>
      <c r="BD59" s="79">
        <f>SUM(BD60:BD61)</f>
        <v>0</v>
      </c>
      <c r="BE59" s="371">
        <f t="shared" si="133"/>
        <v>0</v>
      </c>
      <c r="BF59" s="79">
        <f>SUM(BF60:BF61)</f>
        <v>1987100</v>
      </c>
      <c r="BG59" s="79">
        <f>SUM(BG60:BG61)</f>
        <v>0</v>
      </c>
      <c r="BH59" s="371">
        <f t="shared" si="134"/>
        <v>0</v>
      </c>
      <c r="BI59" s="450">
        <f t="shared" si="135"/>
        <v>1989100</v>
      </c>
      <c r="BJ59" s="450">
        <f t="shared" si="135"/>
        <v>0</v>
      </c>
      <c r="BK59" s="169">
        <f t="shared" si="19"/>
        <v>0</v>
      </c>
      <c r="BL59" s="174">
        <f t="shared" si="23"/>
        <v>2063300</v>
      </c>
    </row>
    <row r="60" spans="1:64" s="88" customFormat="1" x14ac:dyDescent="0.55000000000000004">
      <c r="A60" s="86"/>
      <c r="B60" s="87"/>
      <c r="C60" s="87"/>
      <c r="D60" s="87"/>
      <c r="E60" s="87"/>
      <c r="F60" s="87"/>
      <c r="G60" s="87" t="s">
        <v>75</v>
      </c>
      <c r="H60" s="79">
        <v>19660</v>
      </c>
      <c r="I60" s="455">
        <v>10500</v>
      </c>
      <c r="J60" s="455">
        <v>1500</v>
      </c>
      <c r="K60" s="370">
        <f t="shared" si="21"/>
        <v>12000</v>
      </c>
      <c r="L60" s="89">
        <f t="shared" si="24"/>
        <v>300</v>
      </c>
      <c r="M60" s="80">
        <f t="shared" si="1"/>
        <v>2.5</v>
      </c>
      <c r="N60" s="81">
        <f t="shared" si="12"/>
        <v>11700</v>
      </c>
      <c r="O60" s="80">
        <f t="shared" si="2"/>
        <v>97.5</v>
      </c>
      <c r="P60" s="455">
        <v>0</v>
      </c>
      <c r="Q60" s="455">
        <v>0</v>
      </c>
      <c r="R60" s="82">
        <v>0</v>
      </c>
      <c r="S60" s="455">
        <v>0</v>
      </c>
      <c r="T60" s="455">
        <v>0</v>
      </c>
      <c r="U60" s="80">
        <v>0</v>
      </c>
      <c r="V60" s="455">
        <v>500</v>
      </c>
      <c r="W60" s="455">
        <v>300</v>
      </c>
      <c r="X60" s="80">
        <f t="shared" si="4"/>
        <v>60</v>
      </c>
      <c r="Y60" s="455">
        <f t="shared" si="127"/>
        <v>500</v>
      </c>
      <c r="Z60" s="455">
        <f t="shared" si="127"/>
        <v>300</v>
      </c>
      <c r="AA60" s="80">
        <f t="shared" si="5"/>
        <v>60</v>
      </c>
      <c r="AB60" s="455">
        <v>0</v>
      </c>
      <c r="AC60" s="455">
        <v>0</v>
      </c>
      <c r="AD60" s="82">
        <v>0</v>
      </c>
      <c r="AE60" s="455">
        <v>0</v>
      </c>
      <c r="AF60" s="455">
        <v>0</v>
      </c>
      <c r="AG60" s="82">
        <v>0</v>
      </c>
      <c r="AH60" s="455">
        <v>0</v>
      </c>
      <c r="AI60" s="455">
        <v>0</v>
      </c>
      <c r="AJ60" s="82">
        <v>0</v>
      </c>
      <c r="AK60" s="455">
        <f t="shared" si="128"/>
        <v>0</v>
      </c>
      <c r="AL60" s="455">
        <f>SUM(AC60,AF60,AI60)</f>
        <v>0</v>
      </c>
      <c r="AM60" s="82">
        <v>0</v>
      </c>
      <c r="AN60" s="455">
        <v>0</v>
      </c>
      <c r="AO60" s="455">
        <v>0</v>
      </c>
      <c r="AP60" s="82">
        <v>0</v>
      </c>
      <c r="AQ60" s="455">
        <v>1000</v>
      </c>
      <c r="AR60" s="455"/>
      <c r="AS60" s="82">
        <f t="shared" si="129"/>
        <v>0</v>
      </c>
      <c r="AT60" s="455">
        <v>8500</v>
      </c>
      <c r="AU60" s="455"/>
      <c r="AV60" s="82">
        <f t="shared" si="130"/>
        <v>0</v>
      </c>
      <c r="AW60" s="455">
        <f t="shared" si="131"/>
        <v>9500</v>
      </c>
      <c r="AX60" s="455">
        <f t="shared" si="131"/>
        <v>0</v>
      </c>
      <c r="AY60" s="80">
        <f t="shared" si="6"/>
        <v>0</v>
      </c>
      <c r="AZ60" s="455">
        <v>1000</v>
      </c>
      <c r="BA60" s="455"/>
      <c r="BB60" s="82">
        <f t="shared" si="132"/>
        <v>0</v>
      </c>
      <c r="BC60" s="455">
        <v>1000</v>
      </c>
      <c r="BD60" s="455"/>
      <c r="BE60" s="82">
        <f t="shared" ref="BE60" si="136">SUM(BD60*100/BC60)</f>
        <v>0</v>
      </c>
      <c r="BF60" s="455">
        <v>0</v>
      </c>
      <c r="BG60" s="455">
        <v>0</v>
      </c>
      <c r="BH60" s="82">
        <v>0</v>
      </c>
      <c r="BI60" s="455">
        <f t="shared" si="135"/>
        <v>2000</v>
      </c>
      <c r="BJ60" s="455">
        <f t="shared" si="135"/>
        <v>0</v>
      </c>
      <c r="BK60" s="80">
        <f t="shared" si="19"/>
        <v>0</v>
      </c>
      <c r="BL60" s="90">
        <f t="shared" si="23"/>
        <v>12000</v>
      </c>
    </row>
    <row r="61" spans="1:64" s="88" customFormat="1" x14ac:dyDescent="0.55000000000000004">
      <c r="A61" s="86"/>
      <c r="B61" s="87"/>
      <c r="C61" s="87"/>
      <c r="D61" s="87"/>
      <c r="E61" s="87"/>
      <c r="F61" s="87"/>
      <c r="G61" s="87" t="s">
        <v>76</v>
      </c>
      <c r="H61" s="79">
        <v>96300</v>
      </c>
      <c r="I61" s="455">
        <f>1931300+120000</f>
        <v>2051300</v>
      </c>
      <c r="J61" s="455">
        <v>0</v>
      </c>
      <c r="K61" s="370">
        <f t="shared" si="21"/>
        <v>2051300</v>
      </c>
      <c r="L61" s="89">
        <f t="shared" si="24"/>
        <v>32100</v>
      </c>
      <c r="M61" s="80">
        <f t="shared" si="1"/>
        <v>1.5648613074635598</v>
      </c>
      <c r="N61" s="81">
        <f t="shared" si="12"/>
        <v>2019200</v>
      </c>
      <c r="O61" s="80">
        <f t="shared" si="2"/>
        <v>98.435138692536441</v>
      </c>
      <c r="P61" s="455">
        <v>0</v>
      </c>
      <c r="Q61" s="455">
        <v>0</v>
      </c>
      <c r="R61" s="82">
        <v>0</v>
      </c>
      <c r="S61" s="455">
        <v>0</v>
      </c>
      <c r="T61" s="455">
        <v>0</v>
      </c>
      <c r="U61" s="80">
        <v>0</v>
      </c>
      <c r="V61" s="455">
        <v>0</v>
      </c>
      <c r="W61" s="455">
        <v>0</v>
      </c>
      <c r="X61" s="80">
        <v>0</v>
      </c>
      <c r="Y61" s="455">
        <f t="shared" si="127"/>
        <v>0</v>
      </c>
      <c r="Z61" s="455">
        <f t="shared" si="127"/>
        <v>0</v>
      </c>
      <c r="AA61" s="80">
        <v>0</v>
      </c>
      <c r="AB61" s="455">
        <v>0</v>
      </c>
      <c r="AC61" s="455">
        <v>0</v>
      </c>
      <c r="AD61" s="82">
        <v>0</v>
      </c>
      <c r="AE61" s="455">
        <v>32100</v>
      </c>
      <c r="AF61" s="455">
        <v>32100</v>
      </c>
      <c r="AG61" s="80">
        <f t="shared" ref="AG61:AG73" si="137">SUM(AF61*100/AE61)</f>
        <v>100</v>
      </c>
      <c r="AH61" s="455">
        <v>0</v>
      </c>
      <c r="AI61" s="455">
        <v>0</v>
      </c>
      <c r="AJ61" s="82">
        <v>0</v>
      </c>
      <c r="AK61" s="455">
        <f t="shared" si="128"/>
        <v>32100</v>
      </c>
      <c r="AL61" s="455">
        <f t="shared" si="128"/>
        <v>32100</v>
      </c>
      <c r="AM61" s="80">
        <f t="shared" ref="AM61:AM73" si="138">SUM(AL61*100/AK61)</f>
        <v>100</v>
      </c>
      <c r="AN61" s="455">
        <v>0</v>
      </c>
      <c r="AO61" s="455">
        <v>0</v>
      </c>
      <c r="AP61" s="82">
        <v>0</v>
      </c>
      <c r="AQ61" s="455">
        <v>0</v>
      </c>
      <c r="AR61" s="455">
        <v>0</v>
      </c>
      <c r="AS61" s="82">
        <v>0</v>
      </c>
      <c r="AT61" s="455">
        <v>32100</v>
      </c>
      <c r="AU61" s="455"/>
      <c r="AV61" s="82">
        <f t="shared" si="130"/>
        <v>0</v>
      </c>
      <c r="AW61" s="455">
        <f t="shared" si="131"/>
        <v>32100</v>
      </c>
      <c r="AX61" s="455">
        <f t="shared" si="131"/>
        <v>0</v>
      </c>
      <c r="AY61" s="82">
        <f t="shared" si="6"/>
        <v>0</v>
      </c>
      <c r="AZ61" s="455">
        <v>0</v>
      </c>
      <c r="BA61" s="455">
        <v>0</v>
      </c>
      <c r="BB61" s="82">
        <v>0</v>
      </c>
      <c r="BC61" s="455">
        <v>0</v>
      </c>
      <c r="BD61" s="455">
        <v>0</v>
      </c>
      <c r="BE61" s="82">
        <v>0</v>
      </c>
      <c r="BF61" s="455">
        <f>1931300+55800</f>
        <v>1987100</v>
      </c>
      <c r="BG61" s="455"/>
      <c r="BH61" s="82">
        <f t="shared" si="134"/>
        <v>0</v>
      </c>
      <c r="BI61" s="455">
        <f t="shared" si="135"/>
        <v>1987100</v>
      </c>
      <c r="BJ61" s="455">
        <f t="shared" si="135"/>
        <v>0</v>
      </c>
      <c r="BK61" s="80">
        <f t="shared" si="19"/>
        <v>0</v>
      </c>
      <c r="BL61" s="90">
        <f t="shared" si="23"/>
        <v>2051300</v>
      </c>
    </row>
    <row r="62" spans="1:64" s="85" customFormat="1" x14ac:dyDescent="0.55000000000000004">
      <c r="A62" s="77"/>
      <c r="B62" s="78"/>
      <c r="C62" s="78"/>
      <c r="D62" s="78" t="s">
        <v>77</v>
      </c>
      <c r="E62" s="78"/>
      <c r="F62" s="78"/>
      <c r="G62" s="78"/>
      <c r="H62" s="79">
        <f>SUM(H63)</f>
        <v>20758</v>
      </c>
      <c r="I62" s="79">
        <f>SUM(I63)</f>
        <v>164700</v>
      </c>
      <c r="J62" s="79">
        <f>SUM(J63)</f>
        <v>0</v>
      </c>
      <c r="K62" s="370">
        <f t="shared" si="21"/>
        <v>164700</v>
      </c>
      <c r="L62" s="79">
        <f t="shared" si="24"/>
        <v>128100</v>
      </c>
      <c r="M62" s="169">
        <f t="shared" si="1"/>
        <v>77.777777777777771</v>
      </c>
      <c r="N62" s="170">
        <f t="shared" si="12"/>
        <v>36600</v>
      </c>
      <c r="O62" s="169">
        <f t="shared" si="2"/>
        <v>22.222222222222221</v>
      </c>
      <c r="P62" s="79">
        <f>SUM(P63)</f>
        <v>0</v>
      </c>
      <c r="Q62" s="79">
        <f>SUM(Q63)</f>
        <v>0</v>
      </c>
      <c r="R62" s="371">
        <v>0</v>
      </c>
      <c r="S62" s="79">
        <f>SUM(S63)</f>
        <v>0</v>
      </c>
      <c r="T62" s="79">
        <f>SUM(T63)</f>
        <v>0</v>
      </c>
      <c r="U62" s="169">
        <v>0</v>
      </c>
      <c r="V62" s="79">
        <f>SUM(V63)</f>
        <v>0</v>
      </c>
      <c r="W62" s="79">
        <f>SUM(W63)</f>
        <v>0</v>
      </c>
      <c r="X62" s="169">
        <v>0</v>
      </c>
      <c r="Y62" s="450">
        <f t="shared" si="127"/>
        <v>0</v>
      </c>
      <c r="Z62" s="450">
        <f t="shared" si="127"/>
        <v>0</v>
      </c>
      <c r="AA62" s="169">
        <v>0</v>
      </c>
      <c r="AB62" s="79">
        <f>SUM(AB63)</f>
        <v>34000</v>
      </c>
      <c r="AC62" s="79">
        <f>SUM(AC63)</f>
        <v>23800</v>
      </c>
      <c r="AD62" s="371">
        <f t="shared" ref="AD62:AD72" si="139">SUM(AC62*100/AB62)</f>
        <v>70</v>
      </c>
      <c r="AE62" s="79">
        <f>SUM(AE63)</f>
        <v>115500</v>
      </c>
      <c r="AF62" s="79">
        <f>SUM(AF63)</f>
        <v>104300</v>
      </c>
      <c r="AG62" s="371">
        <f t="shared" si="137"/>
        <v>90.303030303030297</v>
      </c>
      <c r="AH62" s="79">
        <f>SUM(AH63)</f>
        <v>0</v>
      </c>
      <c r="AI62" s="79">
        <f>SUM(AI63)</f>
        <v>0</v>
      </c>
      <c r="AJ62" s="371">
        <v>0</v>
      </c>
      <c r="AK62" s="450">
        <f t="shared" si="128"/>
        <v>149500</v>
      </c>
      <c r="AL62" s="450">
        <f t="shared" si="128"/>
        <v>128100</v>
      </c>
      <c r="AM62" s="371">
        <f t="shared" si="138"/>
        <v>85.685618729096987</v>
      </c>
      <c r="AN62" s="79">
        <f>SUM(AN63)</f>
        <v>15200</v>
      </c>
      <c r="AO62" s="79">
        <f>SUM(AO63)</f>
        <v>0</v>
      </c>
      <c r="AP62" s="371">
        <f t="shared" ref="AP62:AP71" si="140">SUM(AO62*100/AN62)</f>
        <v>0</v>
      </c>
      <c r="AQ62" s="79">
        <f>SUM(AQ63)</f>
        <v>0</v>
      </c>
      <c r="AR62" s="79">
        <f>SUM(AR63)</f>
        <v>0</v>
      </c>
      <c r="AS62" s="371">
        <v>0</v>
      </c>
      <c r="AT62" s="79">
        <f>SUM(AT63)</f>
        <v>0</v>
      </c>
      <c r="AU62" s="79">
        <f>SUM(AU63)</f>
        <v>0</v>
      </c>
      <c r="AV62" s="371">
        <v>0</v>
      </c>
      <c r="AW62" s="450">
        <f t="shared" si="131"/>
        <v>15200</v>
      </c>
      <c r="AX62" s="450">
        <f t="shared" si="131"/>
        <v>0</v>
      </c>
      <c r="AY62" s="169">
        <f t="shared" si="6"/>
        <v>0</v>
      </c>
      <c r="AZ62" s="79">
        <f>SUM(AZ63)</f>
        <v>0</v>
      </c>
      <c r="BA62" s="79">
        <f>SUM(BA63)</f>
        <v>0</v>
      </c>
      <c r="BB62" s="371">
        <v>0</v>
      </c>
      <c r="BC62" s="79">
        <f>SUM(BC63)</f>
        <v>0</v>
      </c>
      <c r="BD62" s="79">
        <f>SUM(BD63)</f>
        <v>0</v>
      </c>
      <c r="BE62" s="371">
        <v>0</v>
      </c>
      <c r="BF62" s="79">
        <f>SUM(BF63)</f>
        <v>0</v>
      </c>
      <c r="BG62" s="79">
        <f>SUM(BG63)</f>
        <v>0</v>
      </c>
      <c r="BH62" s="371">
        <v>0</v>
      </c>
      <c r="BI62" s="450">
        <f t="shared" si="135"/>
        <v>0</v>
      </c>
      <c r="BJ62" s="450">
        <f t="shared" si="135"/>
        <v>0</v>
      </c>
      <c r="BK62" s="169">
        <v>0</v>
      </c>
      <c r="BL62" s="174">
        <f t="shared" si="23"/>
        <v>164700</v>
      </c>
    </row>
    <row r="63" spans="1:64" s="85" customFormat="1" x14ac:dyDescent="0.55000000000000004">
      <c r="A63" s="77"/>
      <c r="B63" s="78"/>
      <c r="C63" s="78"/>
      <c r="D63" s="78"/>
      <c r="E63" s="78" t="s">
        <v>78</v>
      </c>
      <c r="F63" s="78"/>
      <c r="G63" s="78"/>
      <c r="H63" s="79">
        <f>SUM(H64,H66)</f>
        <v>20758</v>
      </c>
      <c r="I63" s="79">
        <f>SUM(I64,I66)</f>
        <v>164700</v>
      </c>
      <c r="J63" s="79">
        <f>SUM(J64,J66)</f>
        <v>0</v>
      </c>
      <c r="K63" s="370">
        <f t="shared" si="21"/>
        <v>164700</v>
      </c>
      <c r="L63" s="79">
        <f t="shared" si="24"/>
        <v>128100</v>
      </c>
      <c r="M63" s="169">
        <f t="shared" si="1"/>
        <v>77.777777777777771</v>
      </c>
      <c r="N63" s="170">
        <f t="shared" si="12"/>
        <v>36600</v>
      </c>
      <c r="O63" s="169">
        <f t="shared" si="2"/>
        <v>22.222222222222221</v>
      </c>
      <c r="P63" s="79">
        <f>SUM(P64,P66)</f>
        <v>0</v>
      </c>
      <c r="Q63" s="79">
        <f>SUM(Q64,Q66)</f>
        <v>0</v>
      </c>
      <c r="R63" s="371">
        <v>0</v>
      </c>
      <c r="S63" s="79">
        <f>SUM(S64,S66)</f>
        <v>0</v>
      </c>
      <c r="T63" s="79">
        <f>SUM(T64,T66)</f>
        <v>0</v>
      </c>
      <c r="U63" s="169">
        <v>0</v>
      </c>
      <c r="V63" s="79">
        <f>SUM(V64,V66)</f>
        <v>0</v>
      </c>
      <c r="W63" s="79">
        <f>SUM(W64,W66)</f>
        <v>0</v>
      </c>
      <c r="X63" s="169">
        <v>0</v>
      </c>
      <c r="Y63" s="450">
        <f t="shared" si="127"/>
        <v>0</v>
      </c>
      <c r="Z63" s="450">
        <f t="shared" si="127"/>
        <v>0</v>
      </c>
      <c r="AA63" s="169">
        <v>0</v>
      </c>
      <c r="AB63" s="79">
        <f>SUM(AB64,AB66)</f>
        <v>34000</v>
      </c>
      <c r="AC63" s="79">
        <f>SUM(AC64,AC66)</f>
        <v>23800</v>
      </c>
      <c r="AD63" s="371">
        <f t="shared" si="139"/>
        <v>70</v>
      </c>
      <c r="AE63" s="79">
        <f>SUM(AE64,AE66)</f>
        <v>115500</v>
      </c>
      <c r="AF63" s="79">
        <f>SUM(AF64,AF66)</f>
        <v>104300</v>
      </c>
      <c r="AG63" s="371">
        <f t="shared" si="137"/>
        <v>90.303030303030297</v>
      </c>
      <c r="AH63" s="79">
        <f>SUM(AH64,AH66)</f>
        <v>0</v>
      </c>
      <c r="AI63" s="79">
        <f>SUM(AI64,AI66)</f>
        <v>0</v>
      </c>
      <c r="AJ63" s="371">
        <v>0</v>
      </c>
      <c r="AK63" s="450">
        <f t="shared" si="128"/>
        <v>149500</v>
      </c>
      <c r="AL63" s="450">
        <f t="shared" si="128"/>
        <v>128100</v>
      </c>
      <c r="AM63" s="371">
        <f t="shared" si="138"/>
        <v>85.685618729096987</v>
      </c>
      <c r="AN63" s="79">
        <f>SUM(AN64,AN66)</f>
        <v>15200</v>
      </c>
      <c r="AO63" s="79">
        <f>SUM(AO64,AO66)</f>
        <v>0</v>
      </c>
      <c r="AP63" s="371">
        <f t="shared" si="140"/>
        <v>0</v>
      </c>
      <c r="AQ63" s="79">
        <f>SUM(AQ64,AQ66)</f>
        <v>0</v>
      </c>
      <c r="AR63" s="79">
        <f>SUM(AR64,AR66)</f>
        <v>0</v>
      </c>
      <c r="AS63" s="371">
        <v>0</v>
      </c>
      <c r="AT63" s="79">
        <f>SUM(AT64,AT66)</f>
        <v>0</v>
      </c>
      <c r="AU63" s="79">
        <f>SUM(AU64,AU66)</f>
        <v>0</v>
      </c>
      <c r="AV63" s="371">
        <v>0</v>
      </c>
      <c r="AW63" s="450">
        <f t="shared" si="131"/>
        <v>15200</v>
      </c>
      <c r="AX63" s="450">
        <f t="shared" si="131"/>
        <v>0</v>
      </c>
      <c r="AY63" s="169">
        <f t="shared" si="6"/>
        <v>0</v>
      </c>
      <c r="AZ63" s="79">
        <f>SUM(AZ64,AZ66)</f>
        <v>0</v>
      </c>
      <c r="BA63" s="79">
        <f>SUM(BA64,BA66)</f>
        <v>0</v>
      </c>
      <c r="BB63" s="371">
        <v>0</v>
      </c>
      <c r="BC63" s="79">
        <f>SUM(BC64,BC66)</f>
        <v>0</v>
      </c>
      <c r="BD63" s="79">
        <f>SUM(BD64,BD66)</f>
        <v>0</v>
      </c>
      <c r="BE63" s="371">
        <v>0</v>
      </c>
      <c r="BF63" s="79">
        <f>SUM(BF64,BF66)</f>
        <v>0</v>
      </c>
      <c r="BG63" s="79">
        <f>SUM(BG64,BG66)</f>
        <v>0</v>
      </c>
      <c r="BH63" s="371">
        <v>0</v>
      </c>
      <c r="BI63" s="450">
        <f t="shared" si="135"/>
        <v>0</v>
      </c>
      <c r="BJ63" s="450">
        <f t="shared" si="135"/>
        <v>0</v>
      </c>
      <c r="BK63" s="169">
        <v>0</v>
      </c>
      <c r="BL63" s="174">
        <f t="shared" si="23"/>
        <v>164700</v>
      </c>
    </row>
    <row r="64" spans="1:64" s="85" customFormat="1" x14ac:dyDescent="0.55000000000000004">
      <c r="A64" s="77"/>
      <c r="B64" s="78"/>
      <c r="C64" s="78"/>
      <c r="D64" s="78"/>
      <c r="E64" s="78"/>
      <c r="F64" s="78" t="s">
        <v>79</v>
      </c>
      <c r="G64" s="78"/>
      <c r="H64" s="79">
        <f>SUM(H65)</f>
        <v>0</v>
      </c>
      <c r="I64" s="79">
        <f>SUM(I65)</f>
        <v>55000</v>
      </c>
      <c r="J64" s="79">
        <f>SUM(J65)</f>
        <v>0</v>
      </c>
      <c r="K64" s="370">
        <f t="shared" si="21"/>
        <v>55000</v>
      </c>
      <c r="L64" s="79">
        <f t="shared" si="24"/>
        <v>53500</v>
      </c>
      <c r="M64" s="169">
        <f t="shared" si="1"/>
        <v>97.272727272727266</v>
      </c>
      <c r="N64" s="170">
        <f t="shared" si="12"/>
        <v>1500</v>
      </c>
      <c r="O64" s="169">
        <f t="shared" si="2"/>
        <v>2.7272727272727271</v>
      </c>
      <c r="P64" s="79">
        <f>SUM(P65)</f>
        <v>0</v>
      </c>
      <c r="Q64" s="79">
        <f>SUM(Q65)</f>
        <v>0</v>
      </c>
      <c r="R64" s="371">
        <v>0</v>
      </c>
      <c r="S64" s="79">
        <f>SUM(S65)</f>
        <v>0</v>
      </c>
      <c r="T64" s="79">
        <f>SUM(T65)</f>
        <v>0</v>
      </c>
      <c r="U64" s="169">
        <v>0</v>
      </c>
      <c r="V64" s="79">
        <f>SUM(V65)</f>
        <v>0</v>
      </c>
      <c r="W64" s="79">
        <f>SUM(W65)</f>
        <v>0</v>
      </c>
      <c r="X64" s="169">
        <v>0</v>
      </c>
      <c r="Y64" s="450">
        <f t="shared" si="127"/>
        <v>0</v>
      </c>
      <c r="Z64" s="450">
        <f t="shared" si="127"/>
        <v>0</v>
      </c>
      <c r="AA64" s="169">
        <v>0</v>
      </c>
      <c r="AB64" s="79">
        <f>SUM(AB65)</f>
        <v>0</v>
      </c>
      <c r="AC64" s="79">
        <f>SUM(AC65)</f>
        <v>0</v>
      </c>
      <c r="AD64" s="371">
        <v>0</v>
      </c>
      <c r="AE64" s="79">
        <f>SUM(AE65)</f>
        <v>55000</v>
      </c>
      <c r="AF64" s="79">
        <f>SUM(AF65)</f>
        <v>53500</v>
      </c>
      <c r="AG64" s="371">
        <f t="shared" si="137"/>
        <v>97.272727272727266</v>
      </c>
      <c r="AH64" s="79">
        <f>SUM(AH65)</f>
        <v>0</v>
      </c>
      <c r="AI64" s="79">
        <f>SUM(AI65)</f>
        <v>0</v>
      </c>
      <c r="AJ64" s="371">
        <v>0</v>
      </c>
      <c r="AK64" s="450">
        <f t="shared" si="128"/>
        <v>55000</v>
      </c>
      <c r="AL64" s="450">
        <f t="shared" si="128"/>
        <v>53500</v>
      </c>
      <c r="AM64" s="371">
        <f t="shared" si="138"/>
        <v>97.272727272727266</v>
      </c>
      <c r="AN64" s="79">
        <f>SUM(AN65)</f>
        <v>0</v>
      </c>
      <c r="AO64" s="79">
        <f>SUM(AO65)</f>
        <v>0</v>
      </c>
      <c r="AP64" s="371">
        <v>0</v>
      </c>
      <c r="AQ64" s="79">
        <f>SUM(AQ65)</f>
        <v>0</v>
      </c>
      <c r="AR64" s="79">
        <f>SUM(AR65)</f>
        <v>0</v>
      </c>
      <c r="AS64" s="371">
        <v>0</v>
      </c>
      <c r="AT64" s="79">
        <f>SUM(AT65)</f>
        <v>0</v>
      </c>
      <c r="AU64" s="79">
        <f>SUM(AU65)</f>
        <v>0</v>
      </c>
      <c r="AV64" s="371">
        <v>0</v>
      </c>
      <c r="AW64" s="450">
        <f t="shared" si="131"/>
        <v>0</v>
      </c>
      <c r="AX64" s="450">
        <f t="shared" si="131"/>
        <v>0</v>
      </c>
      <c r="AY64" s="169">
        <v>0</v>
      </c>
      <c r="AZ64" s="79">
        <f>SUM(AZ65)</f>
        <v>0</v>
      </c>
      <c r="BA64" s="79">
        <f>SUM(BA65)</f>
        <v>0</v>
      </c>
      <c r="BB64" s="371">
        <v>0</v>
      </c>
      <c r="BC64" s="79">
        <f>SUM(BC65)</f>
        <v>0</v>
      </c>
      <c r="BD64" s="79">
        <f>SUM(BD65)</f>
        <v>0</v>
      </c>
      <c r="BE64" s="371">
        <v>0</v>
      </c>
      <c r="BF64" s="79">
        <f>SUM(BF65)</f>
        <v>0</v>
      </c>
      <c r="BG64" s="79">
        <f>SUM(BG65)</f>
        <v>0</v>
      </c>
      <c r="BH64" s="371">
        <v>0</v>
      </c>
      <c r="BI64" s="450">
        <f t="shared" si="135"/>
        <v>0</v>
      </c>
      <c r="BJ64" s="450">
        <f t="shared" si="135"/>
        <v>0</v>
      </c>
      <c r="BK64" s="169">
        <v>0</v>
      </c>
      <c r="BL64" s="174">
        <f t="shared" si="23"/>
        <v>55000</v>
      </c>
    </row>
    <row r="65" spans="1:64" s="88" customFormat="1" x14ac:dyDescent="0.55000000000000004">
      <c r="A65" s="86"/>
      <c r="B65" s="87"/>
      <c r="C65" s="87"/>
      <c r="D65" s="87"/>
      <c r="E65" s="87"/>
      <c r="F65" s="87"/>
      <c r="G65" s="87" t="s">
        <v>80</v>
      </c>
      <c r="H65" s="79">
        <v>0</v>
      </c>
      <c r="I65" s="455">
        <v>55000</v>
      </c>
      <c r="J65" s="455">
        <v>0</v>
      </c>
      <c r="K65" s="370">
        <f t="shared" si="21"/>
        <v>55000</v>
      </c>
      <c r="L65" s="89">
        <f t="shared" si="24"/>
        <v>53500</v>
      </c>
      <c r="M65" s="80">
        <f t="shared" si="1"/>
        <v>97.272727272727266</v>
      </c>
      <c r="N65" s="81">
        <f t="shared" si="12"/>
        <v>1500</v>
      </c>
      <c r="O65" s="80">
        <f t="shared" si="2"/>
        <v>2.7272727272727271</v>
      </c>
      <c r="P65" s="455">
        <v>0</v>
      </c>
      <c r="Q65" s="455">
        <v>0</v>
      </c>
      <c r="R65" s="82">
        <v>0</v>
      </c>
      <c r="S65" s="455">
        <v>0</v>
      </c>
      <c r="T65" s="455">
        <v>0</v>
      </c>
      <c r="U65" s="80">
        <v>0</v>
      </c>
      <c r="V65" s="455">
        <v>0</v>
      </c>
      <c r="W65" s="455">
        <v>0</v>
      </c>
      <c r="X65" s="80">
        <v>0</v>
      </c>
      <c r="Y65" s="455">
        <f t="shared" si="127"/>
        <v>0</v>
      </c>
      <c r="Z65" s="455">
        <f t="shared" si="127"/>
        <v>0</v>
      </c>
      <c r="AA65" s="80">
        <v>0</v>
      </c>
      <c r="AB65" s="455">
        <v>0</v>
      </c>
      <c r="AC65" s="455">
        <v>0</v>
      </c>
      <c r="AD65" s="82">
        <v>0</v>
      </c>
      <c r="AE65" s="455">
        <v>55000</v>
      </c>
      <c r="AF65" s="455">
        <v>53500</v>
      </c>
      <c r="AG65" s="82">
        <f t="shared" si="137"/>
        <v>97.272727272727266</v>
      </c>
      <c r="AH65" s="455">
        <v>0</v>
      </c>
      <c r="AI65" s="455">
        <v>0</v>
      </c>
      <c r="AJ65" s="82">
        <v>0</v>
      </c>
      <c r="AK65" s="455">
        <f t="shared" si="128"/>
        <v>55000</v>
      </c>
      <c r="AL65" s="455">
        <f t="shared" si="128"/>
        <v>53500</v>
      </c>
      <c r="AM65" s="82">
        <f t="shared" si="138"/>
        <v>97.272727272727266</v>
      </c>
      <c r="AN65" s="455">
        <v>0</v>
      </c>
      <c r="AO65" s="455">
        <v>0</v>
      </c>
      <c r="AP65" s="82">
        <v>0</v>
      </c>
      <c r="AQ65" s="455">
        <v>0</v>
      </c>
      <c r="AR65" s="455">
        <v>0</v>
      </c>
      <c r="AS65" s="82">
        <v>0</v>
      </c>
      <c r="AT65" s="455">
        <v>0</v>
      </c>
      <c r="AU65" s="455">
        <v>0</v>
      </c>
      <c r="AV65" s="82">
        <v>0</v>
      </c>
      <c r="AW65" s="455">
        <f t="shared" si="131"/>
        <v>0</v>
      </c>
      <c r="AX65" s="455">
        <f t="shared" si="131"/>
        <v>0</v>
      </c>
      <c r="AY65" s="80">
        <v>0</v>
      </c>
      <c r="AZ65" s="455">
        <v>0</v>
      </c>
      <c r="BA65" s="455">
        <v>0</v>
      </c>
      <c r="BB65" s="82">
        <v>0</v>
      </c>
      <c r="BC65" s="455">
        <v>0</v>
      </c>
      <c r="BD65" s="455">
        <v>0</v>
      </c>
      <c r="BE65" s="82">
        <v>0</v>
      </c>
      <c r="BF65" s="455">
        <v>0</v>
      </c>
      <c r="BG65" s="455">
        <v>0</v>
      </c>
      <c r="BH65" s="82">
        <v>0</v>
      </c>
      <c r="BI65" s="455">
        <f t="shared" si="135"/>
        <v>0</v>
      </c>
      <c r="BJ65" s="455">
        <f t="shared" si="135"/>
        <v>0</v>
      </c>
      <c r="BK65" s="80">
        <v>0</v>
      </c>
      <c r="BL65" s="90">
        <f t="shared" si="23"/>
        <v>55000</v>
      </c>
    </row>
    <row r="66" spans="1:64" s="85" customFormat="1" x14ac:dyDescent="0.55000000000000004">
      <c r="A66" s="77"/>
      <c r="B66" s="78"/>
      <c r="C66" s="78"/>
      <c r="D66" s="78"/>
      <c r="E66" s="78"/>
      <c r="F66" s="78" t="s">
        <v>81</v>
      </c>
      <c r="G66" s="78"/>
      <c r="H66" s="79">
        <v>20758</v>
      </c>
      <c r="I66" s="79">
        <f>SUM(I67:I73)</f>
        <v>109700</v>
      </c>
      <c r="J66" s="79">
        <f>SUM(J67:J73)</f>
        <v>0</v>
      </c>
      <c r="K66" s="370">
        <f t="shared" si="21"/>
        <v>109700</v>
      </c>
      <c r="L66" s="79">
        <f t="shared" si="24"/>
        <v>74600</v>
      </c>
      <c r="M66" s="169">
        <f t="shared" si="1"/>
        <v>68.003646308113034</v>
      </c>
      <c r="N66" s="170">
        <f t="shared" si="12"/>
        <v>35100</v>
      </c>
      <c r="O66" s="169">
        <f t="shared" si="2"/>
        <v>31.996353691886963</v>
      </c>
      <c r="P66" s="79">
        <f>SUM(P67:P73)</f>
        <v>0</v>
      </c>
      <c r="Q66" s="79">
        <f>SUM(Q67:Q73)</f>
        <v>0</v>
      </c>
      <c r="R66" s="371">
        <v>0</v>
      </c>
      <c r="S66" s="79">
        <f>SUM(S67:S73)</f>
        <v>0</v>
      </c>
      <c r="T66" s="79">
        <f>SUM(T67:T73)</f>
        <v>0</v>
      </c>
      <c r="U66" s="169">
        <v>0</v>
      </c>
      <c r="V66" s="79">
        <f>SUM(V67:V73)</f>
        <v>0</v>
      </c>
      <c r="W66" s="79">
        <f>SUM(W67:W73)</f>
        <v>0</v>
      </c>
      <c r="X66" s="169">
        <v>0</v>
      </c>
      <c r="Y66" s="450">
        <f t="shared" si="127"/>
        <v>0</v>
      </c>
      <c r="Z66" s="450">
        <f t="shared" si="127"/>
        <v>0</v>
      </c>
      <c r="AA66" s="169">
        <v>0</v>
      </c>
      <c r="AB66" s="79">
        <f>SUM(AB67:AB73)</f>
        <v>34000</v>
      </c>
      <c r="AC66" s="79">
        <f>SUM(AC67:AC73)</f>
        <v>23800</v>
      </c>
      <c r="AD66" s="371">
        <f t="shared" si="139"/>
        <v>70</v>
      </c>
      <c r="AE66" s="79">
        <f>SUM(AE67:AE73)</f>
        <v>60500</v>
      </c>
      <c r="AF66" s="79">
        <f>SUM(AF67:AF73)</f>
        <v>50800</v>
      </c>
      <c r="AG66" s="371">
        <f t="shared" si="137"/>
        <v>83.966942148760324</v>
      </c>
      <c r="AH66" s="79">
        <f>SUM(AH67:AH73)</f>
        <v>0</v>
      </c>
      <c r="AI66" s="79">
        <f>SUM(AI67:AI73)</f>
        <v>0</v>
      </c>
      <c r="AJ66" s="371">
        <v>0</v>
      </c>
      <c r="AK66" s="450">
        <f t="shared" si="128"/>
        <v>94500</v>
      </c>
      <c r="AL66" s="450">
        <f t="shared" si="128"/>
        <v>74600</v>
      </c>
      <c r="AM66" s="371">
        <f t="shared" si="138"/>
        <v>78.941798941798936</v>
      </c>
      <c r="AN66" s="79">
        <f>SUM(AN67:AN73)</f>
        <v>15200</v>
      </c>
      <c r="AO66" s="79">
        <f>SUM(AO67:AO73)</f>
        <v>0</v>
      </c>
      <c r="AP66" s="371">
        <f t="shared" si="140"/>
        <v>0</v>
      </c>
      <c r="AQ66" s="79">
        <f>SUM(AQ67:AQ73)</f>
        <v>0</v>
      </c>
      <c r="AR66" s="79">
        <f>SUM(AR67:AR73)</f>
        <v>0</v>
      </c>
      <c r="AS66" s="371">
        <v>0</v>
      </c>
      <c r="AT66" s="79">
        <f>SUM(AT67:AT73)</f>
        <v>0</v>
      </c>
      <c r="AU66" s="79">
        <f>SUM(AU67:AU73)</f>
        <v>0</v>
      </c>
      <c r="AV66" s="371">
        <v>0</v>
      </c>
      <c r="AW66" s="450">
        <f t="shared" si="131"/>
        <v>15200</v>
      </c>
      <c r="AX66" s="450">
        <f t="shared" si="131"/>
        <v>0</v>
      </c>
      <c r="AY66" s="169">
        <f t="shared" si="6"/>
        <v>0</v>
      </c>
      <c r="AZ66" s="79">
        <f>SUM(AZ67:AZ73)</f>
        <v>0</v>
      </c>
      <c r="BA66" s="79">
        <f>SUM(BA67:BA73)</f>
        <v>0</v>
      </c>
      <c r="BB66" s="371">
        <v>0</v>
      </c>
      <c r="BC66" s="79">
        <f>SUM(BC67:BC73)</f>
        <v>0</v>
      </c>
      <c r="BD66" s="79">
        <f>SUM(BD67:BD73)</f>
        <v>0</v>
      </c>
      <c r="BE66" s="371">
        <v>0</v>
      </c>
      <c r="BF66" s="79">
        <f>SUM(BF67:BF73)</f>
        <v>0</v>
      </c>
      <c r="BG66" s="79">
        <f>SUM(BG67:BG73)</f>
        <v>0</v>
      </c>
      <c r="BH66" s="371">
        <v>0</v>
      </c>
      <c r="BI66" s="450">
        <f t="shared" si="135"/>
        <v>0</v>
      </c>
      <c r="BJ66" s="450">
        <f t="shared" si="135"/>
        <v>0</v>
      </c>
      <c r="BK66" s="169">
        <v>0</v>
      </c>
      <c r="BL66" s="174">
        <f t="shared" si="23"/>
        <v>109700</v>
      </c>
    </row>
    <row r="67" spans="1:64" s="88" customFormat="1" x14ac:dyDescent="0.55000000000000004">
      <c r="A67" s="86"/>
      <c r="B67" s="87"/>
      <c r="C67" s="87"/>
      <c r="D67" s="87"/>
      <c r="E67" s="87"/>
      <c r="F67" s="87"/>
      <c r="G67" s="87" t="s">
        <v>82</v>
      </c>
      <c r="H67" s="79">
        <v>0</v>
      </c>
      <c r="I67" s="455">
        <v>35000</v>
      </c>
      <c r="J67" s="455">
        <v>0</v>
      </c>
      <c r="K67" s="370">
        <f t="shared" si="21"/>
        <v>35000</v>
      </c>
      <c r="L67" s="89">
        <f t="shared" si="24"/>
        <v>32000</v>
      </c>
      <c r="M67" s="80">
        <f t="shared" si="1"/>
        <v>91.428571428571431</v>
      </c>
      <c r="N67" s="81">
        <f t="shared" si="12"/>
        <v>3000</v>
      </c>
      <c r="O67" s="80">
        <f t="shared" si="2"/>
        <v>8.5714285714285712</v>
      </c>
      <c r="P67" s="455">
        <v>0</v>
      </c>
      <c r="Q67" s="455">
        <v>0</v>
      </c>
      <c r="R67" s="82">
        <v>0</v>
      </c>
      <c r="S67" s="455">
        <v>0</v>
      </c>
      <c r="T67" s="455">
        <v>0</v>
      </c>
      <c r="U67" s="80">
        <v>0</v>
      </c>
      <c r="V67" s="455">
        <v>0</v>
      </c>
      <c r="W67" s="455">
        <v>0</v>
      </c>
      <c r="X67" s="80">
        <v>0</v>
      </c>
      <c r="Y67" s="455">
        <f t="shared" si="127"/>
        <v>0</v>
      </c>
      <c r="Z67" s="455">
        <f t="shared" si="127"/>
        <v>0</v>
      </c>
      <c r="AA67" s="80">
        <v>0</v>
      </c>
      <c r="AB67" s="455">
        <v>0</v>
      </c>
      <c r="AC67" s="455">
        <v>0</v>
      </c>
      <c r="AD67" s="82">
        <v>0</v>
      </c>
      <c r="AE67" s="455">
        <v>35000</v>
      </c>
      <c r="AF67" s="455">
        <v>32000</v>
      </c>
      <c r="AG67" s="82">
        <f t="shared" si="137"/>
        <v>91.428571428571431</v>
      </c>
      <c r="AH67" s="455">
        <v>0</v>
      </c>
      <c r="AI67" s="455">
        <v>0</v>
      </c>
      <c r="AJ67" s="82">
        <v>0</v>
      </c>
      <c r="AK67" s="455">
        <f t="shared" si="128"/>
        <v>35000</v>
      </c>
      <c r="AL67" s="455">
        <f t="shared" si="128"/>
        <v>32000</v>
      </c>
      <c r="AM67" s="82">
        <f t="shared" si="138"/>
        <v>91.428571428571431</v>
      </c>
      <c r="AN67" s="455">
        <v>0</v>
      </c>
      <c r="AO67" s="455">
        <v>0</v>
      </c>
      <c r="AP67" s="82">
        <v>0</v>
      </c>
      <c r="AQ67" s="455">
        <v>0</v>
      </c>
      <c r="AR67" s="455">
        <v>0</v>
      </c>
      <c r="AS67" s="82">
        <v>0</v>
      </c>
      <c r="AT67" s="455">
        <v>0</v>
      </c>
      <c r="AU67" s="455">
        <v>0</v>
      </c>
      <c r="AV67" s="82">
        <v>0</v>
      </c>
      <c r="AW67" s="455">
        <f t="shared" si="131"/>
        <v>0</v>
      </c>
      <c r="AX67" s="455">
        <f t="shared" si="131"/>
        <v>0</v>
      </c>
      <c r="AY67" s="80">
        <v>0</v>
      </c>
      <c r="AZ67" s="455">
        <v>0</v>
      </c>
      <c r="BA67" s="455">
        <v>0</v>
      </c>
      <c r="BB67" s="82">
        <v>0</v>
      </c>
      <c r="BC67" s="455">
        <v>0</v>
      </c>
      <c r="BD67" s="455">
        <v>0</v>
      </c>
      <c r="BE67" s="82">
        <v>0</v>
      </c>
      <c r="BF67" s="455">
        <v>0</v>
      </c>
      <c r="BG67" s="455">
        <v>0</v>
      </c>
      <c r="BH67" s="82">
        <v>0</v>
      </c>
      <c r="BI67" s="455">
        <f t="shared" si="135"/>
        <v>0</v>
      </c>
      <c r="BJ67" s="455">
        <f t="shared" si="135"/>
        <v>0</v>
      </c>
      <c r="BK67" s="80">
        <v>0</v>
      </c>
      <c r="BL67" s="90">
        <f t="shared" si="23"/>
        <v>35000</v>
      </c>
    </row>
    <row r="68" spans="1:64" s="88" customFormat="1" x14ac:dyDescent="0.55000000000000004">
      <c r="A68" s="86"/>
      <c r="B68" s="87"/>
      <c r="C68" s="87"/>
      <c r="D68" s="87"/>
      <c r="E68" s="87"/>
      <c r="F68" s="87"/>
      <c r="G68" s="87" t="s">
        <v>83</v>
      </c>
      <c r="H68" s="79">
        <v>0</v>
      </c>
      <c r="I68" s="455">
        <v>3000</v>
      </c>
      <c r="J68" s="455">
        <v>0</v>
      </c>
      <c r="K68" s="370">
        <f t="shared" si="21"/>
        <v>3000</v>
      </c>
      <c r="L68" s="89">
        <f t="shared" si="24"/>
        <v>2000</v>
      </c>
      <c r="M68" s="80">
        <f t="shared" si="1"/>
        <v>66.666666666666671</v>
      </c>
      <c r="N68" s="81">
        <f t="shared" si="12"/>
        <v>1000</v>
      </c>
      <c r="O68" s="80">
        <f t="shared" si="2"/>
        <v>33.333333333333336</v>
      </c>
      <c r="P68" s="455">
        <v>0</v>
      </c>
      <c r="Q68" s="455">
        <v>0</v>
      </c>
      <c r="R68" s="82">
        <v>0</v>
      </c>
      <c r="S68" s="455">
        <v>0</v>
      </c>
      <c r="T68" s="455">
        <v>0</v>
      </c>
      <c r="U68" s="80">
        <v>0</v>
      </c>
      <c r="V68" s="455">
        <v>0</v>
      </c>
      <c r="W68" s="455">
        <v>0</v>
      </c>
      <c r="X68" s="80">
        <v>0</v>
      </c>
      <c r="Y68" s="455">
        <f t="shared" si="127"/>
        <v>0</v>
      </c>
      <c r="Z68" s="455">
        <f t="shared" si="127"/>
        <v>0</v>
      </c>
      <c r="AA68" s="80">
        <v>0</v>
      </c>
      <c r="AB68" s="455">
        <v>0</v>
      </c>
      <c r="AC68" s="455">
        <v>0</v>
      </c>
      <c r="AD68" s="82">
        <v>0</v>
      </c>
      <c r="AE68" s="455">
        <v>3000</v>
      </c>
      <c r="AF68" s="455">
        <v>2000</v>
      </c>
      <c r="AG68" s="82">
        <f t="shared" si="137"/>
        <v>66.666666666666671</v>
      </c>
      <c r="AH68" s="455">
        <v>0</v>
      </c>
      <c r="AI68" s="455">
        <v>0</v>
      </c>
      <c r="AJ68" s="82">
        <v>0</v>
      </c>
      <c r="AK68" s="455">
        <f t="shared" si="128"/>
        <v>3000</v>
      </c>
      <c r="AL68" s="455">
        <f t="shared" si="128"/>
        <v>2000</v>
      </c>
      <c r="AM68" s="82">
        <f t="shared" si="138"/>
        <v>66.666666666666671</v>
      </c>
      <c r="AN68" s="455">
        <v>0</v>
      </c>
      <c r="AO68" s="455">
        <v>0</v>
      </c>
      <c r="AP68" s="82">
        <v>0</v>
      </c>
      <c r="AQ68" s="455">
        <v>0</v>
      </c>
      <c r="AR68" s="455">
        <v>0</v>
      </c>
      <c r="AS68" s="82">
        <v>0</v>
      </c>
      <c r="AT68" s="455">
        <v>0</v>
      </c>
      <c r="AU68" s="455">
        <v>0</v>
      </c>
      <c r="AV68" s="82">
        <v>0</v>
      </c>
      <c r="AW68" s="455">
        <f t="shared" si="131"/>
        <v>0</v>
      </c>
      <c r="AX68" s="455">
        <f t="shared" si="131"/>
        <v>0</v>
      </c>
      <c r="AY68" s="80">
        <v>0</v>
      </c>
      <c r="AZ68" s="455">
        <v>0</v>
      </c>
      <c r="BA68" s="455">
        <v>0</v>
      </c>
      <c r="BB68" s="82">
        <v>0</v>
      </c>
      <c r="BC68" s="455">
        <v>0</v>
      </c>
      <c r="BD68" s="455">
        <v>0</v>
      </c>
      <c r="BE68" s="82">
        <v>0</v>
      </c>
      <c r="BF68" s="455">
        <v>0</v>
      </c>
      <c r="BG68" s="455">
        <v>0</v>
      </c>
      <c r="BH68" s="82">
        <v>0</v>
      </c>
      <c r="BI68" s="455">
        <f t="shared" si="135"/>
        <v>0</v>
      </c>
      <c r="BJ68" s="455">
        <f t="shared" si="135"/>
        <v>0</v>
      </c>
      <c r="BK68" s="80">
        <v>0</v>
      </c>
      <c r="BL68" s="90">
        <f t="shared" si="23"/>
        <v>3000</v>
      </c>
    </row>
    <row r="69" spans="1:64" s="88" customFormat="1" x14ac:dyDescent="0.55000000000000004">
      <c r="A69" s="86"/>
      <c r="B69" s="87"/>
      <c r="C69" s="87"/>
      <c r="D69" s="87"/>
      <c r="E69" s="87"/>
      <c r="F69" s="87"/>
      <c r="G69" s="87" t="s">
        <v>84</v>
      </c>
      <c r="H69" s="79">
        <v>0</v>
      </c>
      <c r="I69" s="455">
        <v>20000</v>
      </c>
      <c r="J69" s="455">
        <v>0</v>
      </c>
      <c r="K69" s="370">
        <f t="shared" si="21"/>
        <v>20000</v>
      </c>
      <c r="L69" s="89">
        <f t="shared" si="24"/>
        <v>14300</v>
      </c>
      <c r="M69" s="80">
        <f t="shared" si="1"/>
        <v>71.5</v>
      </c>
      <c r="N69" s="81">
        <f t="shared" si="12"/>
        <v>5700</v>
      </c>
      <c r="O69" s="80">
        <f t="shared" si="2"/>
        <v>28.5</v>
      </c>
      <c r="P69" s="455">
        <v>0</v>
      </c>
      <c r="Q69" s="455">
        <v>0</v>
      </c>
      <c r="R69" s="82">
        <v>0</v>
      </c>
      <c r="S69" s="455">
        <v>0</v>
      </c>
      <c r="T69" s="455">
        <v>0</v>
      </c>
      <c r="U69" s="80">
        <v>0</v>
      </c>
      <c r="V69" s="455">
        <v>0</v>
      </c>
      <c r="W69" s="455">
        <v>0</v>
      </c>
      <c r="X69" s="80">
        <v>0</v>
      </c>
      <c r="Y69" s="455">
        <f t="shared" si="127"/>
        <v>0</v>
      </c>
      <c r="Z69" s="455">
        <f t="shared" si="127"/>
        <v>0</v>
      </c>
      <c r="AA69" s="80">
        <v>0</v>
      </c>
      <c r="AB69" s="455">
        <v>0</v>
      </c>
      <c r="AC69" s="455">
        <v>0</v>
      </c>
      <c r="AD69" s="82">
        <v>0</v>
      </c>
      <c r="AE69" s="455">
        <v>20000</v>
      </c>
      <c r="AF69" s="455">
        <v>14300</v>
      </c>
      <c r="AG69" s="82">
        <f t="shared" si="137"/>
        <v>71.5</v>
      </c>
      <c r="AH69" s="455">
        <v>0</v>
      </c>
      <c r="AI69" s="455">
        <v>0</v>
      </c>
      <c r="AJ69" s="82">
        <v>0</v>
      </c>
      <c r="AK69" s="455">
        <f t="shared" si="128"/>
        <v>20000</v>
      </c>
      <c r="AL69" s="455">
        <f t="shared" si="128"/>
        <v>14300</v>
      </c>
      <c r="AM69" s="82">
        <f t="shared" si="138"/>
        <v>71.5</v>
      </c>
      <c r="AN69" s="455">
        <v>0</v>
      </c>
      <c r="AO69" s="455">
        <v>0</v>
      </c>
      <c r="AP69" s="82">
        <v>0</v>
      </c>
      <c r="AQ69" s="455">
        <v>0</v>
      </c>
      <c r="AR69" s="455">
        <v>0</v>
      </c>
      <c r="AS69" s="82">
        <v>0</v>
      </c>
      <c r="AT69" s="455">
        <v>0</v>
      </c>
      <c r="AU69" s="455">
        <v>0</v>
      </c>
      <c r="AV69" s="82">
        <v>0</v>
      </c>
      <c r="AW69" s="455">
        <f t="shared" si="131"/>
        <v>0</v>
      </c>
      <c r="AX69" s="455">
        <f t="shared" si="131"/>
        <v>0</v>
      </c>
      <c r="AY69" s="80">
        <v>0</v>
      </c>
      <c r="AZ69" s="455">
        <v>0</v>
      </c>
      <c r="BA69" s="455">
        <v>0</v>
      </c>
      <c r="BB69" s="82">
        <v>0</v>
      </c>
      <c r="BC69" s="455">
        <v>0</v>
      </c>
      <c r="BD69" s="455">
        <v>0</v>
      </c>
      <c r="BE69" s="82">
        <v>0</v>
      </c>
      <c r="BF69" s="455">
        <v>0</v>
      </c>
      <c r="BG69" s="455">
        <v>0</v>
      </c>
      <c r="BH69" s="82">
        <v>0</v>
      </c>
      <c r="BI69" s="455">
        <f t="shared" si="135"/>
        <v>0</v>
      </c>
      <c r="BJ69" s="455">
        <f t="shared" si="135"/>
        <v>0</v>
      </c>
      <c r="BK69" s="80">
        <v>0</v>
      </c>
      <c r="BL69" s="90">
        <f t="shared" si="23"/>
        <v>20000</v>
      </c>
    </row>
    <row r="70" spans="1:64" s="88" customFormat="1" x14ac:dyDescent="0.55000000000000004">
      <c r="A70" s="86"/>
      <c r="B70" s="87"/>
      <c r="C70" s="87"/>
      <c r="D70" s="87"/>
      <c r="E70" s="87"/>
      <c r="F70" s="87"/>
      <c r="G70" s="87" t="s">
        <v>85</v>
      </c>
      <c r="H70" s="79">
        <v>0</v>
      </c>
      <c r="I70" s="455">
        <v>16000</v>
      </c>
      <c r="J70" s="455">
        <v>0</v>
      </c>
      <c r="K70" s="370">
        <f t="shared" si="21"/>
        <v>16000</v>
      </c>
      <c r="L70" s="89">
        <f t="shared" si="24"/>
        <v>16000</v>
      </c>
      <c r="M70" s="80">
        <f t="shared" si="1"/>
        <v>100</v>
      </c>
      <c r="N70" s="81">
        <f t="shared" si="12"/>
        <v>0</v>
      </c>
      <c r="O70" s="80">
        <f t="shared" si="2"/>
        <v>0</v>
      </c>
      <c r="P70" s="455">
        <v>0</v>
      </c>
      <c r="Q70" s="455">
        <v>0</v>
      </c>
      <c r="R70" s="82">
        <v>0</v>
      </c>
      <c r="S70" s="455">
        <v>0</v>
      </c>
      <c r="T70" s="455">
        <v>0</v>
      </c>
      <c r="U70" s="80">
        <v>0</v>
      </c>
      <c r="V70" s="455">
        <v>0</v>
      </c>
      <c r="W70" s="455">
        <v>0</v>
      </c>
      <c r="X70" s="80">
        <v>0</v>
      </c>
      <c r="Y70" s="455">
        <f t="shared" si="127"/>
        <v>0</v>
      </c>
      <c r="Z70" s="455">
        <f t="shared" si="127"/>
        <v>0</v>
      </c>
      <c r="AA70" s="80">
        <v>0</v>
      </c>
      <c r="AB70" s="455">
        <v>16000</v>
      </c>
      <c r="AC70" s="455">
        <v>16000</v>
      </c>
      <c r="AD70" s="82">
        <f t="shared" si="139"/>
        <v>100</v>
      </c>
      <c r="AE70" s="455">
        <v>0</v>
      </c>
      <c r="AF70" s="455">
        <v>0</v>
      </c>
      <c r="AG70" s="82">
        <v>0</v>
      </c>
      <c r="AH70" s="455">
        <v>0</v>
      </c>
      <c r="AI70" s="455">
        <v>0</v>
      </c>
      <c r="AJ70" s="82">
        <v>0</v>
      </c>
      <c r="AK70" s="455">
        <f t="shared" si="128"/>
        <v>16000</v>
      </c>
      <c r="AL70" s="455">
        <f t="shared" si="128"/>
        <v>16000</v>
      </c>
      <c r="AM70" s="82">
        <f>SUM(AL70*100/AK70)</f>
        <v>100</v>
      </c>
      <c r="AN70" s="455">
        <v>0</v>
      </c>
      <c r="AO70" s="455">
        <v>0</v>
      </c>
      <c r="AP70" s="82">
        <v>0</v>
      </c>
      <c r="AQ70" s="455">
        <v>0</v>
      </c>
      <c r="AR70" s="455">
        <v>0</v>
      </c>
      <c r="AS70" s="82">
        <v>0</v>
      </c>
      <c r="AT70" s="455">
        <v>0</v>
      </c>
      <c r="AU70" s="455">
        <v>0</v>
      </c>
      <c r="AV70" s="82">
        <v>0</v>
      </c>
      <c r="AW70" s="455">
        <f t="shared" si="131"/>
        <v>0</v>
      </c>
      <c r="AX70" s="455">
        <f t="shared" si="131"/>
        <v>0</v>
      </c>
      <c r="AY70" s="80">
        <v>0</v>
      </c>
      <c r="AZ70" s="455">
        <v>0</v>
      </c>
      <c r="BA70" s="455">
        <v>0</v>
      </c>
      <c r="BB70" s="82">
        <v>0</v>
      </c>
      <c r="BC70" s="455">
        <v>0</v>
      </c>
      <c r="BD70" s="455">
        <v>0</v>
      </c>
      <c r="BE70" s="82">
        <v>0</v>
      </c>
      <c r="BF70" s="455">
        <v>0</v>
      </c>
      <c r="BG70" s="455">
        <v>0</v>
      </c>
      <c r="BH70" s="82">
        <v>0</v>
      </c>
      <c r="BI70" s="455">
        <f t="shared" si="135"/>
        <v>0</v>
      </c>
      <c r="BJ70" s="455">
        <f t="shared" si="135"/>
        <v>0</v>
      </c>
      <c r="BK70" s="80">
        <v>0</v>
      </c>
      <c r="BL70" s="90">
        <f t="shared" si="23"/>
        <v>16000</v>
      </c>
    </row>
    <row r="71" spans="1:64" s="88" customFormat="1" x14ac:dyDescent="0.55000000000000004">
      <c r="A71" s="86"/>
      <c r="B71" s="87"/>
      <c r="C71" s="87"/>
      <c r="D71" s="87"/>
      <c r="E71" s="87"/>
      <c r="F71" s="87"/>
      <c r="G71" s="87" t="s">
        <v>86</v>
      </c>
      <c r="H71" s="79">
        <v>0</v>
      </c>
      <c r="I71" s="455">
        <v>15200</v>
      </c>
      <c r="J71" s="455">
        <v>0</v>
      </c>
      <c r="K71" s="370">
        <f t="shared" si="21"/>
        <v>15200</v>
      </c>
      <c r="L71" s="89">
        <f t="shared" si="24"/>
        <v>0</v>
      </c>
      <c r="M71" s="80">
        <f t="shared" si="1"/>
        <v>0</v>
      </c>
      <c r="N71" s="81">
        <f t="shared" si="12"/>
        <v>15200</v>
      </c>
      <c r="O71" s="80">
        <f t="shared" si="2"/>
        <v>100</v>
      </c>
      <c r="P71" s="455">
        <v>0</v>
      </c>
      <c r="Q71" s="455">
        <v>0</v>
      </c>
      <c r="R71" s="82">
        <v>0</v>
      </c>
      <c r="S71" s="455">
        <v>0</v>
      </c>
      <c r="T71" s="455">
        <v>0</v>
      </c>
      <c r="U71" s="80">
        <v>0</v>
      </c>
      <c r="V71" s="455">
        <v>0</v>
      </c>
      <c r="W71" s="455">
        <v>0</v>
      </c>
      <c r="X71" s="80">
        <v>0</v>
      </c>
      <c r="Y71" s="455">
        <f t="shared" si="127"/>
        <v>0</v>
      </c>
      <c r="Z71" s="455">
        <f t="shared" si="127"/>
        <v>0</v>
      </c>
      <c r="AA71" s="80">
        <v>0</v>
      </c>
      <c r="AB71" s="455">
        <v>0</v>
      </c>
      <c r="AC71" s="455">
        <v>0</v>
      </c>
      <c r="AD71" s="82">
        <v>0</v>
      </c>
      <c r="AE71" s="455">
        <v>0</v>
      </c>
      <c r="AF71" s="455">
        <v>0</v>
      </c>
      <c r="AG71" s="82">
        <v>0</v>
      </c>
      <c r="AH71" s="455">
        <v>0</v>
      </c>
      <c r="AI71" s="455">
        <v>0</v>
      </c>
      <c r="AJ71" s="82">
        <v>0</v>
      </c>
      <c r="AK71" s="455">
        <f t="shared" si="128"/>
        <v>0</v>
      </c>
      <c r="AL71" s="455">
        <f t="shared" si="128"/>
        <v>0</v>
      </c>
      <c r="AM71" s="82">
        <v>0</v>
      </c>
      <c r="AN71" s="455">
        <v>15200</v>
      </c>
      <c r="AO71" s="455"/>
      <c r="AP71" s="82">
        <f t="shared" si="140"/>
        <v>0</v>
      </c>
      <c r="AQ71" s="455">
        <v>0</v>
      </c>
      <c r="AR71" s="455">
        <v>0</v>
      </c>
      <c r="AS71" s="82">
        <v>0</v>
      </c>
      <c r="AT71" s="455">
        <v>0</v>
      </c>
      <c r="AU71" s="455">
        <v>0</v>
      </c>
      <c r="AV71" s="82">
        <v>0</v>
      </c>
      <c r="AW71" s="455">
        <f t="shared" si="131"/>
        <v>15200</v>
      </c>
      <c r="AX71" s="455">
        <f t="shared" si="131"/>
        <v>0</v>
      </c>
      <c r="AY71" s="80">
        <f t="shared" si="6"/>
        <v>0</v>
      </c>
      <c r="AZ71" s="455">
        <v>0</v>
      </c>
      <c r="BA71" s="455">
        <v>0</v>
      </c>
      <c r="BB71" s="82">
        <v>0</v>
      </c>
      <c r="BC71" s="455">
        <v>0</v>
      </c>
      <c r="BD71" s="455">
        <v>0</v>
      </c>
      <c r="BE71" s="82">
        <v>0</v>
      </c>
      <c r="BF71" s="455">
        <v>0</v>
      </c>
      <c r="BG71" s="455">
        <v>0</v>
      </c>
      <c r="BH71" s="82">
        <v>0</v>
      </c>
      <c r="BI71" s="455">
        <f t="shared" si="135"/>
        <v>0</v>
      </c>
      <c r="BJ71" s="455">
        <f t="shared" si="135"/>
        <v>0</v>
      </c>
      <c r="BK71" s="80">
        <v>0</v>
      </c>
      <c r="BL71" s="90">
        <f t="shared" si="23"/>
        <v>15200</v>
      </c>
    </row>
    <row r="72" spans="1:64" s="88" customFormat="1" x14ac:dyDescent="0.55000000000000004">
      <c r="A72" s="86"/>
      <c r="B72" s="87"/>
      <c r="C72" s="87"/>
      <c r="D72" s="87"/>
      <c r="E72" s="87"/>
      <c r="F72" s="87"/>
      <c r="G72" s="87" t="s">
        <v>87</v>
      </c>
      <c r="H72" s="79">
        <v>0</v>
      </c>
      <c r="I72" s="455">
        <v>18000</v>
      </c>
      <c r="J72" s="455">
        <v>0</v>
      </c>
      <c r="K72" s="370">
        <f t="shared" si="21"/>
        <v>18000</v>
      </c>
      <c r="L72" s="89">
        <f t="shared" si="24"/>
        <v>7800</v>
      </c>
      <c r="M72" s="80">
        <f t="shared" si="1"/>
        <v>43.333333333333336</v>
      </c>
      <c r="N72" s="81">
        <f t="shared" si="12"/>
        <v>10200</v>
      </c>
      <c r="O72" s="80">
        <f t="shared" si="2"/>
        <v>56.666666666666664</v>
      </c>
      <c r="P72" s="455">
        <v>0</v>
      </c>
      <c r="Q72" s="455">
        <v>0</v>
      </c>
      <c r="R72" s="82">
        <v>0</v>
      </c>
      <c r="S72" s="455">
        <v>0</v>
      </c>
      <c r="T72" s="455">
        <v>0</v>
      </c>
      <c r="U72" s="80">
        <v>0</v>
      </c>
      <c r="V72" s="455">
        <v>0</v>
      </c>
      <c r="W72" s="455">
        <v>0</v>
      </c>
      <c r="X72" s="80">
        <v>0</v>
      </c>
      <c r="Y72" s="455">
        <f t="shared" si="127"/>
        <v>0</v>
      </c>
      <c r="Z72" s="455">
        <f t="shared" si="127"/>
        <v>0</v>
      </c>
      <c r="AA72" s="80">
        <v>0</v>
      </c>
      <c r="AB72" s="455">
        <v>18000</v>
      </c>
      <c r="AC72" s="455">
        <v>7800</v>
      </c>
      <c r="AD72" s="82">
        <f t="shared" si="139"/>
        <v>43.333333333333336</v>
      </c>
      <c r="AE72" s="455">
        <v>0</v>
      </c>
      <c r="AF72" s="455">
        <v>0</v>
      </c>
      <c r="AG72" s="82">
        <v>0</v>
      </c>
      <c r="AH72" s="455">
        <v>0</v>
      </c>
      <c r="AI72" s="455">
        <v>0</v>
      </c>
      <c r="AJ72" s="82">
        <v>0</v>
      </c>
      <c r="AK72" s="455">
        <f t="shared" si="128"/>
        <v>18000</v>
      </c>
      <c r="AL72" s="455">
        <f t="shared" si="128"/>
        <v>7800</v>
      </c>
      <c r="AM72" s="82">
        <f t="shared" si="138"/>
        <v>43.333333333333336</v>
      </c>
      <c r="AN72" s="455">
        <v>0</v>
      </c>
      <c r="AO72" s="455">
        <v>0</v>
      </c>
      <c r="AP72" s="82">
        <v>0</v>
      </c>
      <c r="AQ72" s="455">
        <v>0</v>
      </c>
      <c r="AR72" s="455">
        <v>0</v>
      </c>
      <c r="AS72" s="82">
        <v>0</v>
      </c>
      <c r="AT72" s="455">
        <v>0</v>
      </c>
      <c r="AU72" s="455">
        <v>0</v>
      </c>
      <c r="AV72" s="82">
        <v>0</v>
      </c>
      <c r="AW72" s="455">
        <f t="shared" si="131"/>
        <v>0</v>
      </c>
      <c r="AX72" s="455">
        <f t="shared" si="131"/>
        <v>0</v>
      </c>
      <c r="AY72" s="80">
        <v>0</v>
      </c>
      <c r="AZ72" s="455">
        <v>0</v>
      </c>
      <c r="BA72" s="455">
        <v>0</v>
      </c>
      <c r="BB72" s="82">
        <v>0</v>
      </c>
      <c r="BC72" s="455">
        <v>0</v>
      </c>
      <c r="BD72" s="455">
        <v>0</v>
      </c>
      <c r="BE72" s="82">
        <v>0</v>
      </c>
      <c r="BF72" s="455">
        <v>0</v>
      </c>
      <c r="BG72" s="455">
        <v>0</v>
      </c>
      <c r="BH72" s="82">
        <v>0</v>
      </c>
      <c r="BI72" s="455">
        <f t="shared" si="135"/>
        <v>0</v>
      </c>
      <c r="BJ72" s="455">
        <f t="shared" si="135"/>
        <v>0</v>
      </c>
      <c r="BK72" s="80">
        <v>0</v>
      </c>
      <c r="BL72" s="90">
        <f t="shared" si="23"/>
        <v>18000</v>
      </c>
    </row>
    <row r="73" spans="1:64" s="88" customFormat="1" x14ac:dyDescent="0.55000000000000004">
      <c r="A73" s="86"/>
      <c r="B73" s="87"/>
      <c r="C73" s="87"/>
      <c r="D73" s="87"/>
      <c r="E73" s="87"/>
      <c r="F73" s="87"/>
      <c r="G73" s="87" t="s">
        <v>88</v>
      </c>
      <c r="H73" s="79">
        <v>0</v>
      </c>
      <c r="I73" s="455">
        <v>2500</v>
      </c>
      <c r="J73" s="455">
        <v>0</v>
      </c>
      <c r="K73" s="370">
        <f t="shared" si="21"/>
        <v>2500</v>
      </c>
      <c r="L73" s="89">
        <f t="shared" si="24"/>
        <v>2500</v>
      </c>
      <c r="M73" s="80">
        <f t="shared" si="1"/>
        <v>100</v>
      </c>
      <c r="N73" s="81">
        <f t="shared" si="12"/>
        <v>0</v>
      </c>
      <c r="O73" s="80">
        <f t="shared" si="2"/>
        <v>0</v>
      </c>
      <c r="P73" s="455">
        <v>0</v>
      </c>
      <c r="Q73" s="455">
        <v>0</v>
      </c>
      <c r="R73" s="82">
        <v>0</v>
      </c>
      <c r="S73" s="455">
        <v>0</v>
      </c>
      <c r="T73" s="455">
        <v>0</v>
      </c>
      <c r="U73" s="80">
        <v>0</v>
      </c>
      <c r="V73" s="455">
        <v>0</v>
      </c>
      <c r="W73" s="455">
        <v>0</v>
      </c>
      <c r="X73" s="80">
        <v>0</v>
      </c>
      <c r="Y73" s="455">
        <f t="shared" si="127"/>
        <v>0</v>
      </c>
      <c r="Z73" s="455">
        <f t="shared" si="127"/>
        <v>0</v>
      </c>
      <c r="AA73" s="80">
        <v>0</v>
      </c>
      <c r="AB73" s="455">
        <v>0</v>
      </c>
      <c r="AC73" s="455">
        <v>0</v>
      </c>
      <c r="AD73" s="82">
        <v>0</v>
      </c>
      <c r="AE73" s="455">
        <v>2500</v>
      </c>
      <c r="AF73" s="455">
        <v>2500</v>
      </c>
      <c r="AG73" s="82">
        <f t="shared" si="137"/>
        <v>100</v>
      </c>
      <c r="AH73" s="455">
        <v>0</v>
      </c>
      <c r="AI73" s="455">
        <v>0</v>
      </c>
      <c r="AJ73" s="82">
        <v>0</v>
      </c>
      <c r="AK73" s="455">
        <f t="shared" si="128"/>
        <v>2500</v>
      </c>
      <c r="AL73" s="455">
        <f t="shared" si="128"/>
        <v>2500</v>
      </c>
      <c r="AM73" s="82">
        <f t="shared" si="138"/>
        <v>100</v>
      </c>
      <c r="AN73" s="455">
        <v>0</v>
      </c>
      <c r="AO73" s="455">
        <v>0</v>
      </c>
      <c r="AP73" s="82">
        <v>0</v>
      </c>
      <c r="AQ73" s="455">
        <v>0</v>
      </c>
      <c r="AR73" s="455">
        <v>0</v>
      </c>
      <c r="AS73" s="82">
        <v>0</v>
      </c>
      <c r="AT73" s="455">
        <v>0</v>
      </c>
      <c r="AU73" s="455">
        <v>0</v>
      </c>
      <c r="AV73" s="82">
        <v>0</v>
      </c>
      <c r="AW73" s="455">
        <f t="shared" si="131"/>
        <v>0</v>
      </c>
      <c r="AX73" s="455">
        <f t="shared" si="131"/>
        <v>0</v>
      </c>
      <c r="AY73" s="80">
        <v>0</v>
      </c>
      <c r="AZ73" s="455">
        <v>0</v>
      </c>
      <c r="BA73" s="455">
        <v>0</v>
      </c>
      <c r="BB73" s="82">
        <v>0</v>
      </c>
      <c r="BC73" s="455">
        <v>0</v>
      </c>
      <c r="BD73" s="455">
        <v>0</v>
      </c>
      <c r="BE73" s="82">
        <v>0</v>
      </c>
      <c r="BF73" s="455">
        <v>0</v>
      </c>
      <c r="BG73" s="455">
        <v>0</v>
      </c>
      <c r="BH73" s="82">
        <v>0</v>
      </c>
      <c r="BI73" s="455">
        <f t="shared" si="135"/>
        <v>0</v>
      </c>
      <c r="BJ73" s="455">
        <f t="shared" si="135"/>
        <v>0</v>
      </c>
      <c r="BK73" s="80">
        <v>0</v>
      </c>
      <c r="BL73" s="90">
        <f t="shared" si="23"/>
        <v>2500</v>
      </c>
    </row>
    <row r="74" spans="1:64" s="76" customFormat="1" x14ac:dyDescent="0.55000000000000004">
      <c r="A74" s="68"/>
      <c r="B74" s="69"/>
      <c r="C74" s="69" t="s">
        <v>89</v>
      </c>
      <c r="D74" s="69"/>
      <c r="E74" s="69"/>
      <c r="F74" s="69"/>
      <c r="G74" s="69"/>
      <c r="H74" s="70">
        <f>SUM(H75,H83)</f>
        <v>65715.66</v>
      </c>
      <c r="I74" s="70">
        <f>SUM(I75,I83)</f>
        <v>1836740</v>
      </c>
      <c r="J74" s="70">
        <f>SUM(J75,J83)</f>
        <v>-34400</v>
      </c>
      <c r="K74" s="367">
        <f t="shared" si="21"/>
        <v>1802340</v>
      </c>
      <c r="L74" s="70">
        <f>SUM(Z74,AL74,AX74,BJ74)</f>
        <v>108750</v>
      </c>
      <c r="M74" s="162">
        <f t="shared" si="1"/>
        <v>6.0338226971603586</v>
      </c>
      <c r="N74" s="179">
        <f t="shared" si="12"/>
        <v>1693590</v>
      </c>
      <c r="O74" s="162">
        <f t="shared" si="2"/>
        <v>93.96617730283964</v>
      </c>
      <c r="P74" s="70">
        <f>SUM(P75,P83)</f>
        <v>0</v>
      </c>
      <c r="Q74" s="70">
        <f>SUM(Q75,Q83)</f>
        <v>0</v>
      </c>
      <c r="R74" s="368">
        <v>0</v>
      </c>
      <c r="S74" s="70">
        <f>SUM(S75,S83)</f>
        <v>0</v>
      </c>
      <c r="T74" s="70">
        <f>SUM(T75,T83)</f>
        <v>0</v>
      </c>
      <c r="U74" s="162">
        <v>0</v>
      </c>
      <c r="V74" s="70">
        <f>SUM(V75,V83)</f>
        <v>5700</v>
      </c>
      <c r="W74" s="70">
        <f>SUM(W75,W83)</f>
        <v>5700</v>
      </c>
      <c r="X74" s="162">
        <f t="shared" si="4"/>
        <v>100</v>
      </c>
      <c r="Y74" s="454">
        <f t="shared" ref="Y74:Z89" si="141">SUM(P74,S74,V74)</f>
        <v>5700</v>
      </c>
      <c r="Z74" s="454">
        <f t="shared" si="141"/>
        <v>5700</v>
      </c>
      <c r="AA74" s="162">
        <f t="shared" si="5"/>
        <v>100</v>
      </c>
      <c r="AB74" s="70">
        <f>SUM(AB75,AB83)</f>
        <v>96000</v>
      </c>
      <c r="AC74" s="70">
        <f>SUM(AC75,AC83)</f>
        <v>95350</v>
      </c>
      <c r="AD74" s="368">
        <f>SUM(AC74*100/AB74)</f>
        <v>99.322916666666671</v>
      </c>
      <c r="AE74" s="70">
        <f>SUM(AE75,AE83)</f>
        <v>5000</v>
      </c>
      <c r="AF74" s="70">
        <f>SUM(AF75,AF83)</f>
        <v>5000</v>
      </c>
      <c r="AG74" s="368">
        <f>SUM(AF74*100/AE74)</f>
        <v>100</v>
      </c>
      <c r="AH74" s="70">
        <f>SUM(AH75,AH83)</f>
        <v>3000</v>
      </c>
      <c r="AI74" s="70">
        <f>SUM(AI75,AI83)</f>
        <v>2700</v>
      </c>
      <c r="AJ74" s="368">
        <f>SUM(AI74*100/AH74)</f>
        <v>90</v>
      </c>
      <c r="AK74" s="454">
        <f t="shared" ref="AK74:AL89" si="142">SUM(AB74,AE74,AH74)</f>
        <v>104000</v>
      </c>
      <c r="AL74" s="454">
        <f t="shared" si="142"/>
        <v>103050</v>
      </c>
      <c r="AM74" s="368">
        <f>SUM(AL74*100/AK74)</f>
        <v>99.086538461538467</v>
      </c>
      <c r="AN74" s="70">
        <f>SUM(AN75,AN83)</f>
        <v>8400</v>
      </c>
      <c r="AO74" s="70">
        <f>SUM(AO75,AO83)</f>
        <v>0</v>
      </c>
      <c r="AP74" s="368">
        <f>SUM(AO74*100/AN74)</f>
        <v>0</v>
      </c>
      <c r="AQ74" s="70">
        <f>SUM(AQ75,AQ83)</f>
        <v>33400</v>
      </c>
      <c r="AR74" s="70">
        <f>SUM(AR75,AR83)</f>
        <v>0</v>
      </c>
      <c r="AS74" s="368">
        <f>SUM(AR74*100/AQ74)</f>
        <v>0</v>
      </c>
      <c r="AT74" s="70">
        <f>SUM(AT75,AT83)</f>
        <v>14500</v>
      </c>
      <c r="AU74" s="70">
        <f>SUM(AU75,AU83)</f>
        <v>0</v>
      </c>
      <c r="AV74" s="368">
        <f>SUM(AU74*100/AT74)</f>
        <v>0</v>
      </c>
      <c r="AW74" s="454">
        <f>SUM(AN74,AQ74,AT74)</f>
        <v>56300</v>
      </c>
      <c r="AX74" s="454">
        <f>SUM(AO74,AR74,AU74)</f>
        <v>0</v>
      </c>
      <c r="AY74" s="162">
        <f t="shared" si="6"/>
        <v>0</v>
      </c>
      <c r="AZ74" s="70">
        <f>SUM(AZ75,AZ83)</f>
        <v>0</v>
      </c>
      <c r="BA74" s="70">
        <f>SUM(BA75,BA83)</f>
        <v>0</v>
      </c>
      <c r="BB74" s="368">
        <v>0</v>
      </c>
      <c r="BC74" s="70">
        <f>SUM(BC75,BC83)</f>
        <v>159000</v>
      </c>
      <c r="BD74" s="70">
        <f>SUM(BD75,BD83)</f>
        <v>0</v>
      </c>
      <c r="BE74" s="162">
        <f t="shared" ref="BE74:BE82" si="143">SUM(BD74*100/BC74)</f>
        <v>0</v>
      </c>
      <c r="BF74" s="70">
        <f>SUM(BF75,BF83)</f>
        <v>1477340</v>
      </c>
      <c r="BG74" s="70">
        <f>SUM(BG75,BG83)</f>
        <v>0</v>
      </c>
      <c r="BH74" s="368">
        <f>SUM(BG74*100/BF74)</f>
        <v>0</v>
      </c>
      <c r="BI74" s="454">
        <f t="shared" ref="BI74:BJ89" si="144">SUM(AZ74,BC74,BF74)</f>
        <v>1636340</v>
      </c>
      <c r="BJ74" s="454">
        <f t="shared" si="144"/>
        <v>0</v>
      </c>
      <c r="BK74" s="162">
        <f t="shared" si="19"/>
        <v>0</v>
      </c>
      <c r="BL74" s="166">
        <f t="shared" si="23"/>
        <v>1802340</v>
      </c>
    </row>
    <row r="75" spans="1:64" s="189" customFormat="1" x14ac:dyDescent="0.55000000000000004">
      <c r="A75" s="180"/>
      <c r="B75" s="100"/>
      <c r="C75" s="100"/>
      <c r="D75" s="100" t="s">
        <v>90</v>
      </c>
      <c r="E75" s="100"/>
      <c r="F75" s="100"/>
      <c r="G75" s="100"/>
      <c r="H75" s="101">
        <f>SUM(H76,H80)</f>
        <v>65715.66</v>
      </c>
      <c r="I75" s="101">
        <f>SUM(I76,I80)</f>
        <v>748000</v>
      </c>
      <c r="J75" s="101">
        <f>SUM(J76,J80)</f>
        <v>-16000</v>
      </c>
      <c r="K75" s="456">
        <f t="shared" si="21"/>
        <v>732000</v>
      </c>
      <c r="L75" s="101">
        <f>SUM(Z75,AL75,AX75,BJ75)</f>
        <v>108750</v>
      </c>
      <c r="M75" s="183">
        <f t="shared" si="1"/>
        <v>14.85655737704918</v>
      </c>
      <c r="N75" s="184">
        <f t="shared" si="12"/>
        <v>623250</v>
      </c>
      <c r="O75" s="183">
        <f t="shared" si="2"/>
        <v>85.143442622950815</v>
      </c>
      <c r="P75" s="101">
        <f>SUM(P76,P80)</f>
        <v>0</v>
      </c>
      <c r="Q75" s="101">
        <f>SUM(Q76,Q80)</f>
        <v>0</v>
      </c>
      <c r="R75" s="457">
        <v>0</v>
      </c>
      <c r="S75" s="101">
        <f>SUM(S76,S80)</f>
        <v>0</v>
      </c>
      <c r="T75" s="101">
        <f>SUM(T76,T80)</f>
        <v>0</v>
      </c>
      <c r="U75" s="183">
        <v>0</v>
      </c>
      <c r="V75" s="101">
        <f>SUM(V76,V80)</f>
        <v>5700</v>
      </c>
      <c r="W75" s="101">
        <f>SUM(W76,W80)</f>
        <v>5700</v>
      </c>
      <c r="X75" s="183">
        <f t="shared" si="4"/>
        <v>100</v>
      </c>
      <c r="Y75" s="458">
        <f t="shared" si="141"/>
        <v>5700</v>
      </c>
      <c r="Z75" s="458">
        <f t="shared" si="141"/>
        <v>5700</v>
      </c>
      <c r="AA75" s="183">
        <f t="shared" si="5"/>
        <v>100</v>
      </c>
      <c r="AB75" s="101">
        <f>SUM(AB76,AB80)</f>
        <v>96000</v>
      </c>
      <c r="AC75" s="101">
        <f>SUM(AC76,AC80)</f>
        <v>95350</v>
      </c>
      <c r="AD75" s="457">
        <f>SUM(AC75*100/AB75)</f>
        <v>99.322916666666671</v>
      </c>
      <c r="AE75" s="101">
        <f>SUM(AE76,AE80)</f>
        <v>5000</v>
      </c>
      <c r="AF75" s="101">
        <f>SUM(AF76,AF80)</f>
        <v>5000</v>
      </c>
      <c r="AG75" s="457">
        <f>SUM(AF75*100/AE75)</f>
        <v>100</v>
      </c>
      <c r="AH75" s="101">
        <f>SUM(AH76,AH80)</f>
        <v>3000</v>
      </c>
      <c r="AI75" s="101">
        <f>SUM(AI76,AI80)</f>
        <v>2700</v>
      </c>
      <c r="AJ75" s="457">
        <f>SUM(AI75*100/AH75)</f>
        <v>90</v>
      </c>
      <c r="AK75" s="458">
        <f t="shared" si="142"/>
        <v>104000</v>
      </c>
      <c r="AL75" s="458">
        <f t="shared" si="142"/>
        <v>103050</v>
      </c>
      <c r="AM75" s="457">
        <f>SUM(AL75*100/AK75)</f>
        <v>99.086538461538467</v>
      </c>
      <c r="AN75" s="101">
        <f>SUM(AN76,AN80)</f>
        <v>8400</v>
      </c>
      <c r="AO75" s="101">
        <f>SUM(AO76,AO80)</f>
        <v>0</v>
      </c>
      <c r="AP75" s="457">
        <f>SUM(AO75*100/AN75)</f>
        <v>0</v>
      </c>
      <c r="AQ75" s="101">
        <f>SUM(AQ76,AQ80)</f>
        <v>33400</v>
      </c>
      <c r="AR75" s="101">
        <f>SUM(AR76,AR80)</f>
        <v>0</v>
      </c>
      <c r="AS75" s="457">
        <f>SUM(AR75*100/AQ75)</f>
        <v>0</v>
      </c>
      <c r="AT75" s="101">
        <f>SUM(AT76,AT80)</f>
        <v>14500</v>
      </c>
      <c r="AU75" s="101">
        <f>SUM(AU76,AU80)</f>
        <v>0</v>
      </c>
      <c r="AV75" s="457">
        <f>SUM(AU75*100/AT75)</f>
        <v>0</v>
      </c>
      <c r="AW75" s="458">
        <f>SUM(AN75,AP75,AP75,AQ75,AT75)</f>
        <v>56300</v>
      </c>
      <c r="AX75" s="458">
        <f>SUM(AO75,AR75,AU75)</f>
        <v>0</v>
      </c>
      <c r="AY75" s="183">
        <f t="shared" si="6"/>
        <v>0</v>
      </c>
      <c r="AZ75" s="101">
        <f>SUM(AZ76,AZ80)</f>
        <v>0</v>
      </c>
      <c r="BA75" s="101">
        <f>SUM(BA76,BA80)</f>
        <v>0</v>
      </c>
      <c r="BB75" s="457">
        <v>0</v>
      </c>
      <c r="BC75" s="101">
        <f>SUM(BC76,BC80)</f>
        <v>159000</v>
      </c>
      <c r="BD75" s="101">
        <f>SUM(BD76,BD80)</f>
        <v>0</v>
      </c>
      <c r="BE75" s="183">
        <f t="shared" si="143"/>
        <v>0</v>
      </c>
      <c r="BF75" s="101">
        <f>SUM(BF76,BF80)</f>
        <v>407000</v>
      </c>
      <c r="BG75" s="101">
        <f>SUM(BG76,BG80)</f>
        <v>0</v>
      </c>
      <c r="BH75" s="183">
        <f t="shared" ref="BH75" si="145">SUM(BG75*100/BF75)</f>
        <v>0</v>
      </c>
      <c r="BI75" s="458">
        <f t="shared" si="144"/>
        <v>566000</v>
      </c>
      <c r="BJ75" s="458">
        <f t="shared" si="144"/>
        <v>0</v>
      </c>
      <c r="BK75" s="183">
        <f t="shared" si="19"/>
        <v>0</v>
      </c>
      <c r="BL75" s="188">
        <f t="shared" si="23"/>
        <v>732000</v>
      </c>
    </row>
    <row r="76" spans="1:64" s="85" customFormat="1" x14ac:dyDescent="0.55000000000000004">
      <c r="A76" s="77"/>
      <c r="B76" s="78"/>
      <c r="C76" s="78"/>
      <c r="D76" s="78" t="s">
        <v>40</v>
      </c>
      <c r="E76" s="78"/>
      <c r="F76" s="78"/>
      <c r="G76" s="78"/>
      <c r="H76" s="79">
        <f t="shared" ref="H76:I78" si="146">SUM(H77)</f>
        <v>65715.66</v>
      </c>
      <c r="I76" s="79">
        <f t="shared" si="146"/>
        <v>110000</v>
      </c>
      <c r="J76" s="79">
        <f>SUM(J77)</f>
        <v>-16000</v>
      </c>
      <c r="K76" s="370">
        <f t="shared" si="21"/>
        <v>94000</v>
      </c>
      <c r="L76" s="79">
        <f>SUM(Z76,AL76,AX76,BJ76)</f>
        <v>44400</v>
      </c>
      <c r="M76" s="169">
        <f t="shared" si="1"/>
        <v>47.234042553191486</v>
      </c>
      <c r="N76" s="170">
        <f t="shared" si="12"/>
        <v>49600</v>
      </c>
      <c r="O76" s="169">
        <f t="shared" ref="O76:O117" si="147">SUM(N76*100/K76)</f>
        <v>52.765957446808514</v>
      </c>
      <c r="P76" s="79">
        <f t="shared" ref="P76:Q78" si="148">SUM(P77)</f>
        <v>0</v>
      </c>
      <c r="Q76" s="79">
        <f t="shared" si="148"/>
        <v>0</v>
      </c>
      <c r="R76" s="371">
        <v>0</v>
      </c>
      <c r="S76" s="79">
        <f t="shared" ref="S76:T78" si="149">SUM(S77)</f>
        <v>0</v>
      </c>
      <c r="T76" s="79">
        <f t="shared" si="149"/>
        <v>0</v>
      </c>
      <c r="U76" s="169">
        <v>0</v>
      </c>
      <c r="V76" s="79">
        <f t="shared" ref="V76:W78" si="150">SUM(V77)</f>
        <v>5700</v>
      </c>
      <c r="W76" s="79">
        <f t="shared" si="150"/>
        <v>5700</v>
      </c>
      <c r="X76" s="169">
        <f t="shared" si="4"/>
        <v>100</v>
      </c>
      <c r="Y76" s="450">
        <f t="shared" si="141"/>
        <v>5700</v>
      </c>
      <c r="Z76" s="450">
        <f t="shared" si="141"/>
        <v>5700</v>
      </c>
      <c r="AA76" s="169">
        <f t="shared" si="5"/>
        <v>100</v>
      </c>
      <c r="AB76" s="79">
        <f t="shared" ref="AB76:AC78" si="151">SUM(AB77)</f>
        <v>36000</v>
      </c>
      <c r="AC76" s="79">
        <f t="shared" si="151"/>
        <v>36000</v>
      </c>
      <c r="AD76" s="371">
        <f>SUM(AC76*100/AB76)</f>
        <v>100</v>
      </c>
      <c r="AE76" s="79">
        <f t="shared" ref="AE76:AF78" si="152">SUM(AE77)</f>
        <v>0</v>
      </c>
      <c r="AF76" s="79">
        <f t="shared" si="152"/>
        <v>0</v>
      </c>
      <c r="AG76" s="371">
        <v>0</v>
      </c>
      <c r="AH76" s="79">
        <f t="shared" ref="AH76:AI78" si="153">SUM(AH77)</f>
        <v>3000</v>
      </c>
      <c r="AI76" s="79">
        <f t="shared" si="153"/>
        <v>2700</v>
      </c>
      <c r="AJ76" s="371">
        <f>SUM(AI76*100/AH76)</f>
        <v>90</v>
      </c>
      <c r="AK76" s="450">
        <f t="shared" si="142"/>
        <v>39000</v>
      </c>
      <c r="AL76" s="450">
        <f t="shared" si="142"/>
        <v>38700</v>
      </c>
      <c r="AM76" s="371">
        <f>SUM(AL76*100/AK76)</f>
        <v>99.230769230769226</v>
      </c>
      <c r="AN76" s="79">
        <f t="shared" ref="AN76:AO78" si="154">SUM(AN77)</f>
        <v>8400</v>
      </c>
      <c r="AO76" s="79">
        <f t="shared" si="154"/>
        <v>0</v>
      </c>
      <c r="AP76" s="371">
        <f>SUM(AO76*100/AN76)</f>
        <v>0</v>
      </c>
      <c r="AQ76" s="79">
        <f t="shared" ref="AQ76:AR78" si="155">SUM(AQ77)</f>
        <v>13400</v>
      </c>
      <c r="AR76" s="79">
        <f t="shared" si="155"/>
        <v>0</v>
      </c>
      <c r="AS76" s="371">
        <f>SUM(AR76*100/AQ76)</f>
        <v>0</v>
      </c>
      <c r="AT76" s="79">
        <f t="shared" ref="AT76:AU78" si="156">SUM(AT77)</f>
        <v>14500</v>
      </c>
      <c r="AU76" s="79">
        <f t="shared" si="156"/>
        <v>0</v>
      </c>
      <c r="AV76" s="371">
        <f>SUM(AU76*100/AT76)</f>
        <v>0</v>
      </c>
      <c r="AW76" s="450">
        <f>SUM(AN76,AQ76,AT76)</f>
        <v>36300</v>
      </c>
      <c r="AX76" s="450">
        <f>SUM(AO76,AR76,AU76)</f>
        <v>0</v>
      </c>
      <c r="AY76" s="169">
        <f t="shared" si="6"/>
        <v>0</v>
      </c>
      <c r="AZ76" s="79">
        <f t="shared" ref="AZ76:BA78" si="157">SUM(AZ77)</f>
        <v>0</v>
      </c>
      <c r="BA76" s="79">
        <f t="shared" si="157"/>
        <v>0</v>
      </c>
      <c r="BB76" s="371">
        <v>0</v>
      </c>
      <c r="BC76" s="79">
        <f t="shared" ref="BC76:BD78" si="158">SUM(BC77)</f>
        <v>9000</v>
      </c>
      <c r="BD76" s="79">
        <f t="shared" si="158"/>
        <v>0</v>
      </c>
      <c r="BE76" s="169">
        <f t="shared" si="143"/>
        <v>0</v>
      </c>
      <c r="BF76" s="79">
        <f t="shared" ref="BF76:BG78" si="159">SUM(BF77)</f>
        <v>4000</v>
      </c>
      <c r="BG76" s="79">
        <f t="shared" si="159"/>
        <v>0</v>
      </c>
      <c r="BH76" s="371">
        <v>0</v>
      </c>
      <c r="BI76" s="450">
        <f t="shared" si="144"/>
        <v>13000</v>
      </c>
      <c r="BJ76" s="450">
        <f t="shared" si="144"/>
        <v>0</v>
      </c>
      <c r="BK76" s="169">
        <f t="shared" si="19"/>
        <v>0</v>
      </c>
      <c r="BL76" s="174">
        <f t="shared" si="23"/>
        <v>94000</v>
      </c>
    </row>
    <row r="77" spans="1:64" s="85" customFormat="1" x14ac:dyDescent="0.55000000000000004">
      <c r="A77" s="77"/>
      <c r="B77" s="78"/>
      <c r="C77" s="78"/>
      <c r="D77" s="78"/>
      <c r="E77" s="78" t="s">
        <v>41</v>
      </c>
      <c r="F77" s="78"/>
      <c r="G77" s="78"/>
      <c r="H77" s="79">
        <f t="shared" si="146"/>
        <v>65715.66</v>
      </c>
      <c r="I77" s="79">
        <f t="shared" si="146"/>
        <v>110000</v>
      </c>
      <c r="J77" s="79">
        <f>SUM(J78)</f>
        <v>-16000</v>
      </c>
      <c r="K77" s="370">
        <f t="shared" si="21"/>
        <v>94000</v>
      </c>
      <c r="L77" s="79">
        <f t="shared" ref="L77:L117" si="160">SUM(Z77,AL77,AX77,BJ77)</f>
        <v>44400</v>
      </c>
      <c r="M77" s="169">
        <f t="shared" si="1"/>
        <v>47.234042553191486</v>
      </c>
      <c r="N77" s="170">
        <f t="shared" si="12"/>
        <v>49600</v>
      </c>
      <c r="O77" s="169">
        <f t="shared" si="147"/>
        <v>52.765957446808514</v>
      </c>
      <c r="P77" s="79">
        <f t="shared" si="148"/>
        <v>0</v>
      </c>
      <c r="Q77" s="79">
        <f t="shared" si="148"/>
        <v>0</v>
      </c>
      <c r="R77" s="371">
        <v>0</v>
      </c>
      <c r="S77" s="79">
        <f t="shared" si="149"/>
        <v>0</v>
      </c>
      <c r="T77" s="79">
        <f t="shared" si="149"/>
        <v>0</v>
      </c>
      <c r="U77" s="169">
        <v>0</v>
      </c>
      <c r="V77" s="79">
        <f t="shared" si="150"/>
        <v>5700</v>
      </c>
      <c r="W77" s="79">
        <f t="shared" si="150"/>
        <v>5700</v>
      </c>
      <c r="X77" s="169">
        <f t="shared" si="4"/>
        <v>100</v>
      </c>
      <c r="Y77" s="450">
        <f t="shared" si="141"/>
        <v>5700</v>
      </c>
      <c r="Z77" s="450">
        <f t="shared" si="141"/>
        <v>5700</v>
      </c>
      <c r="AA77" s="169">
        <f t="shared" si="5"/>
        <v>100</v>
      </c>
      <c r="AB77" s="79">
        <f t="shared" si="151"/>
        <v>36000</v>
      </c>
      <c r="AC77" s="79">
        <f t="shared" si="151"/>
        <v>36000</v>
      </c>
      <c r="AD77" s="371">
        <f t="shared" ref="AD77:AD82" si="161">SUM(AC77*100/AB77)</f>
        <v>100</v>
      </c>
      <c r="AE77" s="79">
        <f t="shared" si="152"/>
        <v>0</v>
      </c>
      <c r="AF77" s="79">
        <f t="shared" si="152"/>
        <v>0</v>
      </c>
      <c r="AG77" s="371">
        <v>0</v>
      </c>
      <c r="AH77" s="79">
        <f t="shared" si="153"/>
        <v>3000</v>
      </c>
      <c r="AI77" s="79">
        <f t="shared" si="153"/>
        <v>2700</v>
      </c>
      <c r="AJ77" s="371">
        <f t="shared" ref="AJ77:AJ79" si="162">SUM(AI77*100/AH77)</f>
        <v>90</v>
      </c>
      <c r="AK77" s="450">
        <f t="shared" si="142"/>
        <v>39000</v>
      </c>
      <c r="AL77" s="450">
        <f t="shared" si="142"/>
        <v>38700</v>
      </c>
      <c r="AM77" s="371">
        <f t="shared" ref="AM77:AM82" si="163">SUM(AL77*100/AK77)</f>
        <v>99.230769230769226</v>
      </c>
      <c r="AN77" s="79">
        <f t="shared" si="154"/>
        <v>8400</v>
      </c>
      <c r="AO77" s="79">
        <f t="shared" si="154"/>
        <v>0</v>
      </c>
      <c r="AP77" s="371">
        <f t="shared" ref="AP77:AP79" si="164">SUM(AO77*100/AN77)</f>
        <v>0</v>
      </c>
      <c r="AQ77" s="79">
        <f t="shared" si="155"/>
        <v>13400</v>
      </c>
      <c r="AR77" s="79">
        <f t="shared" si="155"/>
        <v>0</v>
      </c>
      <c r="AS77" s="371">
        <f t="shared" ref="AS77:AS82" si="165">SUM(AR77*100/AQ77)</f>
        <v>0</v>
      </c>
      <c r="AT77" s="79">
        <f t="shared" si="156"/>
        <v>14500</v>
      </c>
      <c r="AU77" s="79">
        <f t="shared" si="156"/>
        <v>0</v>
      </c>
      <c r="AV77" s="371">
        <f t="shared" ref="AV77:AV79" si="166">SUM(AU77*100/AT77)</f>
        <v>0</v>
      </c>
      <c r="AW77" s="450">
        <f t="shared" ref="AW77:AX92" si="167">SUM(AN77,AQ77,AT77)</f>
        <v>36300</v>
      </c>
      <c r="AX77" s="450">
        <f t="shared" si="167"/>
        <v>0</v>
      </c>
      <c r="AY77" s="169">
        <f t="shared" si="6"/>
        <v>0</v>
      </c>
      <c r="AZ77" s="79">
        <f t="shared" si="157"/>
        <v>0</v>
      </c>
      <c r="BA77" s="79">
        <f t="shared" si="157"/>
        <v>0</v>
      </c>
      <c r="BB77" s="371">
        <v>0</v>
      </c>
      <c r="BC77" s="79">
        <f t="shared" si="158"/>
        <v>9000</v>
      </c>
      <c r="BD77" s="79">
        <f t="shared" si="158"/>
        <v>0</v>
      </c>
      <c r="BE77" s="169">
        <f t="shared" si="143"/>
        <v>0</v>
      </c>
      <c r="BF77" s="79">
        <f t="shared" si="159"/>
        <v>4000</v>
      </c>
      <c r="BG77" s="79">
        <f t="shared" si="159"/>
        <v>0</v>
      </c>
      <c r="BH77" s="371">
        <v>0</v>
      </c>
      <c r="BI77" s="450">
        <f t="shared" si="144"/>
        <v>13000</v>
      </c>
      <c r="BJ77" s="450">
        <f t="shared" si="144"/>
        <v>0</v>
      </c>
      <c r="BK77" s="169">
        <f t="shared" si="19"/>
        <v>0</v>
      </c>
      <c r="BL77" s="174">
        <f t="shared" si="23"/>
        <v>94000</v>
      </c>
    </row>
    <row r="78" spans="1:64" s="85" customFormat="1" x14ac:dyDescent="0.55000000000000004">
      <c r="A78" s="77"/>
      <c r="B78" s="78"/>
      <c r="C78" s="78"/>
      <c r="D78" s="78"/>
      <c r="E78" s="78"/>
      <c r="F78" s="78" t="s">
        <v>47</v>
      </c>
      <c r="G78" s="78"/>
      <c r="H78" s="79">
        <f t="shared" si="146"/>
        <v>65715.66</v>
      </c>
      <c r="I78" s="79">
        <f t="shared" si="146"/>
        <v>110000</v>
      </c>
      <c r="J78" s="79">
        <f>SUM(J79)</f>
        <v>-16000</v>
      </c>
      <c r="K78" s="370">
        <f t="shared" si="21"/>
        <v>94000</v>
      </c>
      <c r="L78" s="79">
        <f t="shared" si="160"/>
        <v>44400</v>
      </c>
      <c r="M78" s="169">
        <f t="shared" si="1"/>
        <v>47.234042553191486</v>
      </c>
      <c r="N78" s="170">
        <f t="shared" si="12"/>
        <v>49600</v>
      </c>
      <c r="O78" s="169">
        <f t="shared" si="147"/>
        <v>52.765957446808514</v>
      </c>
      <c r="P78" s="79">
        <f t="shared" si="148"/>
        <v>0</v>
      </c>
      <c r="Q78" s="79">
        <f t="shared" si="148"/>
        <v>0</v>
      </c>
      <c r="R78" s="371">
        <v>0</v>
      </c>
      <c r="S78" s="79">
        <f t="shared" si="149"/>
        <v>0</v>
      </c>
      <c r="T78" s="79">
        <f t="shared" si="149"/>
        <v>0</v>
      </c>
      <c r="U78" s="169">
        <v>0</v>
      </c>
      <c r="V78" s="79">
        <f t="shared" si="150"/>
        <v>5700</v>
      </c>
      <c r="W78" s="79">
        <f t="shared" si="150"/>
        <v>5700</v>
      </c>
      <c r="X78" s="169">
        <f t="shared" si="4"/>
        <v>100</v>
      </c>
      <c r="Y78" s="450">
        <f t="shared" si="141"/>
        <v>5700</v>
      </c>
      <c r="Z78" s="450">
        <f t="shared" si="141"/>
        <v>5700</v>
      </c>
      <c r="AA78" s="169">
        <f t="shared" si="5"/>
        <v>100</v>
      </c>
      <c r="AB78" s="79">
        <f t="shared" si="151"/>
        <v>36000</v>
      </c>
      <c r="AC78" s="79">
        <f t="shared" si="151"/>
        <v>36000</v>
      </c>
      <c r="AD78" s="371">
        <f t="shared" si="161"/>
        <v>100</v>
      </c>
      <c r="AE78" s="79">
        <f t="shared" si="152"/>
        <v>0</v>
      </c>
      <c r="AF78" s="79">
        <f t="shared" si="152"/>
        <v>0</v>
      </c>
      <c r="AG78" s="371">
        <v>0</v>
      </c>
      <c r="AH78" s="79">
        <f t="shared" si="153"/>
        <v>3000</v>
      </c>
      <c r="AI78" s="79">
        <f t="shared" si="153"/>
        <v>2700</v>
      </c>
      <c r="AJ78" s="371">
        <f t="shared" si="162"/>
        <v>90</v>
      </c>
      <c r="AK78" s="450">
        <f t="shared" si="142"/>
        <v>39000</v>
      </c>
      <c r="AL78" s="450">
        <f t="shared" si="142"/>
        <v>38700</v>
      </c>
      <c r="AM78" s="371">
        <f t="shared" si="163"/>
        <v>99.230769230769226</v>
      </c>
      <c r="AN78" s="79">
        <f t="shared" si="154"/>
        <v>8400</v>
      </c>
      <c r="AO78" s="79">
        <f t="shared" si="154"/>
        <v>0</v>
      </c>
      <c r="AP78" s="371">
        <f t="shared" si="164"/>
        <v>0</v>
      </c>
      <c r="AQ78" s="79">
        <f t="shared" si="155"/>
        <v>13400</v>
      </c>
      <c r="AR78" s="79">
        <f t="shared" si="155"/>
        <v>0</v>
      </c>
      <c r="AS78" s="371">
        <f t="shared" si="165"/>
        <v>0</v>
      </c>
      <c r="AT78" s="79">
        <f t="shared" si="156"/>
        <v>14500</v>
      </c>
      <c r="AU78" s="79">
        <f t="shared" si="156"/>
        <v>0</v>
      </c>
      <c r="AV78" s="371">
        <f t="shared" si="166"/>
        <v>0</v>
      </c>
      <c r="AW78" s="450">
        <f t="shared" si="167"/>
        <v>36300</v>
      </c>
      <c r="AX78" s="450">
        <f t="shared" si="167"/>
        <v>0</v>
      </c>
      <c r="AY78" s="169">
        <f t="shared" si="6"/>
        <v>0</v>
      </c>
      <c r="AZ78" s="79">
        <f t="shared" si="157"/>
        <v>0</v>
      </c>
      <c r="BA78" s="79">
        <f t="shared" si="157"/>
        <v>0</v>
      </c>
      <c r="BB78" s="371">
        <v>0</v>
      </c>
      <c r="BC78" s="79">
        <f t="shared" si="158"/>
        <v>9000</v>
      </c>
      <c r="BD78" s="79">
        <f t="shared" si="158"/>
        <v>0</v>
      </c>
      <c r="BE78" s="169">
        <f t="shared" si="143"/>
        <v>0</v>
      </c>
      <c r="BF78" s="79">
        <f t="shared" si="159"/>
        <v>4000</v>
      </c>
      <c r="BG78" s="79">
        <f t="shared" si="159"/>
        <v>0</v>
      </c>
      <c r="BH78" s="371">
        <v>0</v>
      </c>
      <c r="BI78" s="450">
        <f t="shared" si="144"/>
        <v>13000</v>
      </c>
      <c r="BJ78" s="450">
        <f t="shared" si="144"/>
        <v>0</v>
      </c>
      <c r="BK78" s="169">
        <f t="shared" ref="BK78:BK85" si="168">SUM(BJ78*100/BI78)</f>
        <v>0</v>
      </c>
      <c r="BL78" s="174">
        <f t="shared" si="23"/>
        <v>94000</v>
      </c>
    </row>
    <row r="79" spans="1:64" s="88" customFormat="1" x14ac:dyDescent="0.55000000000000004">
      <c r="A79" s="86"/>
      <c r="B79" s="87"/>
      <c r="C79" s="87"/>
      <c r="D79" s="78"/>
      <c r="E79" s="87"/>
      <c r="F79" s="93"/>
      <c r="G79" s="87" t="s">
        <v>91</v>
      </c>
      <c r="H79" s="79">
        <v>65715.66</v>
      </c>
      <c r="I79" s="455">
        <f>47000+43000+20000</f>
        <v>110000</v>
      </c>
      <c r="J79" s="455">
        <f>-6000+7000-17000</f>
        <v>-16000</v>
      </c>
      <c r="K79" s="370">
        <f t="shared" si="21"/>
        <v>94000</v>
      </c>
      <c r="L79" s="89">
        <f t="shared" si="160"/>
        <v>44400</v>
      </c>
      <c r="M79" s="80">
        <f t="shared" si="1"/>
        <v>47.234042553191486</v>
      </c>
      <c r="N79" s="81">
        <f t="shared" ref="N79:N117" si="169">SUM(K79-L79)</f>
        <v>49600</v>
      </c>
      <c r="O79" s="80">
        <f t="shared" si="147"/>
        <v>52.765957446808514</v>
      </c>
      <c r="P79" s="455">
        <v>0</v>
      </c>
      <c r="Q79" s="455">
        <v>0</v>
      </c>
      <c r="R79" s="82">
        <v>0</v>
      </c>
      <c r="S79" s="455">
        <v>0</v>
      </c>
      <c r="T79" s="455">
        <v>0</v>
      </c>
      <c r="U79" s="80">
        <v>0</v>
      </c>
      <c r="V79" s="455">
        <f>2700+3000</f>
        <v>5700</v>
      </c>
      <c r="W79" s="455">
        <f>2700+3000</f>
        <v>5700</v>
      </c>
      <c r="X79" s="80">
        <f t="shared" si="4"/>
        <v>100</v>
      </c>
      <c r="Y79" s="455">
        <f t="shared" si="141"/>
        <v>5700</v>
      </c>
      <c r="Z79" s="455">
        <f t="shared" si="141"/>
        <v>5700</v>
      </c>
      <c r="AA79" s="80">
        <f t="shared" si="5"/>
        <v>100</v>
      </c>
      <c r="AB79" s="455">
        <f>9000+24000+3000</f>
        <v>36000</v>
      </c>
      <c r="AC79" s="455">
        <f>9000+24000+3000</f>
        <v>36000</v>
      </c>
      <c r="AD79" s="82">
        <f t="shared" si="161"/>
        <v>100</v>
      </c>
      <c r="AE79" s="455">
        <v>0</v>
      </c>
      <c r="AF79" s="455">
        <v>0</v>
      </c>
      <c r="AG79" s="82">
        <v>0</v>
      </c>
      <c r="AH79" s="455">
        <v>3000</v>
      </c>
      <c r="AI79" s="455">
        <v>2700</v>
      </c>
      <c r="AJ79" s="82">
        <f t="shared" si="162"/>
        <v>90</v>
      </c>
      <c r="AK79" s="455">
        <f t="shared" si="142"/>
        <v>39000</v>
      </c>
      <c r="AL79" s="455">
        <f t="shared" si="142"/>
        <v>38700</v>
      </c>
      <c r="AM79" s="82">
        <f t="shared" si="163"/>
        <v>99.230769230769226</v>
      </c>
      <c r="AN79" s="455">
        <v>8400</v>
      </c>
      <c r="AO79" s="455">
        <v>0</v>
      </c>
      <c r="AP79" s="82">
        <f t="shared" si="164"/>
        <v>0</v>
      </c>
      <c r="AQ79" s="455">
        <f>8400+5000</f>
        <v>13400</v>
      </c>
      <c r="AR79" s="455">
        <v>0</v>
      </c>
      <c r="AS79" s="82">
        <f t="shared" si="165"/>
        <v>0</v>
      </c>
      <c r="AT79" s="455">
        <f>9500+5000</f>
        <v>14500</v>
      </c>
      <c r="AU79" s="455"/>
      <c r="AV79" s="82">
        <f t="shared" si="166"/>
        <v>0</v>
      </c>
      <c r="AW79" s="455">
        <f t="shared" si="167"/>
        <v>36300</v>
      </c>
      <c r="AX79" s="455">
        <f t="shared" si="167"/>
        <v>0</v>
      </c>
      <c r="AY79" s="80">
        <f t="shared" si="6"/>
        <v>0</v>
      </c>
      <c r="AZ79" s="455">
        <v>0</v>
      </c>
      <c r="BA79" s="455">
        <v>0</v>
      </c>
      <c r="BB79" s="82">
        <v>0</v>
      </c>
      <c r="BC79" s="455">
        <v>9000</v>
      </c>
      <c r="BD79" s="455"/>
      <c r="BE79" s="80">
        <f t="shared" si="143"/>
        <v>0</v>
      </c>
      <c r="BF79" s="455">
        <v>4000</v>
      </c>
      <c r="BG79" s="455">
        <v>0</v>
      </c>
      <c r="BH79" s="82">
        <v>0</v>
      </c>
      <c r="BI79" s="455">
        <f t="shared" si="144"/>
        <v>13000</v>
      </c>
      <c r="BJ79" s="455">
        <f t="shared" si="144"/>
        <v>0</v>
      </c>
      <c r="BK79" s="80">
        <f t="shared" si="168"/>
        <v>0</v>
      </c>
      <c r="BL79" s="90">
        <f t="shared" si="23"/>
        <v>94000</v>
      </c>
    </row>
    <row r="80" spans="1:64" s="85" customFormat="1" x14ac:dyDescent="0.55000000000000004">
      <c r="A80" s="77"/>
      <c r="B80" s="78"/>
      <c r="C80" s="78"/>
      <c r="D80" s="78" t="s">
        <v>70</v>
      </c>
      <c r="E80" s="78"/>
      <c r="F80" s="78"/>
      <c r="G80" s="78"/>
      <c r="H80" s="79">
        <f t="shared" ref="H80:J81" si="170">SUM(H81)</f>
        <v>0</v>
      </c>
      <c r="I80" s="79">
        <f t="shared" si="170"/>
        <v>638000</v>
      </c>
      <c r="J80" s="79">
        <f t="shared" si="170"/>
        <v>0</v>
      </c>
      <c r="K80" s="370">
        <f t="shared" si="21"/>
        <v>638000</v>
      </c>
      <c r="L80" s="79">
        <f t="shared" si="160"/>
        <v>64350</v>
      </c>
      <c r="M80" s="169">
        <f t="shared" si="1"/>
        <v>10.086206896551724</v>
      </c>
      <c r="N80" s="170">
        <f t="shared" si="169"/>
        <v>573650</v>
      </c>
      <c r="O80" s="169">
        <f t="shared" si="147"/>
        <v>89.91379310344827</v>
      </c>
      <c r="P80" s="79">
        <f>SUM(P81)</f>
        <v>0</v>
      </c>
      <c r="Q80" s="79">
        <f>SUM(Q81)</f>
        <v>0</v>
      </c>
      <c r="R80" s="371">
        <v>0</v>
      </c>
      <c r="S80" s="79">
        <f>SUM(S81)</f>
        <v>0</v>
      </c>
      <c r="T80" s="79">
        <f>SUM(T81)</f>
        <v>0</v>
      </c>
      <c r="U80" s="169">
        <v>0</v>
      </c>
      <c r="V80" s="79">
        <f>SUM(V81)</f>
        <v>0</v>
      </c>
      <c r="W80" s="79">
        <f>SUM(W81)</f>
        <v>0</v>
      </c>
      <c r="X80" s="169">
        <v>0</v>
      </c>
      <c r="Y80" s="450">
        <f t="shared" si="141"/>
        <v>0</v>
      </c>
      <c r="Z80" s="450">
        <f t="shared" si="141"/>
        <v>0</v>
      </c>
      <c r="AA80" s="169">
        <v>0</v>
      </c>
      <c r="AB80" s="79">
        <f>SUM(AB81)</f>
        <v>60000</v>
      </c>
      <c r="AC80" s="79">
        <f>SUM(AC81)</f>
        <v>59350</v>
      </c>
      <c r="AD80" s="371">
        <f t="shared" si="161"/>
        <v>98.916666666666671</v>
      </c>
      <c r="AE80" s="79">
        <f>SUM(AE81)</f>
        <v>5000</v>
      </c>
      <c r="AF80" s="79">
        <f>SUM(AF81)</f>
        <v>5000</v>
      </c>
      <c r="AG80" s="371">
        <f t="shared" ref="AG80:AG82" si="171">SUM(AF80*100/AE80)</f>
        <v>100</v>
      </c>
      <c r="AH80" s="79">
        <f>SUM(AH81)</f>
        <v>0</v>
      </c>
      <c r="AI80" s="79">
        <f>SUM(AI81)</f>
        <v>0</v>
      </c>
      <c r="AJ80" s="371">
        <v>0</v>
      </c>
      <c r="AK80" s="450">
        <f t="shared" si="142"/>
        <v>65000</v>
      </c>
      <c r="AL80" s="450">
        <f t="shared" si="142"/>
        <v>64350</v>
      </c>
      <c r="AM80" s="371">
        <f t="shared" si="163"/>
        <v>99</v>
      </c>
      <c r="AN80" s="79">
        <f>SUM(AN81)</f>
        <v>0</v>
      </c>
      <c r="AO80" s="79">
        <f>SUM(AO81)</f>
        <v>0</v>
      </c>
      <c r="AP80" s="371">
        <v>0</v>
      </c>
      <c r="AQ80" s="79">
        <f>SUM(AQ81)</f>
        <v>20000</v>
      </c>
      <c r="AR80" s="79">
        <f>SUM(AR81)</f>
        <v>0</v>
      </c>
      <c r="AS80" s="371">
        <f t="shared" si="165"/>
        <v>0</v>
      </c>
      <c r="AT80" s="79">
        <f>SUM(AT81)</f>
        <v>0</v>
      </c>
      <c r="AU80" s="79">
        <f>SUM(AU81)</f>
        <v>0</v>
      </c>
      <c r="AV80" s="371">
        <v>0</v>
      </c>
      <c r="AW80" s="450">
        <f t="shared" si="167"/>
        <v>20000</v>
      </c>
      <c r="AX80" s="450">
        <f t="shared" si="167"/>
        <v>0</v>
      </c>
      <c r="AY80" s="169">
        <f t="shared" si="6"/>
        <v>0</v>
      </c>
      <c r="AZ80" s="79">
        <f>SUM(AZ81)</f>
        <v>0</v>
      </c>
      <c r="BA80" s="79">
        <f>SUM(BA81)</f>
        <v>0</v>
      </c>
      <c r="BB80" s="371">
        <v>0</v>
      </c>
      <c r="BC80" s="79">
        <f>SUM(BC81)</f>
        <v>150000</v>
      </c>
      <c r="BD80" s="79">
        <f>SUM(BD81)</f>
        <v>0</v>
      </c>
      <c r="BE80" s="169">
        <f t="shared" si="143"/>
        <v>0</v>
      </c>
      <c r="BF80" s="79">
        <f>SUM(BF81)</f>
        <v>403000</v>
      </c>
      <c r="BG80" s="79">
        <f>SUM(BG81)</f>
        <v>0</v>
      </c>
      <c r="BH80" s="169">
        <f t="shared" ref="BH80:BH82" si="172">SUM(BG80*100/BF80)</f>
        <v>0</v>
      </c>
      <c r="BI80" s="450">
        <f t="shared" si="144"/>
        <v>553000</v>
      </c>
      <c r="BJ80" s="450">
        <f t="shared" si="144"/>
        <v>0</v>
      </c>
      <c r="BK80" s="169">
        <f t="shared" si="168"/>
        <v>0</v>
      </c>
      <c r="BL80" s="174">
        <f t="shared" si="23"/>
        <v>638000</v>
      </c>
    </row>
    <row r="81" spans="1:64" s="85" customFormat="1" x14ac:dyDescent="0.55000000000000004">
      <c r="A81" s="77"/>
      <c r="B81" s="78"/>
      <c r="C81" s="78"/>
      <c r="D81" s="78"/>
      <c r="E81" s="78" t="s">
        <v>71</v>
      </c>
      <c r="F81" s="78"/>
      <c r="G81" s="78"/>
      <c r="H81" s="79">
        <f t="shared" si="170"/>
        <v>0</v>
      </c>
      <c r="I81" s="79">
        <f t="shared" si="170"/>
        <v>638000</v>
      </c>
      <c r="J81" s="79">
        <f t="shared" si="170"/>
        <v>0</v>
      </c>
      <c r="K81" s="370">
        <f t="shared" si="21"/>
        <v>638000</v>
      </c>
      <c r="L81" s="79">
        <f t="shared" si="160"/>
        <v>64350</v>
      </c>
      <c r="M81" s="169">
        <f t="shared" si="1"/>
        <v>10.086206896551724</v>
      </c>
      <c r="N81" s="170">
        <f t="shared" si="169"/>
        <v>573650</v>
      </c>
      <c r="O81" s="169">
        <f t="shared" si="147"/>
        <v>89.91379310344827</v>
      </c>
      <c r="P81" s="79">
        <f>SUM(P82)</f>
        <v>0</v>
      </c>
      <c r="Q81" s="79">
        <f>SUM(Q82)</f>
        <v>0</v>
      </c>
      <c r="R81" s="371">
        <v>0</v>
      </c>
      <c r="S81" s="79">
        <f>SUM(S82)</f>
        <v>0</v>
      </c>
      <c r="T81" s="79">
        <f>SUM(T82)</f>
        <v>0</v>
      </c>
      <c r="U81" s="169">
        <v>0</v>
      </c>
      <c r="V81" s="79">
        <f>SUM(V82)</f>
        <v>0</v>
      </c>
      <c r="W81" s="79">
        <f>SUM(W82)</f>
        <v>0</v>
      </c>
      <c r="X81" s="169">
        <v>0</v>
      </c>
      <c r="Y81" s="450">
        <f t="shared" si="141"/>
        <v>0</v>
      </c>
      <c r="Z81" s="450">
        <f t="shared" si="141"/>
        <v>0</v>
      </c>
      <c r="AA81" s="169">
        <v>0</v>
      </c>
      <c r="AB81" s="79">
        <f>SUM(AB82)</f>
        <v>60000</v>
      </c>
      <c r="AC81" s="79">
        <f>SUM(AC82)</f>
        <v>59350</v>
      </c>
      <c r="AD81" s="371">
        <f t="shared" si="161"/>
        <v>98.916666666666671</v>
      </c>
      <c r="AE81" s="79">
        <f>SUM(AE82)</f>
        <v>5000</v>
      </c>
      <c r="AF81" s="79">
        <f>SUM(AF82)</f>
        <v>5000</v>
      </c>
      <c r="AG81" s="371">
        <f t="shared" si="171"/>
        <v>100</v>
      </c>
      <c r="AH81" s="79">
        <f>SUM(AH82)</f>
        <v>0</v>
      </c>
      <c r="AI81" s="79">
        <f>SUM(AI82)</f>
        <v>0</v>
      </c>
      <c r="AJ81" s="371">
        <v>0</v>
      </c>
      <c r="AK81" s="450">
        <f t="shared" si="142"/>
        <v>65000</v>
      </c>
      <c r="AL81" s="450">
        <f t="shared" si="142"/>
        <v>64350</v>
      </c>
      <c r="AM81" s="371">
        <f t="shared" si="163"/>
        <v>99</v>
      </c>
      <c r="AN81" s="79">
        <f>SUM(AN82)</f>
        <v>0</v>
      </c>
      <c r="AO81" s="79">
        <f>SUM(AO82)</f>
        <v>0</v>
      </c>
      <c r="AP81" s="371">
        <v>0</v>
      </c>
      <c r="AQ81" s="79">
        <f>SUM(AQ82)</f>
        <v>20000</v>
      </c>
      <c r="AR81" s="79">
        <f>SUM(AR82)</f>
        <v>0</v>
      </c>
      <c r="AS81" s="371">
        <f t="shared" si="165"/>
        <v>0</v>
      </c>
      <c r="AT81" s="79">
        <f>SUM(AT82)</f>
        <v>0</v>
      </c>
      <c r="AU81" s="79">
        <f>SUM(AU82)</f>
        <v>0</v>
      </c>
      <c r="AV81" s="371">
        <v>0</v>
      </c>
      <c r="AW81" s="450">
        <f t="shared" si="167"/>
        <v>20000</v>
      </c>
      <c r="AX81" s="450">
        <f t="shared" si="167"/>
        <v>0</v>
      </c>
      <c r="AY81" s="169">
        <f t="shared" si="6"/>
        <v>0</v>
      </c>
      <c r="AZ81" s="79">
        <f>SUM(AZ82)</f>
        <v>0</v>
      </c>
      <c r="BA81" s="79">
        <f>SUM(BA82)</f>
        <v>0</v>
      </c>
      <c r="BB81" s="371">
        <v>0</v>
      </c>
      <c r="BC81" s="79">
        <f>SUM(BC82)</f>
        <v>150000</v>
      </c>
      <c r="BD81" s="79">
        <f>SUM(BD82)</f>
        <v>0</v>
      </c>
      <c r="BE81" s="169">
        <f t="shared" si="143"/>
        <v>0</v>
      </c>
      <c r="BF81" s="79">
        <f>SUM(BF82)</f>
        <v>403000</v>
      </c>
      <c r="BG81" s="79">
        <f>SUM(BG82)</f>
        <v>0</v>
      </c>
      <c r="BH81" s="169">
        <f t="shared" si="172"/>
        <v>0</v>
      </c>
      <c r="BI81" s="450">
        <f t="shared" si="144"/>
        <v>553000</v>
      </c>
      <c r="BJ81" s="450">
        <f t="shared" si="144"/>
        <v>0</v>
      </c>
      <c r="BK81" s="169">
        <f t="shared" si="168"/>
        <v>0</v>
      </c>
      <c r="BL81" s="174">
        <f t="shared" si="23"/>
        <v>638000</v>
      </c>
    </row>
    <row r="82" spans="1:64" s="88" customFormat="1" x14ac:dyDescent="0.55000000000000004">
      <c r="A82" s="86"/>
      <c r="B82" s="87"/>
      <c r="C82" s="87"/>
      <c r="D82" s="78"/>
      <c r="E82" s="92"/>
      <c r="F82" s="87" t="s">
        <v>92</v>
      </c>
      <c r="G82" s="87"/>
      <c r="H82" s="79">
        <v>0</v>
      </c>
      <c r="I82" s="455">
        <v>638000</v>
      </c>
      <c r="J82" s="455">
        <v>0</v>
      </c>
      <c r="K82" s="370">
        <f t="shared" ref="K82:K87" si="173">SUM(I82+J82)</f>
        <v>638000</v>
      </c>
      <c r="L82" s="89">
        <f t="shared" si="160"/>
        <v>64350</v>
      </c>
      <c r="M82" s="80">
        <f t="shared" ref="M82:M87" si="174">SUM(L82*100/K82)</f>
        <v>10.086206896551724</v>
      </c>
      <c r="N82" s="81">
        <f t="shared" si="169"/>
        <v>573650</v>
      </c>
      <c r="O82" s="80">
        <f t="shared" si="147"/>
        <v>89.91379310344827</v>
      </c>
      <c r="P82" s="455">
        <v>0</v>
      </c>
      <c r="Q82" s="455">
        <v>0</v>
      </c>
      <c r="R82" s="82">
        <v>0</v>
      </c>
      <c r="S82" s="455">
        <v>0</v>
      </c>
      <c r="T82" s="455">
        <v>0</v>
      </c>
      <c r="U82" s="80">
        <v>0</v>
      </c>
      <c r="V82" s="455">
        <v>0</v>
      </c>
      <c r="W82" s="455">
        <v>0</v>
      </c>
      <c r="X82" s="80">
        <v>0</v>
      </c>
      <c r="Y82" s="455">
        <f t="shared" si="141"/>
        <v>0</v>
      </c>
      <c r="Z82" s="455">
        <f t="shared" si="141"/>
        <v>0</v>
      </c>
      <c r="AA82" s="80">
        <v>0</v>
      </c>
      <c r="AB82" s="455">
        <v>60000</v>
      </c>
      <c r="AC82" s="455">
        <v>59350</v>
      </c>
      <c r="AD82" s="82">
        <f t="shared" si="161"/>
        <v>98.916666666666671</v>
      </c>
      <c r="AE82" s="455">
        <v>5000</v>
      </c>
      <c r="AF82" s="455">
        <v>5000</v>
      </c>
      <c r="AG82" s="82">
        <f t="shared" si="171"/>
        <v>100</v>
      </c>
      <c r="AH82" s="455">
        <v>0</v>
      </c>
      <c r="AI82" s="455">
        <v>0</v>
      </c>
      <c r="AJ82" s="82">
        <v>0</v>
      </c>
      <c r="AK82" s="455">
        <f t="shared" si="142"/>
        <v>65000</v>
      </c>
      <c r="AL82" s="455">
        <f t="shared" si="142"/>
        <v>64350</v>
      </c>
      <c r="AM82" s="82">
        <f t="shared" si="163"/>
        <v>99</v>
      </c>
      <c r="AN82" s="455">
        <v>0</v>
      </c>
      <c r="AO82" s="455">
        <v>0</v>
      </c>
      <c r="AP82" s="82">
        <v>0</v>
      </c>
      <c r="AQ82" s="455">
        <v>20000</v>
      </c>
      <c r="AR82" s="455"/>
      <c r="AS82" s="82">
        <f t="shared" si="165"/>
        <v>0</v>
      </c>
      <c r="AT82" s="455">
        <v>0</v>
      </c>
      <c r="AU82" s="455">
        <v>0</v>
      </c>
      <c r="AV82" s="82">
        <v>0</v>
      </c>
      <c r="AW82" s="455">
        <f t="shared" si="167"/>
        <v>20000</v>
      </c>
      <c r="AX82" s="455">
        <f t="shared" si="167"/>
        <v>0</v>
      </c>
      <c r="AY82" s="80">
        <f t="shared" ref="AY82" si="175">SUM(AX82*100/AW82)</f>
        <v>0</v>
      </c>
      <c r="AZ82" s="455">
        <v>0</v>
      </c>
      <c r="BA82" s="455">
        <v>0</v>
      </c>
      <c r="BB82" s="82">
        <v>0</v>
      </c>
      <c r="BC82" s="455">
        <v>150000</v>
      </c>
      <c r="BD82" s="455"/>
      <c r="BE82" s="80">
        <f t="shared" si="143"/>
        <v>0</v>
      </c>
      <c r="BF82" s="455">
        <v>403000</v>
      </c>
      <c r="BG82" s="455"/>
      <c r="BH82" s="80">
        <f t="shared" si="172"/>
        <v>0</v>
      </c>
      <c r="BI82" s="455">
        <f t="shared" si="144"/>
        <v>553000</v>
      </c>
      <c r="BJ82" s="455">
        <f t="shared" si="144"/>
        <v>0</v>
      </c>
      <c r="BK82" s="80">
        <f t="shared" si="168"/>
        <v>0</v>
      </c>
      <c r="BL82" s="90">
        <f t="shared" ref="BL82:BL117" si="176">SUM(Y82,AK82,AW82,BI82)</f>
        <v>638000</v>
      </c>
    </row>
    <row r="83" spans="1:64" s="189" customFormat="1" x14ac:dyDescent="0.55000000000000004">
      <c r="A83" s="180"/>
      <c r="B83" s="100"/>
      <c r="C83" s="100"/>
      <c r="D83" s="100" t="s">
        <v>93</v>
      </c>
      <c r="E83" s="100"/>
      <c r="F83" s="100"/>
      <c r="G83" s="100"/>
      <c r="H83" s="101">
        <f t="shared" ref="H83:J84" si="177">SUM(H84)</f>
        <v>0</v>
      </c>
      <c r="I83" s="101">
        <f t="shared" si="177"/>
        <v>1088740</v>
      </c>
      <c r="J83" s="101">
        <f t="shared" si="177"/>
        <v>-18400</v>
      </c>
      <c r="K83" s="456">
        <f t="shared" si="173"/>
        <v>1070340</v>
      </c>
      <c r="L83" s="101">
        <f t="shared" si="160"/>
        <v>0</v>
      </c>
      <c r="M83" s="183">
        <f t="shared" si="174"/>
        <v>0</v>
      </c>
      <c r="N83" s="184">
        <f t="shared" si="169"/>
        <v>1070340</v>
      </c>
      <c r="O83" s="183">
        <f t="shared" si="147"/>
        <v>100</v>
      </c>
      <c r="P83" s="101">
        <f>SUM(P84)</f>
        <v>0</v>
      </c>
      <c r="Q83" s="101">
        <f>SUM(Q84)</f>
        <v>0</v>
      </c>
      <c r="R83" s="457">
        <v>0</v>
      </c>
      <c r="S83" s="101">
        <f>SUM(S84)</f>
        <v>0</v>
      </c>
      <c r="T83" s="101">
        <f>SUM(T84)</f>
        <v>0</v>
      </c>
      <c r="U83" s="183">
        <v>0</v>
      </c>
      <c r="V83" s="101">
        <f>SUM(V84)</f>
        <v>0</v>
      </c>
      <c r="W83" s="101">
        <f>SUM(W84)</f>
        <v>0</v>
      </c>
      <c r="X83" s="183">
        <v>0</v>
      </c>
      <c r="Y83" s="458">
        <f t="shared" si="141"/>
        <v>0</v>
      </c>
      <c r="Z83" s="458">
        <f t="shared" si="141"/>
        <v>0</v>
      </c>
      <c r="AA83" s="183">
        <v>0</v>
      </c>
      <c r="AB83" s="101">
        <f>SUM(AB84)</f>
        <v>0</v>
      </c>
      <c r="AC83" s="101">
        <f>SUM(AC84)</f>
        <v>0</v>
      </c>
      <c r="AD83" s="457">
        <v>0</v>
      </c>
      <c r="AE83" s="101">
        <f>SUM(AE84)</f>
        <v>0</v>
      </c>
      <c r="AF83" s="101">
        <f>SUM(AF84)</f>
        <v>0</v>
      </c>
      <c r="AG83" s="457">
        <v>0</v>
      </c>
      <c r="AH83" s="101">
        <f>SUM(AH84)</f>
        <v>0</v>
      </c>
      <c r="AI83" s="101">
        <f>SUM(AI84)</f>
        <v>0</v>
      </c>
      <c r="AJ83" s="457">
        <v>0</v>
      </c>
      <c r="AK83" s="458">
        <f t="shared" si="142"/>
        <v>0</v>
      </c>
      <c r="AL83" s="458">
        <f t="shared" si="142"/>
        <v>0</v>
      </c>
      <c r="AM83" s="457">
        <v>0</v>
      </c>
      <c r="AN83" s="101">
        <f>SUM(AN84)</f>
        <v>0</v>
      </c>
      <c r="AO83" s="101">
        <f>SUM(AO84)</f>
        <v>0</v>
      </c>
      <c r="AP83" s="457">
        <v>0</v>
      </c>
      <c r="AQ83" s="101">
        <f>SUM(AQ84)</f>
        <v>0</v>
      </c>
      <c r="AR83" s="101">
        <f>SUM(AR84)</f>
        <v>0</v>
      </c>
      <c r="AS83" s="457">
        <v>0</v>
      </c>
      <c r="AT83" s="101">
        <f>SUM(AT84)</f>
        <v>0</v>
      </c>
      <c r="AU83" s="101">
        <f>SUM(AU84)</f>
        <v>0</v>
      </c>
      <c r="AV83" s="457">
        <v>0</v>
      </c>
      <c r="AW83" s="458">
        <f t="shared" si="167"/>
        <v>0</v>
      </c>
      <c r="AX83" s="458">
        <f t="shared" si="167"/>
        <v>0</v>
      </c>
      <c r="AY83" s="183">
        <v>0</v>
      </c>
      <c r="AZ83" s="101">
        <f>SUM(AZ84)</f>
        <v>0</v>
      </c>
      <c r="BA83" s="101">
        <f>SUM(BA84)</f>
        <v>0</v>
      </c>
      <c r="BB83" s="457">
        <v>0</v>
      </c>
      <c r="BC83" s="101">
        <f>SUM(BC84)</f>
        <v>0</v>
      </c>
      <c r="BD83" s="101">
        <f>SUM(BD84)</f>
        <v>0</v>
      </c>
      <c r="BE83" s="457">
        <v>0</v>
      </c>
      <c r="BF83" s="101">
        <f>SUM(BF84)</f>
        <v>1070340</v>
      </c>
      <c r="BG83" s="101">
        <f>SUM(BG84)</f>
        <v>0</v>
      </c>
      <c r="BH83" s="457">
        <f>SUM(BG83*100/BF83)</f>
        <v>0</v>
      </c>
      <c r="BI83" s="458">
        <f t="shared" si="144"/>
        <v>1070340</v>
      </c>
      <c r="BJ83" s="458">
        <f t="shared" si="144"/>
        <v>0</v>
      </c>
      <c r="BK83" s="183">
        <f t="shared" si="168"/>
        <v>0</v>
      </c>
      <c r="BL83" s="188">
        <f t="shared" si="176"/>
        <v>1070340</v>
      </c>
    </row>
    <row r="84" spans="1:64" s="85" customFormat="1" x14ac:dyDescent="0.55000000000000004">
      <c r="A84" s="77"/>
      <c r="B84" s="78"/>
      <c r="C84" s="78"/>
      <c r="D84" s="78"/>
      <c r="E84" s="78" t="s">
        <v>94</v>
      </c>
      <c r="F84" s="78"/>
      <c r="G84" s="78"/>
      <c r="H84" s="79">
        <f t="shared" si="177"/>
        <v>0</v>
      </c>
      <c r="I84" s="79">
        <f t="shared" si="177"/>
        <v>1088740</v>
      </c>
      <c r="J84" s="79">
        <f t="shared" si="177"/>
        <v>-18400</v>
      </c>
      <c r="K84" s="370">
        <f t="shared" si="173"/>
        <v>1070340</v>
      </c>
      <c r="L84" s="79">
        <f t="shared" si="160"/>
        <v>0</v>
      </c>
      <c r="M84" s="169">
        <f t="shared" si="174"/>
        <v>0</v>
      </c>
      <c r="N84" s="170">
        <f t="shared" si="169"/>
        <v>1070340</v>
      </c>
      <c r="O84" s="169">
        <f t="shared" si="147"/>
        <v>100</v>
      </c>
      <c r="P84" s="79">
        <f>SUM(P85)</f>
        <v>0</v>
      </c>
      <c r="Q84" s="79">
        <f>SUM(Q85)</f>
        <v>0</v>
      </c>
      <c r="R84" s="371">
        <v>0</v>
      </c>
      <c r="S84" s="79">
        <f>SUM(S85)</f>
        <v>0</v>
      </c>
      <c r="T84" s="79">
        <f>SUM(T85)</f>
        <v>0</v>
      </c>
      <c r="U84" s="169">
        <v>0</v>
      </c>
      <c r="V84" s="79">
        <f>SUM(V85)</f>
        <v>0</v>
      </c>
      <c r="W84" s="79">
        <f>SUM(W85)</f>
        <v>0</v>
      </c>
      <c r="X84" s="169">
        <v>0</v>
      </c>
      <c r="Y84" s="450">
        <f t="shared" si="141"/>
        <v>0</v>
      </c>
      <c r="Z84" s="450">
        <f t="shared" si="141"/>
        <v>0</v>
      </c>
      <c r="AA84" s="169">
        <v>0</v>
      </c>
      <c r="AB84" s="79">
        <f>SUM(AB85)</f>
        <v>0</v>
      </c>
      <c r="AC84" s="79">
        <f>SUM(AC85)</f>
        <v>0</v>
      </c>
      <c r="AD84" s="371">
        <v>0</v>
      </c>
      <c r="AE84" s="79">
        <f>SUM(AE85)</f>
        <v>0</v>
      </c>
      <c r="AF84" s="79">
        <f>SUM(AF85)</f>
        <v>0</v>
      </c>
      <c r="AG84" s="371">
        <v>0</v>
      </c>
      <c r="AH84" s="79">
        <f>SUM(AH85)</f>
        <v>0</v>
      </c>
      <c r="AI84" s="79">
        <f>SUM(AI85)</f>
        <v>0</v>
      </c>
      <c r="AJ84" s="371">
        <v>0</v>
      </c>
      <c r="AK84" s="450">
        <f t="shared" si="142"/>
        <v>0</v>
      </c>
      <c r="AL84" s="450">
        <f t="shared" si="142"/>
        <v>0</v>
      </c>
      <c r="AM84" s="371">
        <v>0</v>
      </c>
      <c r="AN84" s="79">
        <f>SUM(AN85)</f>
        <v>0</v>
      </c>
      <c r="AO84" s="79">
        <f>SUM(AO85)</f>
        <v>0</v>
      </c>
      <c r="AP84" s="371">
        <v>0</v>
      </c>
      <c r="AQ84" s="79">
        <f>SUM(AQ85)</f>
        <v>0</v>
      </c>
      <c r="AR84" s="79">
        <f>SUM(AR85)</f>
        <v>0</v>
      </c>
      <c r="AS84" s="371">
        <v>0</v>
      </c>
      <c r="AT84" s="79">
        <f>SUM(AT85)</f>
        <v>0</v>
      </c>
      <c r="AU84" s="79">
        <f>SUM(AU85)</f>
        <v>0</v>
      </c>
      <c r="AV84" s="371">
        <v>0</v>
      </c>
      <c r="AW84" s="450">
        <f t="shared" si="167"/>
        <v>0</v>
      </c>
      <c r="AX84" s="450">
        <f t="shared" si="167"/>
        <v>0</v>
      </c>
      <c r="AY84" s="169">
        <v>0</v>
      </c>
      <c r="AZ84" s="79">
        <f>SUM(AZ85)</f>
        <v>0</v>
      </c>
      <c r="BA84" s="79">
        <f>SUM(BA85)</f>
        <v>0</v>
      </c>
      <c r="BB84" s="371">
        <v>0</v>
      </c>
      <c r="BC84" s="79">
        <f>SUM(BC85)</f>
        <v>0</v>
      </c>
      <c r="BD84" s="79">
        <f>SUM(BD85)</f>
        <v>0</v>
      </c>
      <c r="BE84" s="371">
        <v>0</v>
      </c>
      <c r="BF84" s="79">
        <f>SUM(BF85)</f>
        <v>1070340</v>
      </c>
      <c r="BG84" s="79">
        <f>SUM(BG85)</f>
        <v>0</v>
      </c>
      <c r="BH84" s="371">
        <f>SUM(BG84*100/BF84)</f>
        <v>0</v>
      </c>
      <c r="BI84" s="450">
        <f t="shared" si="144"/>
        <v>1070340</v>
      </c>
      <c r="BJ84" s="450">
        <f t="shared" si="144"/>
        <v>0</v>
      </c>
      <c r="BK84" s="169">
        <f t="shared" si="168"/>
        <v>0</v>
      </c>
      <c r="BL84" s="174">
        <f t="shared" si="176"/>
        <v>1070340</v>
      </c>
    </row>
    <row r="85" spans="1:64" s="85" customFormat="1" x14ac:dyDescent="0.55000000000000004">
      <c r="A85" s="77"/>
      <c r="B85" s="78"/>
      <c r="C85" s="78"/>
      <c r="D85" s="78"/>
      <c r="E85" s="78"/>
      <c r="F85" s="78" t="s">
        <v>95</v>
      </c>
      <c r="G85" s="78"/>
      <c r="H85" s="79">
        <f>SUM(H86:H87)</f>
        <v>0</v>
      </c>
      <c r="I85" s="79">
        <f>SUM(I86:I87)</f>
        <v>1088740</v>
      </c>
      <c r="J85" s="79">
        <f>SUM(J86:J87)</f>
        <v>-18400</v>
      </c>
      <c r="K85" s="370">
        <f t="shared" si="173"/>
        <v>1070340</v>
      </c>
      <c r="L85" s="79">
        <f t="shared" si="160"/>
        <v>0</v>
      </c>
      <c r="M85" s="169">
        <f t="shared" si="174"/>
        <v>0</v>
      </c>
      <c r="N85" s="170">
        <f t="shared" si="169"/>
        <v>1070340</v>
      </c>
      <c r="O85" s="169">
        <f t="shared" si="147"/>
        <v>100</v>
      </c>
      <c r="P85" s="79">
        <f>SUM(P86:P87)</f>
        <v>0</v>
      </c>
      <c r="Q85" s="79">
        <f>SUM(Q86:Q87)</f>
        <v>0</v>
      </c>
      <c r="R85" s="371">
        <v>0</v>
      </c>
      <c r="S85" s="79">
        <f>SUM(S86:S87)</f>
        <v>0</v>
      </c>
      <c r="T85" s="79">
        <f>SUM(T86:T87)</f>
        <v>0</v>
      </c>
      <c r="U85" s="169">
        <v>0</v>
      </c>
      <c r="V85" s="79">
        <f>SUM(V86:V87)</f>
        <v>0</v>
      </c>
      <c r="W85" s="79">
        <f>SUM(W86:W87)</f>
        <v>0</v>
      </c>
      <c r="X85" s="169">
        <v>0</v>
      </c>
      <c r="Y85" s="450">
        <f t="shared" si="141"/>
        <v>0</v>
      </c>
      <c r="Z85" s="450">
        <f t="shared" si="141"/>
        <v>0</v>
      </c>
      <c r="AA85" s="169">
        <v>0</v>
      </c>
      <c r="AB85" s="79">
        <f>SUM(AB86:AB87)</f>
        <v>0</v>
      </c>
      <c r="AC85" s="79">
        <f>SUM(AC86:AC87)</f>
        <v>0</v>
      </c>
      <c r="AD85" s="371">
        <v>0</v>
      </c>
      <c r="AE85" s="79">
        <f>SUM(AE86:AE87)</f>
        <v>0</v>
      </c>
      <c r="AF85" s="79">
        <f>SUM(AF86:AF87)</f>
        <v>0</v>
      </c>
      <c r="AG85" s="371">
        <v>0</v>
      </c>
      <c r="AH85" s="79">
        <f>SUM(AH86:AH87)</f>
        <v>0</v>
      </c>
      <c r="AI85" s="79">
        <f>SUM(AI86:AI87)</f>
        <v>0</v>
      </c>
      <c r="AJ85" s="371">
        <v>0</v>
      </c>
      <c r="AK85" s="450">
        <f t="shared" si="142"/>
        <v>0</v>
      </c>
      <c r="AL85" s="450">
        <f t="shared" si="142"/>
        <v>0</v>
      </c>
      <c r="AM85" s="371">
        <v>0</v>
      </c>
      <c r="AN85" s="79">
        <f>SUM(AN86:AN87)</f>
        <v>0</v>
      </c>
      <c r="AO85" s="79">
        <f>SUM(AO86:AO87)</f>
        <v>0</v>
      </c>
      <c r="AP85" s="371">
        <v>0</v>
      </c>
      <c r="AQ85" s="79">
        <f>SUM(AQ86:AQ87)</f>
        <v>0</v>
      </c>
      <c r="AR85" s="79">
        <f>SUM(AR86:AR87)</f>
        <v>0</v>
      </c>
      <c r="AS85" s="371">
        <v>0</v>
      </c>
      <c r="AT85" s="79">
        <f>SUM(AT86:AT87)</f>
        <v>0</v>
      </c>
      <c r="AU85" s="79">
        <f>SUM(AU86:AU87)</f>
        <v>0</v>
      </c>
      <c r="AV85" s="371">
        <v>0</v>
      </c>
      <c r="AW85" s="450">
        <f t="shared" si="167"/>
        <v>0</v>
      </c>
      <c r="AX85" s="450">
        <f t="shared" si="167"/>
        <v>0</v>
      </c>
      <c r="AY85" s="169">
        <v>0</v>
      </c>
      <c r="AZ85" s="79">
        <f>SUM(AZ86:AZ87)</f>
        <v>0</v>
      </c>
      <c r="BA85" s="79">
        <f>SUM(BA86:BA87)</f>
        <v>0</v>
      </c>
      <c r="BB85" s="371">
        <v>0</v>
      </c>
      <c r="BC85" s="79">
        <f>SUM(BC86:BC87)</f>
        <v>0</v>
      </c>
      <c r="BD85" s="79">
        <f>SUM(BD86:BD87)</f>
        <v>0</v>
      </c>
      <c r="BE85" s="371">
        <v>0</v>
      </c>
      <c r="BF85" s="79">
        <f>SUM(BF86:BF87)</f>
        <v>1070340</v>
      </c>
      <c r="BG85" s="79">
        <f>SUM(BG86:BG87)</f>
        <v>0</v>
      </c>
      <c r="BH85" s="371">
        <f>SUM(BG85*100/BF85)</f>
        <v>0</v>
      </c>
      <c r="BI85" s="450">
        <f t="shared" si="144"/>
        <v>1070340</v>
      </c>
      <c r="BJ85" s="450">
        <f t="shared" si="144"/>
        <v>0</v>
      </c>
      <c r="BK85" s="169">
        <f t="shared" si="168"/>
        <v>0</v>
      </c>
      <c r="BL85" s="174">
        <f t="shared" si="176"/>
        <v>1070340</v>
      </c>
    </row>
    <row r="86" spans="1:64" s="88" customFormat="1" x14ac:dyDescent="0.55000000000000004">
      <c r="A86" s="86"/>
      <c r="B86" s="87"/>
      <c r="C86" s="87"/>
      <c r="D86" s="87"/>
      <c r="E86" s="87"/>
      <c r="F86" s="87"/>
      <c r="G86" s="109" t="s">
        <v>96</v>
      </c>
      <c r="H86" s="79">
        <v>0</v>
      </c>
      <c r="I86" s="455">
        <f>480980+21510</f>
        <v>502490</v>
      </c>
      <c r="J86" s="455">
        <v>-18400</v>
      </c>
      <c r="K86" s="370">
        <f t="shared" si="173"/>
        <v>484090</v>
      </c>
      <c r="L86" s="89">
        <f t="shared" si="160"/>
        <v>0</v>
      </c>
      <c r="M86" s="80">
        <f t="shared" si="174"/>
        <v>0</v>
      </c>
      <c r="N86" s="81">
        <f t="shared" si="169"/>
        <v>484090</v>
      </c>
      <c r="O86" s="80">
        <f t="shared" si="147"/>
        <v>100</v>
      </c>
      <c r="P86" s="455">
        <v>0</v>
      </c>
      <c r="Q86" s="455">
        <v>0</v>
      </c>
      <c r="R86" s="82">
        <v>0</v>
      </c>
      <c r="S86" s="455">
        <v>0</v>
      </c>
      <c r="T86" s="455">
        <v>0</v>
      </c>
      <c r="U86" s="80">
        <v>0</v>
      </c>
      <c r="V86" s="455">
        <v>0</v>
      </c>
      <c r="W86" s="455">
        <v>0</v>
      </c>
      <c r="X86" s="80">
        <v>0</v>
      </c>
      <c r="Y86" s="455">
        <f t="shared" si="141"/>
        <v>0</v>
      </c>
      <c r="Z86" s="455">
        <f t="shared" si="141"/>
        <v>0</v>
      </c>
      <c r="AA86" s="80">
        <v>0</v>
      </c>
      <c r="AB86" s="455">
        <v>0</v>
      </c>
      <c r="AC86" s="455">
        <v>0</v>
      </c>
      <c r="AD86" s="82">
        <v>0</v>
      </c>
      <c r="AE86" s="455">
        <v>0</v>
      </c>
      <c r="AF86" s="455">
        <v>0</v>
      </c>
      <c r="AG86" s="82">
        <v>0</v>
      </c>
      <c r="AH86" s="455">
        <v>0</v>
      </c>
      <c r="AI86" s="455">
        <v>0</v>
      </c>
      <c r="AJ86" s="82">
        <v>0</v>
      </c>
      <c r="AK86" s="455">
        <f t="shared" si="142"/>
        <v>0</v>
      </c>
      <c r="AL86" s="455">
        <f t="shared" si="142"/>
        <v>0</v>
      </c>
      <c r="AM86" s="82">
        <v>0</v>
      </c>
      <c r="AN86" s="455">
        <v>0</v>
      </c>
      <c r="AO86" s="455">
        <v>0</v>
      </c>
      <c r="AP86" s="82">
        <v>0</v>
      </c>
      <c r="AQ86" s="455">
        <v>0</v>
      </c>
      <c r="AR86" s="455">
        <v>0</v>
      </c>
      <c r="AS86" s="82">
        <v>0</v>
      </c>
      <c r="AT86" s="455">
        <v>0</v>
      </c>
      <c r="AU86" s="455">
        <v>0</v>
      </c>
      <c r="AV86" s="82">
        <v>0</v>
      </c>
      <c r="AW86" s="455">
        <f t="shared" si="167"/>
        <v>0</v>
      </c>
      <c r="AX86" s="455">
        <f t="shared" si="167"/>
        <v>0</v>
      </c>
      <c r="AY86" s="80">
        <v>0</v>
      </c>
      <c r="AZ86" s="455">
        <v>0</v>
      </c>
      <c r="BA86" s="455">
        <v>0</v>
      </c>
      <c r="BB86" s="82">
        <v>0</v>
      </c>
      <c r="BC86" s="455">
        <v>0</v>
      </c>
      <c r="BD86" s="455">
        <v>0</v>
      </c>
      <c r="BE86" s="82">
        <v>0</v>
      </c>
      <c r="BF86" s="455">
        <f>480980+3110</f>
        <v>484090</v>
      </c>
      <c r="BG86" s="455">
        <v>0</v>
      </c>
      <c r="BH86" s="82">
        <v>0</v>
      </c>
      <c r="BI86" s="455">
        <f t="shared" si="144"/>
        <v>484090</v>
      </c>
      <c r="BJ86" s="455">
        <f t="shared" si="144"/>
        <v>0</v>
      </c>
      <c r="BK86" s="80">
        <v>0</v>
      </c>
      <c r="BL86" s="90">
        <f t="shared" si="176"/>
        <v>484090</v>
      </c>
    </row>
    <row r="87" spans="1:64" s="88" customFormat="1" x14ac:dyDescent="0.55000000000000004">
      <c r="A87" s="86"/>
      <c r="B87" s="87"/>
      <c r="C87" s="87"/>
      <c r="D87" s="87"/>
      <c r="E87" s="87"/>
      <c r="F87" s="87"/>
      <c r="G87" s="109" t="s">
        <v>97</v>
      </c>
      <c r="H87" s="79">
        <v>0</v>
      </c>
      <c r="I87" s="455">
        <f>506600+79650</f>
        <v>586250</v>
      </c>
      <c r="J87" s="455">
        <v>0</v>
      </c>
      <c r="K87" s="370">
        <f t="shared" si="173"/>
        <v>586250</v>
      </c>
      <c r="L87" s="89">
        <f t="shared" si="160"/>
        <v>0</v>
      </c>
      <c r="M87" s="80">
        <f t="shared" si="174"/>
        <v>0</v>
      </c>
      <c r="N87" s="81">
        <f t="shared" si="169"/>
        <v>586250</v>
      </c>
      <c r="O87" s="80">
        <f t="shared" si="147"/>
        <v>100</v>
      </c>
      <c r="P87" s="455">
        <v>0</v>
      </c>
      <c r="Q87" s="455">
        <v>0</v>
      </c>
      <c r="R87" s="82">
        <v>0</v>
      </c>
      <c r="S87" s="455">
        <v>0</v>
      </c>
      <c r="T87" s="455">
        <v>0</v>
      </c>
      <c r="U87" s="80">
        <v>0</v>
      </c>
      <c r="V87" s="455">
        <v>0</v>
      </c>
      <c r="W87" s="455">
        <v>0</v>
      </c>
      <c r="X87" s="80">
        <v>0</v>
      </c>
      <c r="Y87" s="455">
        <f t="shared" si="141"/>
        <v>0</v>
      </c>
      <c r="Z87" s="455">
        <f t="shared" si="141"/>
        <v>0</v>
      </c>
      <c r="AA87" s="80">
        <v>0</v>
      </c>
      <c r="AB87" s="455">
        <v>0</v>
      </c>
      <c r="AC87" s="455">
        <v>0</v>
      </c>
      <c r="AD87" s="82">
        <v>0</v>
      </c>
      <c r="AE87" s="455">
        <v>0</v>
      </c>
      <c r="AF87" s="455">
        <v>0</v>
      </c>
      <c r="AG87" s="82">
        <v>0</v>
      </c>
      <c r="AH87" s="455">
        <v>0</v>
      </c>
      <c r="AI87" s="455">
        <v>0</v>
      </c>
      <c r="AJ87" s="82">
        <v>0</v>
      </c>
      <c r="AK87" s="455">
        <f t="shared" si="142"/>
        <v>0</v>
      </c>
      <c r="AL87" s="455">
        <f t="shared" si="142"/>
        <v>0</v>
      </c>
      <c r="AM87" s="82">
        <v>0</v>
      </c>
      <c r="AN87" s="455">
        <v>0</v>
      </c>
      <c r="AO87" s="455">
        <v>0</v>
      </c>
      <c r="AP87" s="82">
        <v>0</v>
      </c>
      <c r="AQ87" s="455">
        <v>0</v>
      </c>
      <c r="AR87" s="455">
        <v>0</v>
      </c>
      <c r="AS87" s="82">
        <v>0</v>
      </c>
      <c r="AT87" s="455">
        <v>0</v>
      </c>
      <c r="AU87" s="455">
        <v>0</v>
      </c>
      <c r="AV87" s="82">
        <v>0</v>
      </c>
      <c r="AW87" s="455">
        <f t="shared" si="167"/>
        <v>0</v>
      </c>
      <c r="AX87" s="455">
        <f t="shared" si="167"/>
        <v>0</v>
      </c>
      <c r="AY87" s="80">
        <v>0</v>
      </c>
      <c r="AZ87" s="455">
        <v>0</v>
      </c>
      <c r="BA87" s="455">
        <v>0</v>
      </c>
      <c r="BB87" s="82">
        <v>0</v>
      </c>
      <c r="BC87" s="455">
        <v>0</v>
      </c>
      <c r="BD87" s="455">
        <v>0</v>
      </c>
      <c r="BE87" s="82">
        <v>0</v>
      </c>
      <c r="BF87" s="455">
        <f>506600+79650</f>
        <v>586250</v>
      </c>
      <c r="BG87" s="455">
        <v>0</v>
      </c>
      <c r="BH87" s="82">
        <v>0</v>
      </c>
      <c r="BI87" s="455">
        <f t="shared" si="144"/>
        <v>586250</v>
      </c>
      <c r="BJ87" s="455">
        <f t="shared" si="144"/>
        <v>0</v>
      </c>
      <c r="BK87" s="80">
        <v>0</v>
      </c>
      <c r="BL87" s="90">
        <f t="shared" si="176"/>
        <v>586250</v>
      </c>
    </row>
    <row r="88" spans="1:64" s="159" customFormat="1" x14ac:dyDescent="0.55000000000000004">
      <c r="A88" s="151"/>
      <c r="B88" s="59" t="s">
        <v>232</v>
      </c>
      <c r="C88" s="59"/>
      <c r="D88" s="59"/>
      <c r="E88" s="59"/>
      <c r="F88" s="59"/>
      <c r="G88" s="59"/>
      <c r="H88" s="61">
        <f>SUM(H89,H106)</f>
        <v>198681.60000000001</v>
      </c>
      <c r="I88" s="61">
        <f>SUM(I89,I106)</f>
        <v>649870</v>
      </c>
      <c r="J88" s="61">
        <f>SUM(J89,J106)</f>
        <v>984000</v>
      </c>
      <c r="K88" s="459">
        <f t="shared" ref="K88:K111" si="178">SUM(I88+J88)</f>
        <v>1633870</v>
      </c>
      <c r="L88" s="459">
        <f t="shared" si="160"/>
        <v>271919.45</v>
      </c>
      <c r="M88" s="156">
        <f t="shared" ref="M88:M111" si="179">SUM(L88*100/K88)</f>
        <v>16.642661288841829</v>
      </c>
      <c r="N88" s="193">
        <f t="shared" si="169"/>
        <v>1361950.55</v>
      </c>
      <c r="O88" s="156">
        <f t="shared" si="147"/>
        <v>83.357338711158164</v>
      </c>
      <c r="P88" s="453">
        <f>SUM(P89,P106)</f>
        <v>9000</v>
      </c>
      <c r="Q88" s="453">
        <f>SUM(Q89,Q106)</f>
        <v>7629</v>
      </c>
      <c r="R88" s="156">
        <f>SUM(Q88*100/P88)</f>
        <v>84.766666666666666</v>
      </c>
      <c r="S88" s="453">
        <f>SUM(S89,S106)</f>
        <v>13570</v>
      </c>
      <c r="T88" s="453">
        <f>SUM(T89,T106)</f>
        <v>12049.2</v>
      </c>
      <c r="U88" s="156">
        <f>SUM(T88*100/S88)</f>
        <v>88.792925571112747</v>
      </c>
      <c r="V88" s="453">
        <f>SUM(V89,V106)</f>
        <v>10435</v>
      </c>
      <c r="W88" s="453">
        <f>SUM(W89,W106)</f>
        <v>9352.7999999999993</v>
      </c>
      <c r="X88" s="156">
        <f>SUM(W88*100/V88)</f>
        <v>89.629132726401522</v>
      </c>
      <c r="Y88" s="459">
        <f t="shared" si="141"/>
        <v>33005</v>
      </c>
      <c r="Z88" s="459">
        <f t="shared" si="141"/>
        <v>29031</v>
      </c>
      <c r="AA88" s="156">
        <f>SUM(Z88*100/Y88)</f>
        <v>87.959400090895315</v>
      </c>
      <c r="AB88" s="453">
        <f>SUM(AB89,AB106)</f>
        <v>144295</v>
      </c>
      <c r="AC88" s="453">
        <f>SUM(AC89,AC106)</f>
        <v>140122.6</v>
      </c>
      <c r="AD88" s="156">
        <f t="shared" ref="AD88:AD93" si="180">SUM(AC88*100/AB88)</f>
        <v>97.108423715305449</v>
      </c>
      <c r="AE88" s="453">
        <f>SUM(AE89,AE106)</f>
        <v>40135</v>
      </c>
      <c r="AF88" s="453">
        <f>SUM(AF89,AF106)</f>
        <v>35813</v>
      </c>
      <c r="AG88" s="156">
        <f>SUM(AF88*100/AE88)</f>
        <v>89.231344213280181</v>
      </c>
      <c r="AH88" s="453">
        <f>SUM(AH89,AH106)</f>
        <v>71897.850000000006</v>
      </c>
      <c r="AI88" s="453">
        <f>SUM(AI89,AI106)</f>
        <v>66952.850000000006</v>
      </c>
      <c r="AJ88" s="156">
        <f t="shared" ref="AJ88:AJ92" si="181">SUM(AI88*100/AH88)</f>
        <v>93.122186546607452</v>
      </c>
      <c r="AK88" s="459">
        <f t="shared" si="142"/>
        <v>256327.85</v>
      </c>
      <c r="AL88" s="459">
        <f t="shared" si="142"/>
        <v>242888.45</v>
      </c>
      <c r="AM88" s="156">
        <f t="shared" ref="AM88:AM102" si="182">SUM(AL88*100/AK88)</f>
        <v>94.756948962042159</v>
      </c>
      <c r="AN88" s="453">
        <f>SUM(AN89,AN106)</f>
        <v>112000</v>
      </c>
      <c r="AO88" s="453">
        <f>SUM(AO89,AO106)</f>
        <v>0</v>
      </c>
      <c r="AP88" s="156">
        <f t="shared" ref="AP88:AP96" si="183">SUM(AO88*100/AN88)</f>
        <v>0</v>
      </c>
      <c r="AQ88" s="453">
        <f>SUM(AQ89,AQ106)</f>
        <v>864895</v>
      </c>
      <c r="AR88" s="453">
        <f>SUM(AR89,AR106)</f>
        <v>0</v>
      </c>
      <c r="AS88" s="156">
        <f t="shared" ref="AS88:AS92" si="184">SUM(AR88*100/AQ88)</f>
        <v>0</v>
      </c>
      <c r="AT88" s="453">
        <f>SUM(AT89,AT106)</f>
        <v>38575</v>
      </c>
      <c r="AU88" s="453">
        <f>SUM(AU89,AU106)</f>
        <v>0</v>
      </c>
      <c r="AV88" s="156">
        <f t="shared" ref="AV88:AV105" si="185">SUM(AU88*100/AT88)</f>
        <v>0</v>
      </c>
      <c r="AW88" s="193">
        <f t="shared" si="167"/>
        <v>1015470</v>
      </c>
      <c r="AX88" s="193">
        <f t="shared" si="167"/>
        <v>0</v>
      </c>
      <c r="AY88" s="156">
        <f t="shared" ref="AY88:AY105" si="186">SUM(AX88*100/AW88)</f>
        <v>0</v>
      </c>
      <c r="AZ88" s="453">
        <f>SUM(AZ89,AZ106)</f>
        <v>99275</v>
      </c>
      <c r="BA88" s="453">
        <f>SUM(BA89,BA106)</f>
        <v>0</v>
      </c>
      <c r="BB88" s="156">
        <f t="shared" ref="BB88:BB101" si="187">SUM(BA88*100/AZ88)</f>
        <v>0</v>
      </c>
      <c r="BC88" s="453">
        <f>SUM(BC89,BC106)</f>
        <v>88470</v>
      </c>
      <c r="BD88" s="453">
        <f>SUM(BD89,BD106)</f>
        <v>0</v>
      </c>
      <c r="BE88" s="156">
        <f>SUM(BD88*100/BC88)</f>
        <v>0</v>
      </c>
      <c r="BF88" s="453">
        <f>SUM(BF89,BF106)</f>
        <v>141322.15</v>
      </c>
      <c r="BG88" s="453">
        <f>SUM(BG89,BG106)</f>
        <v>0</v>
      </c>
      <c r="BH88" s="156">
        <f>SUM(BG88*100/BF88)</f>
        <v>0</v>
      </c>
      <c r="BI88" s="459">
        <f t="shared" si="144"/>
        <v>329067.15000000002</v>
      </c>
      <c r="BJ88" s="459">
        <f t="shared" si="144"/>
        <v>0</v>
      </c>
      <c r="BK88" s="156">
        <f t="shared" ref="BK88:BK105" si="188">SUM(BJ88*100/BI88)</f>
        <v>0</v>
      </c>
      <c r="BL88" s="158">
        <f t="shared" si="176"/>
        <v>1633870</v>
      </c>
    </row>
    <row r="89" spans="1:64" s="76" customFormat="1" x14ac:dyDescent="0.55000000000000004">
      <c r="A89" s="68"/>
      <c r="B89" s="69"/>
      <c r="C89" s="69" t="s">
        <v>209</v>
      </c>
      <c r="D89" s="69"/>
      <c r="E89" s="69"/>
      <c r="F89" s="69"/>
      <c r="G89" s="69"/>
      <c r="H89" s="70">
        <f>SUM(H90,H103)</f>
        <v>185181.6</v>
      </c>
      <c r="I89" s="70">
        <f>SUM(I90,I103)</f>
        <v>596500</v>
      </c>
      <c r="J89" s="70">
        <f>SUM(J90,J103)</f>
        <v>990000</v>
      </c>
      <c r="K89" s="460">
        <f t="shared" si="178"/>
        <v>1586500</v>
      </c>
      <c r="L89" s="460">
        <f t="shared" si="160"/>
        <v>271919.45</v>
      </c>
      <c r="M89" s="164">
        <f t="shared" si="179"/>
        <v>17.139580838323354</v>
      </c>
      <c r="N89" s="179">
        <f t="shared" si="169"/>
        <v>1314580.55</v>
      </c>
      <c r="O89" s="164">
        <f t="shared" si="147"/>
        <v>82.860419161676646</v>
      </c>
      <c r="P89" s="454">
        <f>SUM(P90,P103)</f>
        <v>9000</v>
      </c>
      <c r="Q89" s="454">
        <f>SUM(Q90,Q103)</f>
        <v>7629</v>
      </c>
      <c r="R89" s="164">
        <f>SUM(Q89*100/P89)</f>
        <v>84.766666666666666</v>
      </c>
      <c r="S89" s="454">
        <f>SUM(S90,S103)</f>
        <v>13570</v>
      </c>
      <c r="T89" s="454">
        <f>SUM(T90,T103)</f>
        <v>12049.2</v>
      </c>
      <c r="U89" s="164">
        <f>SUM(T89*100/S89)</f>
        <v>88.792925571112747</v>
      </c>
      <c r="V89" s="454">
        <f>SUM(V90,V103)</f>
        <v>10435</v>
      </c>
      <c r="W89" s="454">
        <f>SUM(W90,W103)</f>
        <v>9352.7999999999993</v>
      </c>
      <c r="X89" s="164">
        <f>SUM(W89*100/V89)</f>
        <v>89.629132726401522</v>
      </c>
      <c r="Y89" s="460">
        <f t="shared" si="141"/>
        <v>33005</v>
      </c>
      <c r="Z89" s="460">
        <f t="shared" si="141"/>
        <v>29031</v>
      </c>
      <c r="AA89" s="164">
        <f>SUM(Z89*100/Y89)</f>
        <v>87.959400090895315</v>
      </c>
      <c r="AB89" s="454">
        <f>SUM(AB90,AB103)</f>
        <v>144295</v>
      </c>
      <c r="AC89" s="454">
        <f>SUM(AC90,AC103)</f>
        <v>140122.6</v>
      </c>
      <c r="AD89" s="164">
        <f t="shared" si="180"/>
        <v>97.108423715305449</v>
      </c>
      <c r="AE89" s="454">
        <f>SUM(AE90,AE103)</f>
        <v>40135</v>
      </c>
      <c r="AF89" s="454">
        <f>SUM(AF90,AF103)</f>
        <v>35813</v>
      </c>
      <c r="AG89" s="164">
        <f>SUM(AF89*100/AE89)</f>
        <v>89.231344213280181</v>
      </c>
      <c r="AH89" s="454">
        <f>SUM(AH90,AH103)</f>
        <v>71897.850000000006</v>
      </c>
      <c r="AI89" s="454">
        <f>SUM(AI90,AI103)</f>
        <v>66952.850000000006</v>
      </c>
      <c r="AJ89" s="164">
        <f t="shared" si="181"/>
        <v>93.122186546607452</v>
      </c>
      <c r="AK89" s="460">
        <f t="shared" si="142"/>
        <v>256327.85</v>
      </c>
      <c r="AL89" s="460">
        <f t="shared" si="142"/>
        <v>242888.45</v>
      </c>
      <c r="AM89" s="164">
        <f t="shared" si="182"/>
        <v>94.756948962042159</v>
      </c>
      <c r="AN89" s="454">
        <f>SUM(AN90,AN103)</f>
        <v>112000</v>
      </c>
      <c r="AO89" s="454">
        <f>SUM(AO90,AO103)</f>
        <v>0</v>
      </c>
      <c r="AP89" s="164">
        <f t="shared" si="183"/>
        <v>0</v>
      </c>
      <c r="AQ89" s="454">
        <f>SUM(AQ90,AQ103)</f>
        <v>864895</v>
      </c>
      <c r="AR89" s="454">
        <f>SUM(AR90,AR103)</f>
        <v>0</v>
      </c>
      <c r="AS89" s="164">
        <f t="shared" si="184"/>
        <v>0</v>
      </c>
      <c r="AT89" s="454">
        <f>SUM(AT90,AT103)</f>
        <v>38575</v>
      </c>
      <c r="AU89" s="454">
        <f>SUM(AU90,AU103)</f>
        <v>0</v>
      </c>
      <c r="AV89" s="164">
        <f t="shared" si="185"/>
        <v>0</v>
      </c>
      <c r="AW89" s="179">
        <f t="shared" si="167"/>
        <v>1015470</v>
      </c>
      <c r="AX89" s="179">
        <f t="shared" si="167"/>
        <v>0</v>
      </c>
      <c r="AY89" s="164">
        <f t="shared" si="186"/>
        <v>0</v>
      </c>
      <c r="AZ89" s="70">
        <f>SUM(AZ90,AZ103)</f>
        <v>89275</v>
      </c>
      <c r="BA89" s="70">
        <f>SUM(BA90,BA103)</f>
        <v>0</v>
      </c>
      <c r="BB89" s="164">
        <f t="shared" si="187"/>
        <v>0</v>
      </c>
      <c r="BC89" s="454">
        <f>SUM(BC90,BC103)</f>
        <v>56600</v>
      </c>
      <c r="BD89" s="454">
        <f>SUM(BD90,BD103)</f>
        <v>0</v>
      </c>
      <c r="BE89" s="164">
        <f>SUM(BD89*100/BC89)</f>
        <v>0</v>
      </c>
      <c r="BF89" s="454">
        <f>SUM(BF90,BF103)</f>
        <v>135822.15</v>
      </c>
      <c r="BG89" s="454">
        <f>SUM(BG90,BG103)</f>
        <v>0</v>
      </c>
      <c r="BH89" s="164">
        <f>SUM(BG89*100/BF89)</f>
        <v>0</v>
      </c>
      <c r="BI89" s="460">
        <f t="shared" si="144"/>
        <v>281697.15000000002</v>
      </c>
      <c r="BJ89" s="460">
        <f t="shared" si="144"/>
        <v>0</v>
      </c>
      <c r="BK89" s="164">
        <f t="shared" si="188"/>
        <v>0</v>
      </c>
      <c r="BL89" s="166">
        <f t="shared" si="176"/>
        <v>1586500</v>
      </c>
    </row>
    <row r="90" spans="1:64" s="85" customFormat="1" x14ac:dyDescent="0.55000000000000004">
      <c r="A90" s="77"/>
      <c r="B90" s="78"/>
      <c r="C90" s="78"/>
      <c r="D90" s="78" t="s">
        <v>40</v>
      </c>
      <c r="E90" s="78"/>
      <c r="F90" s="78"/>
      <c r="G90" s="78"/>
      <c r="H90" s="79">
        <f>SUM(H91)</f>
        <v>185181.6</v>
      </c>
      <c r="I90" s="450">
        <f>SUM(I91)</f>
        <v>536500</v>
      </c>
      <c r="J90" s="450">
        <f>SUM(J91)</f>
        <v>0</v>
      </c>
      <c r="K90" s="461">
        <f t="shared" si="178"/>
        <v>536500</v>
      </c>
      <c r="L90" s="461">
        <f t="shared" si="160"/>
        <v>123919.45</v>
      </c>
      <c r="M90" s="172">
        <f t="shared" si="179"/>
        <v>23.097753960857411</v>
      </c>
      <c r="N90" s="170">
        <f t="shared" si="169"/>
        <v>412580.55</v>
      </c>
      <c r="O90" s="172">
        <f t="shared" si="147"/>
        <v>76.902246039142597</v>
      </c>
      <c r="P90" s="450">
        <f>SUM(P91)</f>
        <v>9000</v>
      </c>
      <c r="Q90" s="450">
        <f>SUM(Q91)</f>
        <v>7629</v>
      </c>
      <c r="R90" s="172">
        <f>SUM(Q90*100/P90)</f>
        <v>84.766666666666666</v>
      </c>
      <c r="S90" s="450">
        <f>SUM(S91)</f>
        <v>13570</v>
      </c>
      <c r="T90" s="450">
        <f>SUM(T91)</f>
        <v>12049.2</v>
      </c>
      <c r="U90" s="172">
        <f>SUM(T90*100/S90)</f>
        <v>88.792925571112747</v>
      </c>
      <c r="V90" s="450">
        <f>SUM(V91)</f>
        <v>10435</v>
      </c>
      <c r="W90" s="450">
        <f>SUM(W91)</f>
        <v>9352.7999999999993</v>
      </c>
      <c r="X90" s="172">
        <f>SUM(W90*100/V90)</f>
        <v>89.629132726401522</v>
      </c>
      <c r="Y90" s="461">
        <f t="shared" ref="Y90:Z111" si="189">SUM(P90,S90,V90)</f>
        <v>33005</v>
      </c>
      <c r="Z90" s="461">
        <f t="shared" si="189"/>
        <v>29031</v>
      </c>
      <c r="AA90" s="172">
        <f>SUM(Z90*100/Y90)</f>
        <v>87.959400090895315</v>
      </c>
      <c r="AB90" s="450">
        <f>SUM(AB91)</f>
        <v>44295</v>
      </c>
      <c r="AC90" s="450">
        <f>SUM(AC91)</f>
        <v>40122.6</v>
      </c>
      <c r="AD90" s="172">
        <f t="shared" si="180"/>
        <v>90.580426684727399</v>
      </c>
      <c r="AE90" s="450">
        <f>SUM(AE91)</f>
        <v>22135</v>
      </c>
      <c r="AF90" s="450">
        <f>SUM(AF91)</f>
        <v>17813</v>
      </c>
      <c r="AG90" s="172">
        <f>SUM(AF90*100/AE90)</f>
        <v>80.474361870341085</v>
      </c>
      <c r="AH90" s="450">
        <f>SUM(AH91)</f>
        <v>41897.85</v>
      </c>
      <c r="AI90" s="450">
        <f>SUM(AI91)</f>
        <v>36952.85</v>
      </c>
      <c r="AJ90" s="172">
        <f t="shared" si="181"/>
        <v>88.197485073816438</v>
      </c>
      <c r="AK90" s="461">
        <f t="shared" ref="AK90:AL111" si="190">SUM(AB90,AE90,AH90)</f>
        <v>108327.85</v>
      </c>
      <c r="AL90" s="461">
        <f t="shared" si="190"/>
        <v>94888.45</v>
      </c>
      <c r="AM90" s="172">
        <f t="shared" si="182"/>
        <v>87.59377205400088</v>
      </c>
      <c r="AN90" s="450">
        <f>SUM(AN91)</f>
        <v>30000</v>
      </c>
      <c r="AO90" s="450">
        <f>SUM(AO91)</f>
        <v>0</v>
      </c>
      <c r="AP90" s="172">
        <f t="shared" si="183"/>
        <v>0</v>
      </c>
      <c r="AQ90" s="450">
        <f>SUM(AQ91)</f>
        <v>109270</v>
      </c>
      <c r="AR90" s="450">
        <f>SUM(AR91)</f>
        <v>0</v>
      </c>
      <c r="AS90" s="172">
        <f t="shared" si="184"/>
        <v>0</v>
      </c>
      <c r="AT90" s="450">
        <f>SUM(AT91)</f>
        <v>28575</v>
      </c>
      <c r="AU90" s="450">
        <f>SUM(AU91)</f>
        <v>0</v>
      </c>
      <c r="AV90" s="172">
        <f t="shared" si="185"/>
        <v>0</v>
      </c>
      <c r="AW90" s="170">
        <f t="shared" si="167"/>
        <v>167845</v>
      </c>
      <c r="AX90" s="170">
        <f t="shared" si="167"/>
        <v>0</v>
      </c>
      <c r="AY90" s="172">
        <f t="shared" si="186"/>
        <v>0</v>
      </c>
      <c r="AZ90" s="450">
        <f>SUM(AZ91)</f>
        <v>34900</v>
      </c>
      <c r="BA90" s="450">
        <f>SUM(BA91)</f>
        <v>0</v>
      </c>
      <c r="BB90" s="172">
        <f t="shared" si="187"/>
        <v>0</v>
      </c>
      <c r="BC90" s="450">
        <f>SUM(BC91)</f>
        <v>56600</v>
      </c>
      <c r="BD90" s="450">
        <f>SUM(BD91)</f>
        <v>0</v>
      </c>
      <c r="BE90" s="172">
        <f>SUM(BD90*100/BC90)</f>
        <v>0</v>
      </c>
      <c r="BF90" s="450">
        <f>SUM(BF91)</f>
        <v>135822.15</v>
      </c>
      <c r="BG90" s="450">
        <f>SUM(BG91)</f>
        <v>0</v>
      </c>
      <c r="BH90" s="172">
        <f>SUM(BG90*100/BF90)</f>
        <v>0</v>
      </c>
      <c r="BI90" s="461">
        <f t="shared" ref="BI90:BJ111" si="191">SUM(AZ90,BC90,BF90)</f>
        <v>227322.15</v>
      </c>
      <c r="BJ90" s="461">
        <f t="shared" si="191"/>
        <v>0</v>
      </c>
      <c r="BK90" s="172">
        <f t="shared" si="188"/>
        <v>0</v>
      </c>
      <c r="BL90" s="174">
        <f t="shared" si="176"/>
        <v>536500</v>
      </c>
    </row>
    <row r="91" spans="1:64" s="85" customFormat="1" x14ac:dyDescent="0.55000000000000004">
      <c r="A91" s="77"/>
      <c r="B91" s="78"/>
      <c r="C91" s="78"/>
      <c r="D91" s="78"/>
      <c r="E91" s="78" t="s">
        <v>41</v>
      </c>
      <c r="F91" s="78"/>
      <c r="G91" s="78"/>
      <c r="H91" s="79">
        <f>SUM(H92,H96,H100)</f>
        <v>185181.6</v>
      </c>
      <c r="I91" s="450">
        <f>SUM(I92,I96,I100)</f>
        <v>536500</v>
      </c>
      <c r="J91" s="450">
        <f>SUM(J92,J96,J100)</f>
        <v>0</v>
      </c>
      <c r="K91" s="461">
        <f t="shared" si="178"/>
        <v>536500</v>
      </c>
      <c r="L91" s="461">
        <f t="shared" si="160"/>
        <v>123919.45</v>
      </c>
      <c r="M91" s="172">
        <f t="shared" si="179"/>
        <v>23.097753960857411</v>
      </c>
      <c r="N91" s="170">
        <f t="shared" si="169"/>
        <v>412580.55</v>
      </c>
      <c r="O91" s="172">
        <f t="shared" si="147"/>
        <v>76.902246039142597</v>
      </c>
      <c r="P91" s="450">
        <f>SUM(P92,P96,P100)</f>
        <v>9000</v>
      </c>
      <c r="Q91" s="450">
        <f>SUM(Q92,Q96,Q100)</f>
        <v>7629</v>
      </c>
      <c r="R91" s="172">
        <f>SUM(Q91*100/P91)</f>
        <v>84.766666666666666</v>
      </c>
      <c r="S91" s="450">
        <f>SUM(S92,S96,S100)</f>
        <v>13570</v>
      </c>
      <c r="T91" s="450">
        <f>SUM(T92,T96,T100)</f>
        <v>12049.2</v>
      </c>
      <c r="U91" s="172">
        <f>SUM(T91*100/S91)</f>
        <v>88.792925571112747</v>
      </c>
      <c r="V91" s="450">
        <f>SUM(V92,V96,V100)</f>
        <v>10435</v>
      </c>
      <c r="W91" s="450">
        <f>SUM(W92,W96,W100)</f>
        <v>9352.7999999999993</v>
      </c>
      <c r="X91" s="80">
        <f t="shared" ref="X91" si="192">SUM(W91*100/V91)</f>
        <v>89.629132726401522</v>
      </c>
      <c r="Y91" s="461">
        <f t="shared" si="189"/>
        <v>33005</v>
      </c>
      <c r="Z91" s="461">
        <f t="shared" si="189"/>
        <v>29031</v>
      </c>
      <c r="AA91" s="172">
        <f>SUM(Z91*100/Y91)</f>
        <v>87.959400090895315</v>
      </c>
      <c r="AB91" s="450">
        <f>SUM(AB92,AB96,AB100)</f>
        <v>44295</v>
      </c>
      <c r="AC91" s="450">
        <f>SUM(AC92,AC96,AC100)</f>
        <v>40122.6</v>
      </c>
      <c r="AD91" s="172">
        <f t="shared" si="180"/>
        <v>90.580426684727399</v>
      </c>
      <c r="AE91" s="450">
        <f>SUM(AE92,AE96,AE100)</f>
        <v>22135</v>
      </c>
      <c r="AF91" s="450">
        <f>SUM(AF92,AF96,AF100)</f>
        <v>17813</v>
      </c>
      <c r="AG91" s="172">
        <f>SUM(AF91*100/AE91)</f>
        <v>80.474361870341085</v>
      </c>
      <c r="AH91" s="450">
        <f>SUM(AH92,AH96,AH100)</f>
        <v>41897.85</v>
      </c>
      <c r="AI91" s="450">
        <f>SUM(AI92,AI96,AI100)</f>
        <v>36952.85</v>
      </c>
      <c r="AJ91" s="172">
        <f t="shared" si="181"/>
        <v>88.197485073816438</v>
      </c>
      <c r="AK91" s="461">
        <f t="shared" si="190"/>
        <v>108327.85</v>
      </c>
      <c r="AL91" s="461">
        <f t="shared" si="190"/>
        <v>94888.45</v>
      </c>
      <c r="AM91" s="172">
        <f t="shared" si="182"/>
        <v>87.59377205400088</v>
      </c>
      <c r="AN91" s="450">
        <f>SUM(AN92,AN96,AN100)</f>
        <v>30000</v>
      </c>
      <c r="AO91" s="450">
        <f>SUM(AO92,AO96,AO100)</f>
        <v>0</v>
      </c>
      <c r="AP91" s="172">
        <f t="shared" si="183"/>
        <v>0</v>
      </c>
      <c r="AQ91" s="450">
        <f>SUM(AQ92,AQ96,AQ100)</f>
        <v>109270</v>
      </c>
      <c r="AR91" s="450">
        <f>SUM(AR92,AR96,AR100)</f>
        <v>0</v>
      </c>
      <c r="AS91" s="172">
        <f t="shared" si="184"/>
        <v>0</v>
      </c>
      <c r="AT91" s="450">
        <f>SUM(AT92,AT96,AT100)</f>
        <v>28575</v>
      </c>
      <c r="AU91" s="450">
        <f>SUM(AU92,AU96,AU100)</f>
        <v>0</v>
      </c>
      <c r="AV91" s="172">
        <f t="shared" si="185"/>
        <v>0</v>
      </c>
      <c r="AW91" s="170">
        <f t="shared" si="167"/>
        <v>167845</v>
      </c>
      <c r="AX91" s="170">
        <f t="shared" si="167"/>
        <v>0</v>
      </c>
      <c r="AY91" s="172">
        <f t="shared" si="186"/>
        <v>0</v>
      </c>
      <c r="AZ91" s="450">
        <f>SUM(AZ92,AZ96,AZ100)</f>
        <v>34900</v>
      </c>
      <c r="BA91" s="450">
        <f>SUM(BA92,BA96,BA100)</f>
        <v>0</v>
      </c>
      <c r="BB91" s="172">
        <f t="shared" si="187"/>
        <v>0</v>
      </c>
      <c r="BC91" s="450">
        <f>SUM(BC92,BC96,BC100)</f>
        <v>56600</v>
      </c>
      <c r="BD91" s="450">
        <f>SUM(BD92,BD96,BD100)</f>
        <v>0</v>
      </c>
      <c r="BE91" s="172">
        <f>SUM(BD91*100/BC91)</f>
        <v>0</v>
      </c>
      <c r="BF91" s="450">
        <f>SUM(BF92,BF96,BF100)</f>
        <v>135822.15</v>
      </c>
      <c r="BG91" s="450">
        <f>SUM(BG92,BG96,BG100)</f>
        <v>0</v>
      </c>
      <c r="BH91" s="172">
        <f>SUM(BG91*100/BF91)</f>
        <v>0</v>
      </c>
      <c r="BI91" s="461">
        <f t="shared" si="191"/>
        <v>227322.15</v>
      </c>
      <c r="BJ91" s="461">
        <f t="shared" si="191"/>
        <v>0</v>
      </c>
      <c r="BK91" s="172">
        <f t="shared" si="188"/>
        <v>0</v>
      </c>
      <c r="BL91" s="174">
        <f t="shared" si="176"/>
        <v>536500</v>
      </c>
    </row>
    <row r="92" spans="1:64" s="85" customFormat="1" x14ac:dyDescent="0.55000000000000004">
      <c r="A92" s="77"/>
      <c r="B92" s="78"/>
      <c r="C92" s="78"/>
      <c r="D92" s="78"/>
      <c r="E92" s="78"/>
      <c r="F92" s="78" t="s">
        <v>42</v>
      </c>
      <c r="G92" s="78"/>
      <c r="H92" s="79">
        <f>SUM(H93:H95)</f>
        <v>125425</v>
      </c>
      <c r="I92" s="450">
        <f>SUM(I93:I95)</f>
        <v>181500</v>
      </c>
      <c r="J92" s="450">
        <f>SUM(J93:J95)</f>
        <v>0</v>
      </c>
      <c r="K92" s="461">
        <f t="shared" si="178"/>
        <v>181500</v>
      </c>
      <c r="L92" s="461">
        <f t="shared" si="160"/>
        <v>50875</v>
      </c>
      <c r="M92" s="172">
        <f t="shared" si="179"/>
        <v>28.030303030303031</v>
      </c>
      <c r="N92" s="170">
        <f t="shared" si="169"/>
        <v>130625</v>
      </c>
      <c r="O92" s="172">
        <f t="shared" si="147"/>
        <v>71.969696969696969</v>
      </c>
      <c r="P92" s="450">
        <f>SUM(P93:P95)</f>
        <v>4150</v>
      </c>
      <c r="Q92" s="450">
        <f>SUM(Q93:Q95)</f>
        <v>2800</v>
      </c>
      <c r="R92" s="172">
        <f>SUM(Q92*100/P92)</f>
        <v>67.46987951807229</v>
      </c>
      <c r="S92" s="450">
        <f>SUM(S93:S95)</f>
        <v>6675</v>
      </c>
      <c r="T92" s="450">
        <f>SUM(T93:T95)</f>
        <v>5175</v>
      </c>
      <c r="U92" s="172">
        <f>SUM(T92*100/S92)</f>
        <v>77.528089887640448</v>
      </c>
      <c r="V92" s="450">
        <f>SUM(V93:V95)</f>
        <v>7275</v>
      </c>
      <c r="W92" s="450">
        <f>SUM(W93:W95)</f>
        <v>6375</v>
      </c>
      <c r="X92" s="80">
        <f t="shared" ref="X92:X94" si="193">SUM(W92*100/V92)</f>
        <v>87.628865979381445</v>
      </c>
      <c r="Y92" s="461">
        <f t="shared" si="189"/>
        <v>18100</v>
      </c>
      <c r="Z92" s="461">
        <f t="shared" si="189"/>
        <v>14350</v>
      </c>
      <c r="AA92" s="80">
        <f t="shared" ref="AA92:AA94" si="194">SUM(Z92*100/Y92)</f>
        <v>79.281767955801101</v>
      </c>
      <c r="AB92" s="450">
        <f>SUM(AB93:AB95)</f>
        <v>23775</v>
      </c>
      <c r="AC92" s="450">
        <f>SUM(AC93:AC95)</f>
        <v>21075</v>
      </c>
      <c r="AD92" s="172">
        <f t="shared" si="180"/>
        <v>88.643533123028391</v>
      </c>
      <c r="AE92" s="450">
        <f>SUM(AE93:AE95)</f>
        <v>8475</v>
      </c>
      <c r="AF92" s="450">
        <f>SUM(AF93:AF95)</f>
        <v>6075</v>
      </c>
      <c r="AG92" s="172">
        <f t="shared" ref="AG92:AG94" si="195">SUM(AF92*100/AE92)</f>
        <v>71.681415929203538</v>
      </c>
      <c r="AH92" s="450">
        <f>SUM(AH93:AH95)</f>
        <v>11200</v>
      </c>
      <c r="AI92" s="450">
        <f>SUM(AI93:AI95)</f>
        <v>9375</v>
      </c>
      <c r="AJ92" s="172">
        <f t="shared" si="181"/>
        <v>83.705357142857139</v>
      </c>
      <c r="AK92" s="461">
        <f t="shared" si="190"/>
        <v>43450</v>
      </c>
      <c r="AL92" s="461">
        <f t="shared" si="190"/>
        <v>36525</v>
      </c>
      <c r="AM92" s="172">
        <f t="shared" si="182"/>
        <v>84.062140391254317</v>
      </c>
      <c r="AN92" s="450">
        <f>SUM(AN93:AN95)</f>
        <v>11800</v>
      </c>
      <c r="AO92" s="450">
        <f>SUM(AO93:AO95)</f>
        <v>0</v>
      </c>
      <c r="AP92" s="172">
        <f t="shared" si="183"/>
        <v>0</v>
      </c>
      <c r="AQ92" s="450">
        <f>SUM(AQ93:AQ95)</f>
        <v>17150</v>
      </c>
      <c r="AR92" s="450">
        <f>SUM(AR93:AR95)</f>
        <v>0</v>
      </c>
      <c r="AS92" s="172">
        <f t="shared" si="184"/>
        <v>0</v>
      </c>
      <c r="AT92" s="450">
        <f>SUM(AT93:AT95)</f>
        <v>12175</v>
      </c>
      <c r="AU92" s="450">
        <f>SUM(AU93:AU95)</f>
        <v>0</v>
      </c>
      <c r="AV92" s="172">
        <f t="shared" si="185"/>
        <v>0</v>
      </c>
      <c r="AW92" s="170">
        <f t="shared" si="167"/>
        <v>41125</v>
      </c>
      <c r="AX92" s="170">
        <f t="shared" si="167"/>
        <v>0</v>
      </c>
      <c r="AY92" s="172">
        <f t="shared" si="186"/>
        <v>0</v>
      </c>
      <c r="AZ92" s="450">
        <f>SUM(AZ93:AZ95)</f>
        <v>17700</v>
      </c>
      <c r="BA92" s="450">
        <f>SUM(BA93:BA95)</f>
        <v>0</v>
      </c>
      <c r="BB92" s="172">
        <f t="shared" si="187"/>
        <v>0</v>
      </c>
      <c r="BC92" s="450">
        <f>SUM(BC93:BC95)</f>
        <v>21600</v>
      </c>
      <c r="BD92" s="450">
        <f>SUM(BD93:BD95)</f>
        <v>0</v>
      </c>
      <c r="BE92" s="172">
        <f t="shared" ref="BE92:BE94" si="196">SUM(BD92*100/BC92)</f>
        <v>0</v>
      </c>
      <c r="BF92" s="450">
        <f>SUM(BF93:BF95)</f>
        <v>39525</v>
      </c>
      <c r="BG92" s="450">
        <f>SUM(BG93:BG95)</f>
        <v>0</v>
      </c>
      <c r="BH92" s="172">
        <f t="shared" ref="BH92" si="197">SUM(BG92*100/BF92)</f>
        <v>0</v>
      </c>
      <c r="BI92" s="450">
        <f>SUM(BI93:BI95)</f>
        <v>78825</v>
      </c>
      <c r="BJ92" s="450">
        <f>SUM(BJ93:BJ95)</f>
        <v>0</v>
      </c>
      <c r="BK92" s="172">
        <f t="shared" si="188"/>
        <v>0</v>
      </c>
      <c r="BL92" s="174">
        <f t="shared" si="176"/>
        <v>181500</v>
      </c>
    </row>
    <row r="93" spans="1:64" s="88" customFormat="1" x14ac:dyDescent="0.55000000000000004">
      <c r="A93" s="86"/>
      <c r="B93" s="87"/>
      <c r="C93" s="87"/>
      <c r="D93" s="87"/>
      <c r="E93" s="87"/>
      <c r="F93" s="87"/>
      <c r="G93" s="87" t="s">
        <v>43</v>
      </c>
      <c r="H93" s="79">
        <f>9100+7100</f>
        <v>16200</v>
      </c>
      <c r="I93" s="455">
        <f>15000+15000</f>
        <v>30000</v>
      </c>
      <c r="J93" s="455">
        <v>0</v>
      </c>
      <c r="K93" s="462">
        <f t="shared" si="178"/>
        <v>30000</v>
      </c>
      <c r="L93" s="462">
        <f t="shared" si="160"/>
        <v>8800</v>
      </c>
      <c r="M93" s="176">
        <f t="shared" si="179"/>
        <v>29.333333333333332</v>
      </c>
      <c r="N93" s="81">
        <f t="shared" si="169"/>
        <v>21200</v>
      </c>
      <c r="O93" s="176">
        <f t="shared" si="147"/>
        <v>70.666666666666671</v>
      </c>
      <c r="P93" s="455">
        <v>0</v>
      </c>
      <c r="Q93" s="455">
        <v>0</v>
      </c>
      <c r="R93" s="176">
        <v>0</v>
      </c>
      <c r="S93" s="455">
        <v>0</v>
      </c>
      <c r="T93" s="455">
        <v>0</v>
      </c>
      <c r="U93" s="176">
        <v>0</v>
      </c>
      <c r="V93" s="455">
        <v>600</v>
      </c>
      <c r="W93" s="455">
        <v>600</v>
      </c>
      <c r="X93" s="80">
        <f t="shared" si="193"/>
        <v>100</v>
      </c>
      <c r="Y93" s="462">
        <f t="shared" si="189"/>
        <v>600</v>
      </c>
      <c r="Z93" s="462">
        <f t="shared" si="189"/>
        <v>600</v>
      </c>
      <c r="AA93" s="80">
        <f t="shared" si="194"/>
        <v>100</v>
      </c>
      <c r="AB93" s="455">
        <f>1800+7200</f>
        <v>9000</v>
      </c>
      <c r="AC93" s="455">
        <f>400+7200</f>
        <v>7600</v>
      </c>
      <c r="AD93" s="176">
        <f t="shared" si="180"/>
        <v>84.444444444444443</v>
      </c>
      <c r="AE93" s="455">
        <v>1800</v>
      </c>
      <c r="AF93" s="455">
        <v>0</v>
      </c>
      <c r="AG93" s="176">
        <f t="shared" si="195"/>
        <v>0</v>
      </c>
      <c r="AH93" s="455">
        <v>1200</v>
      </c>
      <c r="AI93" s="455">
        <v>600</v>
      </c>
      <c r="AJ93" s="176">
        <f t="shared" ref="AJ93:AJ94" si="198">SUM(AI93*100/AH93)</f>
        <v>50</v>
      </c>
      <c r="AK93" s="462">
        <f t="shared" si="190"/>
        <v>12000</v>
      </c>
      <c r="AL93" s="462">
        <f t="shared" si="190"/>
        <v>8200</v>
      </c>
      <c r="AM93" s="176">
        <f t="shared" si="182"/>
        <v>68.333333333333329</v>
      </c>
      <c r="AN93" s="455">
        <v>1800</v>
      </c>
      <c r="AO93" s="455"/>
      <c r="AP93" s="176">
        <f t="shared" ref="AP93:AP94" si="199">SUM(AO93*100/AN93)</f>
        <v>0</v>
      </c>
      <c r="AQ93" s="455">
        <v>1800</v>
      </c>
      <c r="AR93" s="455">
        <v>0</v>
      </c>
      <c r="AS93" s="176">
        <v>0</v>
      </c>
      <c r="AT93" s="455">
        <v>1200</v>
      </c>
      <c r="AU93" s="455"/>
      <c r="AV93" s="176">
        <f t="shared" ref="AV93:AV94" si="200">SUM(AU93*100/AT93)</f>
        <v>0</v>
      </c>
      <c r="AW93" s="81">
        <f t="shared" ref="AW93:AX111" si="201">SUM(AN93,AQ93,AT93)</f>
        <v>4800</v>
      </c>
      <c r="AX93" s="81">
        <f t="shared" si="201"/>
        <v>0</v>
      </c>
      <c r="AY93" s="176">
        <f t="shared" ref="AY93" si="202">SUM(AX93*100/AW93)</f>
        <v>0</v>
      </c>
      <c r="AZ93" s="455">
        <f>1800</f>
        <v>1800</v>
      </c>
      <c r="BA93" s="455">
        <v>0</v>
      </c>
      <c r="BB93" s="176">
        <f t="shared" si="187"/>
        <v>0</v>
      </c>
      <c r="BC93" s="455">
        <f>1800+7800</f>
        <v>9600</v>
      </c>
      <c r="BD93" s="455"/>
      <c r="BE93" s="176">
        <f t="shared" si="196"/>
        <v>0</v>
      </c>
      <c r="BF93" s="455">
        <v>1200</v>
      </c>
      <c r="BG93" s="455">
        <v>0</v>
      </c>
      <c r="BH93" s="176">
        <v>0</v>
      </c>
      <c r="BI93" s="462">
        <f>SUM(AZ93,BC93,BF93)</f>
        <v>12600</v>
      </c>
      <c r="BJ93" s="462">
        <f t="shared" si="191"/>
        <v>0</v>
      </c>
      <c r="BK93" s="176">
        <f t="shared" si="188"/>
        <v>0</v>
      </c>
      <c r="BL93" s="90">
        <f t="shared" si="176"/>
        <v>30000</v>
      </c>
    </row>
    <row r="94" spans="1:64" s="88" customFormat="1" x14ac:dyDescent="0.55000000000000004">
      <c r="A94" s="86"/>
      <c r="B94" s="87"/>
      <c r="C94" s="87"/>
      <c r="D94" s="87"/>
      <c r="E94" s="87"/>
      <c r="F94" s="87"/>
      <c r="G94" s="87" t="s">
        <v>107</v>
      </c>
      <c r="H94" s="79">
        <v>89625</v>
      </c>
      <c r="I94" s="455">
        <v>126500</v>
      </c>
      <c r="J94" s="455">
        <v>0</v>
      </c>
      <c r="K94" s="462">
        <f t="shared" si="178"/>
        <v>126500</v>
      </c>
      <c r="L94" s="462">
        <f t="shared" si="160"/>
        <v>42075</v>
      </c>
      <c r="M94" s="176">
        <f t="shared" si="179"/>
        <v>33.260869565217391</v>
      </c>
      <c r="N94" s="81">
        <f t="shared" si="169"/>
        <v>84425</v>
      </c>
      <c r="O94" s="176">
        <f t="shared" si="147"/>
        <v>66.739130434782609</v>
      </c>
      <c r="P94" s="455">
        <v>4150</v>
      </c>
      <c r="Q94" s="455">
        <v>2800</v>
      </c>
      <c r="R94" s="80">
        <f t="shared" ref="R94" si="203">SUM(Q94*100/P94)</f>
        <v>67.46987951807229</v>
      </c>
      <c r="S94" s="455">
        <v>6675</v>
      </c>
      <c r="T94" s="455">
        <v>5175</v>
      </c>
      <c r="U94" s="80">
        <f t="shared" ref="U94" si="204">SUM(T94*100/S94)</f>
        <v>77.528089887640448</v>
      </c>
      <c r="V94" s="455">
        <v>6675</v>
      </c>
      <c r="W94" s="455">
        <v>5775</v>
      </c>
      <c r="X94" s="80">
        <f t="shared" si="193"/>
        <v>86.516853932584269</v>
      </c>
      <c r="Y94" s="462">
        <f t="shared" si="189"/>
        <v>17500</v>
      </c>
      <c r="Z94" s="462">
        <f t="shared" si="189"/>
        <v>13750</v>
      </c>
      <c r="AA94" s="80">
        <f t="shared" si="194"/>
        <v>78.571428571428569</v>
      </c>
      <c r="AB94" s="455">
        <v>14775</v>
      </c>
      <c r="AC94" s="455">
        <v>13475</v>
      </c>
      <c r="AD94" s="80">
        <f t="shared" ref="AD94" si="205">SUM(AC94*100/AB94)</f>
        <v>91.20135363790186</v>
      </c>
      <c r="AE94" s="455">
        <v>6675</v>
      </c>
      <c r="AF94" s="455">
        <v>6075</v>
      </c>
      <c r="AG94" s="80">
        <f t="shared" si="195"/>
        <v>91.011235955056179</v>
      </c>
      <c r="AH94" s="455">
        <v>10000</v>
      </c>
      <c r="AI94" s="455">
        <v>8775</v>
      </c>
      <c r="AJ94" s="80">
        <f t="shared" si="198"/>
        <v>87.75</v>
      </c>
      <c r="AK94" s="462">
        <f t="shared" si="190"/>
        <v>31450</v>
      </c>
      <c r="AL94" s="462">
        <f t="shared" si="190"/>
        <v>28325</v>
      </c>
      <c r="AM94" s="80">
        <f t="shared" ref="AM94" si="206">SUM(AL94*100/AK94)</f>
        <v>90.063593004769473</v>
      </c>
      <c r="AN94" s="455">
        <v>10000</v>
      </c>
      <c r="AO94" s="455"/>
      <c r="AP94" s="463">
        <f t="shared" si="199"/>
        <v>0</v>
      </c>
      <c r="AQ94" s="455">
        <v>15350</v>
      </c>
      <c r="AR94" s="455"/>
      <c r="AS94" s="463">
        <f t="shared" ref="AS94" si="207">SUM(AR94*100/AQ94)</f>
        <v>0</v>
      </c>
      <c r="AT94" s="455">
        <v>10975</v>
      </c>
      <c r="AU94" s="455"/>
      <c r="AV94" s="463">
        <f t="shared" si="200"/>
        <v>0</v>
      </c>
      <c r="AW94" s="81">
        <f t="shared" si="201"/>
        <v>36325</v>
      </c>
      <c r="AX94" s="81">
        <f t="shared" si="201"/>
        <v>0</v>
      </c>
      <c r="AY94" s="463">
        <f t="shared" ref="AY94" si="208">SUM(AX94*100/AW94)</f>
        <v>0</v>
      </c>
      <c r="AZ94" s="455">
        <v>15900</v>
      </c>
      <c r="BA94" s="455"/>
      <c r="BB94" s="80">
        <f t="shared" ref="BB94" si="209">SUM(BA94*100/AZ94)</f>
        <v>0</v>
      </c>
      <c r="BC94" s="455">
        <v>12000</v>
      </c>
      <c r="BD94" s="455"/>
      <c r="BE94" s="80">
        <f t="shared" si="196"/>
        <v>0</v>
      </c>
      <c r="BF94" s="455">
        <v>13325</v>
      </c>
      <c r="BG94" s="455"/>
      <c r="BH94" s="80">
        <f t="shared" ref="BH94:BH95" si="210">SUM(BG94*100/BF94)</f>
        <v>0</v>
      </c>
      <c r="BI94" s="462">
        <f t="shared" si="191"/>
        <v>41225</v>
      </c>
      <c r="BJ94" s="462">
        <f t="shared" si="191"/>
        <v>0</v>
      </c>
      <c r="BK94" s="80">
        <f t="shared" ref="BK94" si="211">SUM(BJ94*100/BI94)</f>
        <v>0</v>
      </c>
      <c r="BL94" s="90">
        <f t="shared" si="176"/>
        <v>126500</v>
      </c>
    </row>
    <row r="95" spans="1:64" s="88" customFormat="1" x14ac:dyDescent="0.55000000000000004">
      <c r="A95" s="86"/>
      <c r="B95" s="87"/>
      <c r="C95" s="87"/>
      <c r="D95" s="87"/>
      <c r="E95" s="87"/>
      <c r="F95" s="87"/>
      <c r="G95" s="87" t="s">
        <v>108</v>
      </c>
      <c r="H95" s="79">
        <v>19600</v>
      </c>
      <c r="I95" s="455">
        <v>25000</v>
      </c>
      <c r="J95" s="455">
        <v>0</v>
      </c>
      <c r="K95" s="462">
        <f t="shared" si="178"/>
        <v>25000</v>
      </c>
      <c r="L95" s="462">
        <f t="shared" si="160"/>
        <v>0</v>
      </c>
      <c r="M95" s="176">
        <f t="shared" si="179"/>
        <v>0</v>
      </c>
      <c r="N95" s="81">
        <f t="shared" si="169"/>
        <v>25000</v>
      </c>
      <c r="O95" s="176">
        <f t="shared" si="147"/>
        <v>100</v>
      </c>
      <c r="P95" s="455">
        <v>0</v>
      </c>
      <c r="Q95" s="455">
        <v>0</v>
      </c>
      <c r="R95" s="176">
        <v>0</v>
      </c>
      <c r="S95" s="455">
        <v>0</v>
      </c>
      <c r="T95" s="455">
        <v>0</v>
      </c>
      <c r="U95" s="176">
        <v>0</v>
      </c>
      <c r="V95" s="455">
        <v>0</v>
      </c>
      <c r="W95" s="455">
        <v>0</v>
      </c>
      <c r="X95" s="176">
        <v>0</v>
      </c>
      <c r="Y95" s="462">
        <f t="shared" si="189"/>
        <v>0</v>
      </c>
      <c r="Z95" s="462">
        <f t="shared" si="189"/>
        <v>0</v>
      </c>
      <c r="AA95" s="176">
        <v>0</v>
      </c>
      <c r="AB95" s="455">
        <v>0</v>
      </c>
      <c r="AC95" s="455">
        <v>0</v>
      </c>
      <c r="AD95" s="176">
        <v>0</v>
      </c>
      <c r="AE95" s="455">
        <v>0</v>
      </c>
      <c r="AF95" s="455">
        <v>0</v>
      </c>
      <c r="AG95" s="176">
        <v>0</v>
      </c>
      <c r="AH95" s="455">
        <v>0</v>
      </c>
      <c r="AI95" s="455">
        <v>0</v>
      </c>
      <c r="AJ95" s="176">
        <v>0</v>
      </c>
      <c r="AK95" s="462">
        <f t="shared" si="190"/>
        <v>0</v>
      </c>
      <c r="AL95" s="462">
        <f t="shared" si="190"/>
        <v>0</v>
      </c>
      <c r="AM95" s="176">
        <v>0</v>
      </c>
      <c r="AN95" s="455">
        <v>0</v>
      </c>
      <c r="AO95" s="455">
        <v>0</v>
      </c>
      <c r="AP95" s="176">
        <v>0</v>
      </c>
      <c r="AQ95" s="455">
        <v>0</v>
      </c>
      <c r="AR95" s="455">
        <v>0</v>
      </c>
      <c r="AS95" s="176">
        <v>0</v>
      </c>
      <c r="AT95" s="455">
        <v>0</v>
      </c>
      <c r="AU95" s="455">
        <v>0</v>
      </c>
      <c r="AV95" s="176">
        <v>0</v>
      </c>
      <c r="AW95" s="81">
        <f t="shared" si="201"/>
        <v>0</v>
      </c>
      <c r="AX95" s="81">
        <f t="shared" si="201"/>
        <v>0</v>
      </c>
      <c r="AY95" s="176">
        <v>0</v>
      </c>
      <c r="AZ95" s="455">
        <v>0</v>
      </c>
      <c r="BA95" s="455">
        <v>0</v>
      </c>
      <c r="BB95" s="176">
        <v>0</v>
      </c>
      <c r="BC95" s="455">
        <v>0</v>
      </c>
      <c r="BD95" s="455">
        <v>0</v>
      </c>
      <c r="BE95" s="176">
        <v>0</v>
      </c>
      <c r="BF95" s="455">
        <v>25000</v>
      </c>
      <c r="BG95" s="455"/>
      <c r="BH95" s="80">
        <f t="shared" si="210"/>
        <v>0</v>
      </c>
      <c r="BI95" s="462">
        <f t="shared" si="191"/>
        <v>25000</v>
      </c>
      <c r="BJ95" s="462">
        <f t="shared" si="191"/>
        <v>0</v>
      </c>
      <c r="BK95" s="176">
        <f t="shared" si="188"/>
        <v>0</v>
      </c>
      <c r="BL95" s="90">
        <f t="shared" si="176"/>
        <v>25000</v>
      </c>
    </row>
    <row r="96" spans="1:64" s="85" customFormat="1" x14ac:dyDescent="0.55000000000000004">
      <c r="A96" s="77"/>
      <c r="B96" s="78"/>
      <c r="C96" s="78"/>
      <c r="D96" s="78"/>
      <c r="E96" s="78"/>
      <c r="F96" s="78" t="s">
        <v>47</v>
      </c>
      <c r="G96" s="78"/>
      <c r="H96" s="79">
        <f>SUM(H97:H99)</f>
        <v>50087.4</v>
      </c>
      <c r="I96" s="79">
        <f>SUM(I97:I99)</f>
        <v>115000</v>
      </c>
      <c r="J96" s="79">
        <f>SUM(J97:J99)</f>
        <v>-35500</v>
      </c>
      <c r="K96" s="461">
        <f t="shared" si="178"/>
        <v>79500</v>
      </c>
      <c r="L96" s="461">
        <f t="shared" si="160"/>
        <v>7929</v>
      </c>
      <c r="M96" s="172">
        <f t="shared" si="179"/>
        <v>9.9735849056603776</v>
      </c>
      <c r="N96" s="170">
        <f t="shared" si="169"/>
        <v>71571</v>
      </c>
      <c r="O96" s="172">
        <f t="shared" si="147"/>
        <v>90.026415094339626</v>
      </c>
      <c r="P96" s="450">
        <f>SUM(P97:P99)</f>
        <v>350</v>
      </c>
      <c r="Q96" s="450">
        <f>SUM(Q97:Q99)</f>
        <v>329</v>
      </c>
      <c r="R96" s="172">
        <f>SUM(Q96*100/P96)</f>
        <v>94</v>
      </c>
      <c r="S96" s="450">
        <f>SUM(S97:S99)</f>
        <v>660</v>
      </c>
      <c r="T96" s="450">
        <f>SUM(T97:T99)</f>
        <v>660</v>
      </c>
      <c r="U96" s="172">
        <f>SUM(T96*100/S96)</f>
        <v>100</v>
      </c>
      <c r="V96" s="450">
        <f>SUM(V97:V99)</f>
        <v>660</v>
      </c>
      <c r="W96" s="450">
        <f>SUM(W97:W99)</f>
        <v>660</v>
      </c>
      <c r="X96" s="172">
        <f>SUM(W96*100/V96)</f>
        <v>100</v>
      </c>
      <c r="Y96" s="461">
        <f t="shared" si="189"/>
        <v>1670</v>
      </c>
      <c r="Z96" s="461">
        <f t="shared" si="189"/>
        <v>1649</v>
      </c>
      <c r="AA96" s="172">
        <f>SUM(Z96*100/Y96)</f>
        <v>98.742514970059887</v>
      </c>
      <c r="AB96" s="450">
        <f>SUM(AB97:AB99)</f>
        <v>4720</v>
      </c>
      <c r="AC96" s="450">
        <f>SUM(AC97:AC99)</f>
        <v>3510</v>
      </c>
      <c r="AD96" s="172">
        <f>SUM(AC96*100/AB96)</f>
        <v>74.36440677966101</v>
      </c>
      <c r="AE96" s="450">
        <f>SUM(AE97:AE99)</f>
        <v>1660</v>
      </c>
      <c r="AF96" s="450">
        <f>SUM(AF97:AF99)</f>
        <v>1080</v>
      </c>
      <c r="AG96" s="172">
        <f>SUM(AF96*100/AE96)</f>
        <v>65.060240963855421</v>
      </c>
      <c r="AH96" s="450">
        <f>SUM(AH97:AH99)</f>
        <v>4000</v>
      </c>
      <c r="AI96" s="450">
        <f>SUM(AI97:AI99)</f>
        <v>1690</v>
      </c>
      <c r="AJ96" s="172">
        <f>SUM(AI96*100/AH96)</f>
        <v>42.25</v>
      </c>
      <c r="AK96" s="461">
        <f t="shared" si="190"/>
        <v>10380</v>
      </c>
      <c r="AL96" s="461">
        <f t="shared" si="190"/>
        <v>6280</v>
      </c>
      <c r="AM96" s="172">
        <f t="shared" si="182"/>
        <v>60.5009633911368</v>
      </c>
      <c r="AN96" s="450">
        <f>SUM(AN97:AN99)</f>
        <v>3200</v>
      </c>
      <c r="AO96" s="450">
        <f>SUM(AO97:AO99)</f>
        <v>0</v>
      </c>
      <c r="AP96" s="172">
        <f t="shared" si="183"/>
        <v>0</v>
      </c>
      <c r="AQ96" s="450">
        <f>SUM(AQ97:AQ99)</f>
        <v>22120</v>
      </c>
      <c r="AR96" s="450">
        <f>SUM(AR97:AR99)</f>
        <v>0</v>
      </c>
      <c r="AS96" s="172">
        <f t="shared" ref="AS96" si="212">SUM(AR96*100/AQ96)</f>
        <v>0</v>
      </c>
      <c r="AT96" s="450">
        <f>SUM(AT97:AT99)</f>
        <v>4400</v>
      </c>
      <c r="AU96" s="450">
        <f>SUM(AU97:AU99)</f>
        <v>0</v>
      </c>
      <c r="AV96" s="172">
        <f t="shared" ref="AV96" si="213">SUM(AU96*100/AT96)</f>
        <v>0</v>
      </c>
      <c r="AW96" s="170">
        <f t="shared" si="201"/>
        <v>29720</v>
      </c>
      <c r="AX96" s="170">
        <f t="shared" si="201"/>
        <v>0</v>
      </c>
      <c r="AY96" s="172">
        <f t="shared" ref="AY96" si="214">SUM(AX96*100/AW96)</f>
        <v>0</v>
      </c>
      <c r="AZ96" s="450">
        <f>SUM(AZ97:AZ99)</f>
        <v>5000</v>
      </c>
      <c r="BA96" s="450">
        <f>SUM(BA97:BA99)</f>
        <v>0</v>
      </c>
      <c r="BB96" s="172">
        <f t="shared" si="187"/>
        <v>0</v>
      </c>
      <c r="BC96" s="450">
        <f>SUM(BC97:BC99)</f>
        <v>5000</v>
      </c>
      <c r="BD96" s="450">
        <f>SUM(BD97:BD99)</f>
        <v>0</v>
      </c>
      <c r="BE96" s="172">
        <f>SUM(BD96*100/BC96)</f>
        <v>0</v>
      </c>
      <c r="BF96" s="450">
        <f>SUM(BF97:BF99)</f>
        <v>27730</v>
      </c>
      <c r="BG96" s="450">
        <f>SUM(BG97:BG99)</f>
        <v>0</v>
      </c>
      <c r="BH96" s="172">
        <f>SUM(BG96*100/BF96)</f>
        <v>0</v>
      </c>
      <c r="BI96" s="461">
        <f t="shared" si="191"/>
        <v>37730</v>
      </c>
      <c r="BJ96" s="461">
        <f t="shared" si="191"/>
        <v>0</v>
      </c>
      <c r="BK96" s="172">
        <f t="shared" si="188"/>
        <v>0</v>
      </c>
      <c r="BL96" s="174">
        <f t="shared" si="176"/>
        <v>79500</v>
      </c>
    </row>
    <row r="97" spans="1:64" s="88" customFormat="1" x14ac:dyDescent="0.55000000000000004">
      <c r="A97" s="86"/>
      <c r="B97" s="87"/>
      <c r="C97" s="87"/>
      <c r="D97" s="78"/>
      <c r="E97" s="87"/>
      <c r="F97" s="78"/>
      <c r="G97" s="87" t="s">
        <v>48</v>
      </c>
      <c r="H97" s="79">
        <v>7962</v>
      </c>
      <c r="I97" s="455">
        <f>20000+20000</f>
        <v>40000</v>
      </c>
      <c r="J97" s="455">
        <f>-20000-2000</f>
        <v>-22000</v>
      </c>
      <c r="K97" s="462">
        <f t="shared" si="178"/>
        <v>18000</v>
      </c>
      <c r="L97" s="462">
        <f t="shared" si="160"/>
        <v>0</v>
      </c>
      <c r="M97" s="176">
        <v>0</v>
      </c>
      <c r="N97" s="81">
        <f t="shared" si="169"/>
        <v>18000</v>
      </c>
      <c r="O97" s="176">
        <v>0</v>
      </c>
      <c r="P97" s="455">
        <v>0</v>
      </c>
      <c r="Q97" s="455">
        <v>0</v>
      </c>
      <c r="R97" s="176">
        <v>0</v>
      </c>
      <c r="S97" s="455">
        <v>0</v>
      </c>
      <c r="T97" s="455">
        <v>0</v>
      </c>
      <c r="U97" s="176">
        <v>0</v>
      </c>
      <c r="V97" s="455">
        <v>0</v>
      </c>
      <c r="W97" s="455">
        <v>0</v>
      </c>
      <c r="X97" s="176">
        <v>0</v>
      </c>
      <c r="Y97" s="462">
        <f t="shared" si="189"/>
        <v>0</v>
      </c>
      <c r="Z97" s="462">
        <f t="shared" si="189"/>
        <v>0</v>
      </c>
      <c r="AA97" s="176">
        <v>0</v>
      </c>
      <c r="AB97" s="455">
        <v>0</v>
      </c>
      <c r="AC97" s="455">
        <v>0</v>
      </c>
      <c r="AD97" s="176">
        <v>0</v>
      </c>
      <c r="AE97" s="455">
        <v>0</v>
      </c>
      <c r="AF97" s="455">
        <v>0</v>
      </c>
      <c r="AG97" s="176">
        <v>0</v>
      </c>
      <c r="AH97" s="455">
        <v>0</v>
      </c>
      <c r="AI97" s="455">
        <v>0</v>
      </c>
      <c r="AJ97" s="176">
        <v>0</v>
      </c>
      <c r="AK97" s="462">
        <f t="shared" si="190"/>
        <v>0</v>
      </c>
      <c r="AL97" s="462">
        <f t="shared" si="190"/>
        <v>0</v>
      </c>
      <c r="AM97" s="176">
        <v>0</v>
      </c>
      <c r="AN97" s="455">
        <v>0</v>
      </c>
      <c r="AO97" s="455">
        <v>0</v>
      </c>
      <c r="AP97" s="176">
        <v>0</v>
      </c>
      <c r="AQ97" s="455">
        <v>18000</v>
      </c>
      <c r="AR97" s="455">
        <v>0</v>
      </c>
      <c r="AS97" s="176">
        <v>0</v>
      </c>
      <c r="AT97" s="455">
        <v>0</v>
      </c>
      <c r="AU97" s="455">
        <v>0</v>
      </c>
      <c r="AV97" s="176">
        <v>0</v>
      </c>
      <c r="AW97" s="81">
        <f t="shared" si="201"/>
        <v>18000</v>
      </c>
      <c r="AX97" s="81">
        <f t="shared" si="201"/>
        <v>0</v>
      </c>
      <c r="AY97" s="176">
        <v>0</v>
      </c>
      <c r="AZ97" s="455">
        <v>0</v>
      </c>
      <c r="BA97" s="455">
        <v>0</v>
      </c>
      <c r="BB97" s="176">
        <v>0</v>
      </c>
      <c r="BC97" s="455">
        <v>0</v>
      </c>
      <c r="BD97" s="455">
        <v>0</v>
      </c>
      <c r="BE97" s="176">
        <v>0</v>
      </c>
      <c r="BF97" s="455">
        <v>0</v>
      </c>
      <c r="BG97" s="455">
        <v>0</v>
      </c>
      <c r="BH97" s="176">
        <v>0</v>
      </c>
      <c r="BI97" s="462">
        <f t="shared" si="191"/>
        <v>0</v>
      </c>
      <c r="BJ97" s="462">
        <f t="shared" si="191"/>
        <v>0</v>
      </c>
      <c r="BK97" s="176">
        <v>0</v>
      </c>
      <c r="BL97" s="90">
        <f t="shared" si="176"/>
        <v>18000</v>
      </c>
    </row>
    <row r="98" spans="1:64" s="88" customFormat="1" x14ac:dyDescent="0.55000000000000004">
      <c r="A98" s="86"/>
      <c r="B98" s="87"/>
      <c r="C98" s="87"/>
      <c r="D98" s="78"/>
      <c r="E98" s="87"/>
      <c r="F98" s="78"/>
      <c r="G98" s="87" t="s">
        <v>109</v>
      </c>
      <c r="H98" s="79">
        <f>3510+10560</f>
        <v>14070</v>
      </c>
      <c r="I98" s="455">
        <f>20000+20000</f>
        <v>40000</v>
      </c>
      <c r="J98" s="455">
        <v>0</v>
      </c>
      <c r="K98" s="462">
        <f t="shared" si="178"/>
        <v>40000</v>
      </c>
      <c r="L98" s="462">
        <f t="shared" si="160"/>
        <v>7929</v>
      </c>
      <c r="M98" s="176">
        <f t="shared" si="179"/>
        <v>19.822500000000002</v>
      </c>
      <c r="N98" s="81">
        <f t="shared" si="169"/>
        <v>32071</v>
      </c>
      <c r="O98" s="176">
        <f t="shared" si="147"/>
        <v>80.177499999999995</v>
      </c>
      <c r="P98" s="455">
        <v>350</v>
      </c>
      <c r="Q98" s="455">
        <v>329</v>
      </c>
      <c r="R98" s="80">
        <f t="shared" ref="R98" si="215">SUM(Q98*100/P98)</f>
        <v>94</v>
      </c>
      <c r="S98" s="455">
        <v>660</v>
      </c>
      <c r="T98" s="455">
        <v>660</v>
      </c>
      <c r="U98" s="80">
        <f t="shared" ref="U98" si="216">SUM(T98*100/S98)</f>
        <v>100</v>
      </c>
      <c r="V98" s="455">
        <v>660</v>
      </c>
      <c r="W98" s="455">
        <v>660</v>
      </c>
      <c r="X98" s="80">
        <f t="shared" ref="X98" si="217">SUM(W98*100/V98)</f>
        <v>100</v>
      </c>
      <c r="Y98" s="462">
        <f t="shared" si="189"/>
        <v>1670</v>
      </c>
      <c r="Z98" s="462">
        <f t="shared" si="189"/>
        <v>1649</v>
      </c>
      <c r="AA98" s="80">
        <f t="shared" ref="AA98" si="218">SUM(Z98*100/Y98)</f>
        <v>98.742514970059887</v>
      </c>
      <c r="AB98" s="455">
        <f>1720+3000</f>
        <v>4720</v>
      </c>
      <c r="AC98" s="455">
        <f>1410+2100</f>
        <v>3510</v>
      </c>
      <c r="AD98" s="80">
        <f t="shared" ref="AD98" si="219">SUM(AC98*100/AB98)</f>
        <v>74.36440677966101</v>
      </c>
      <c r="AE98" s="455">
        <f>660+1000</f>
        <v>1660</v>
      </c>
      <c r="AF98" s="455">
        <f>660+420</f>
        <v>1080</v>
      </c>
      <c r="AG98" s="80">
        <f t="shared" ref="AG98" si="220">SUM(AF98*100/AE98)</f>
        <v>65.060240963855421</v>
      </c>
      <c r="AH98" s="455">
        <f>2000+2000</f>
        <v>4000</v>
      </c>
      <c r="AI98" s="455">
        <f>1060+630</f>
        <v>1690</v>
      </c>
      <c r="AJ98" s="80">
        <f t="shared" ref="AJ98" si="221">SUM(AI98*100/AH98)</f>
        <v>42.25</v>
      </c>
      <c r="AK98" s="462">
        <f t="shared" si="190"/>
        <v>10380</v>
      </c>
      <c r="AL98" s="462">
        <f t="shared" si="190"/>
        <v>6280</v>
      </c>
      <c r="AM98" s="176">
        <v>0</v>
      </c>
      <c r="AN98" s="455">
        <f>700+2500</f>
        <v>3200</v>
      </c>
      <c r="AO98" s="455"/>
      <c r="AP98" s="463">
        <f t="shared" ref="AP98" si="222">SUM(AO98*100/AN98)</f>
        <v>0</v>
      </c>
      <c r="AQ98" s="455">
        <f>1620+2500</f>
        <v>4120</v>
      </c>
      <c r="AR98" s="455"/>
      <c r="AS98" s="80">
        <f t="shared" ref="AS98" si="223">SUM(AR98*100/AQ98)</f>
        <v>0</v>
      </c>
      <c r="AT98" s="455">
        <f>1400+3000</f>
        <v>4400</v>
      </c>
      <c r="AU98" s="455"/>
      <c r="AV98" s="463">
        <f t="shared" ref="AV98" si="224">SUM(AU98*100/AT98)</f>
        <v>0</v>
      </c>
      <c r="AW98" s="81">
        <f t="shared" si="201"/>
        <v>11720</v>
      </c>
      <c r="AX98" s="81">
        <f t="shared" si="201"/>
        <v>0</v>
      </c>
      <c r="AY98" s="80">
        <f t="shared" ref="AY98" si="225">SUM(AX98*100/AW98)</f>
        <v>0</v>
      </c>
      <c r="AZ98" s="455">
        <f>3000+2000</f>
        <v>5000</v>
      </c>
      <c r="BA98" s="455"/>
      <c r="BB98" s="80">
        <f t="shared" ref="BB98" si="226">SUM(BA98*100/AZ98)</f>
        <v>0</v>
      </c>
      <c r="BC98" s="455">
        <f>3000+2000</f>
        <v>5000</v>
      </c>
      <c r="BD98" s="455"/>
      <c r="BE98" s="80">
        <f t="shared" ref="BE98" si="227">SUM(BD98*100/BC98)</f>
        <v>0</v>
      </c>
      <c r="BF98" s="455">
        <f>4230+2000</f>
        <v>6230</v>
      </c>
      <c r="BG98" s="455"/>
      <c r="BH98" s="80">
        <f t="shared" ref="BH98" si="228">SUM(BG98*100/BF98)</f>
        <v>0</v>
      </c>
      <c r="BI98" s="462">
        <f t="shared" si="191"/>
        <v>16230</v>
      </c>
      <c r="BJ98" s="462">
        <f t="shared" si="191"/>
        <v>0</v>
      </c>
      <c r="BK98" s="80">
        <f t="shared" ref="BK98" si="229">SUM(BJ98*100/BI98)</f>
        <v>0</v>
      </c>
      <c r="BL98" s="90">
        <f t="shared" si="176"/>
        <v>40000</v>
      </c>
    </row>
    <row r="99" spans="1:64" s="88" customFormat="1" x14ac:dyDescent="0.55000000000000004">
      <c r="A99" s="86"/>
      <c r="B99" s="87"/>
      <c r="C99" s="87"/>
      <c r="D99" s="78"/>
      <c r="E99" s="87"/>
      <c r="F99" s="78"/>
      <c r="G99" s="87" t="s">
        <v>110</v>
      </c>
      <c r="H99" s="79">
        <v>28055.4</v>
      </c>
      <c r="I99" s="455">
        <f>35000</f>
        <v>35000</v>
      </c>
      <c r="J99" s="455">
        <v>-13500</v>
      </c>
      <c r="K99" s="462">
        <f t="shared" si="178"/>
        <v>21500</v>
      </c>
      <c r="L99" s="462">
        <f t="shared" si="160"/>
        <v>0</v>
      </c>
      <c r="M99" s="176">
        <f t="shared" si="179"/>
        <v>0</v>
      </c>
      <c r="N99" s="81">
        <f t="shared" si="169"/>
        <v>21500</v>
      </c>
      <c r="O99" s="176">
        <f t="shared" si="147"/>
        <v>100</v>
      </c>
      <c r="P99" s="455">
        <v>0</v>
      </c>
      <c r="Q99" s="455">
        <v>0</v>
      </c>
      <c r="R99" s="176">
        <v>0</v>
      </c>
      <c r="S99" s="455">
        <v>0</v>
      </c>
      <c r="T99" s="455">
        <v>0</v>
      </c>
      <c r="U99" s="176">
        <v>0</v>
      </c>
      <c r="V99" s="455">
        <v>0</v>
      </c>
      <c r="W99" s="455">
        <v>0</v>
      </c>
      <c r="X99" s="176">
        <v>0</v>
      </c>
      <c r="Y99" s="462">
        <f t="shared" si="189"/>
        <v>0</v>
      </c>
      <c r="Z99" s="462">
        <f t="shared" si="189"/>
        <v>0</v>
      </c>
      <c r="AA99" s="176">
        <v>0</v>
      </c>
      <c r="AB99" s="455">
        <v>0</v>
      </c>
      <c r="AC99" s="455">
        <v>0</v>
      </c>
      <c r="AD99" s="176">
        <v>0</v>
      </c>
      <c r="AE99" s="455">
        <v>0</v>
      </c>
      <c r="AF99" s="455">
        <v>0</v>
      </c>
      <c r="AG99" s="176">
        <v>0</v>
      </c>
      <c r="AH99" s="455">
        <v>0</v>
      </c>
      <c r="AI99" s="455">
        <v>0</v>
      </c>
      <c r="AJ99" s="176">
        <v>0</v>
      </c>
      <c r="AK99" s="462">
        <f t="shared" si="190"/>
        <v>0</v>
      </c>
      <c r="AL99" s="462">
        <f t="shared" si="190"/>
        <v>0</v>
      </c>
      <c r="AM99" s="176">
        <v>0</v>
      </c>
      <c r="AN99" s="455">
        <v>0</v>
      </c>
      <c r="AO99" s="455">
        <v>0</v>
      </c>
      <c r="AP99" s="176">
        <v>0</v>
      </c>
      <c r="AQ99" s="455">
        <v>0</v>
      </c>
      <c r="AR99" s="455">
        <v>0</v>
      </c>
      <c r="AS99" s="176">
        <v>0</v>
      </c>
      <c r="AT99" s="455">
        <v>0</v>
      </c>
      <c r="AU99" s="455">
        <v>0</v>
      </c>
      <c r="AV99" s="176">
        <v>0</v>
      </c>
      <c r="AW99" s="81">
        <f t="shared" si="201"/>
        <v>0</v>
      </c>
      <c r="AX99" s="81">
        <f t="shared" si="201"/>
        <v>0</v>
      </c>
      <c r="AY99" s="176">
        <v>0</v>
      </c>
      <c r="AZ99" s="455">
        <v>0</v>
      </c>
      <c r="BA99" s="455">
        <v>0</v>
      </c>
      <c r="BB99" s="176">
        <v>0</v>
      </c>
      <c r="BC99" s="455">
        <v>0</v>
      </c>
      <c r="BD99" s="455">
        <v>0</v>
      </c>
      <c r="BE99" s="176">
        <v>0</v>
      </c>
      <c r="BF99" s="455">
        <v>21500</v>
      </c>
      <c r="BG99" s="455"/>
      <c r="BH99" s="176">
        <v>0</v>
      </c>
      <c r="BI99" s="462">
        <f t="shared" si="191"/>
        <v>21500</v>
      </c>
      <c r="BJ99" s="462">
        <f t="shared" si="191"/>
        <v>0</v>
      </c>
      <c r="BK99" s="176">
        <f t="shared" si="188"/>
        <v>0</v>
      </c>
      <c r="BL99" s="90">
        <f t="shared" si="176"/>
        <v>21500</v>
      </c>
    </row>
    <row r="100" spans="1:64" s="85" customFormat="1" x14ac:dyDescent="0.55000000000000004">
      <c r="A100" s="77"/>
      <c r="B100" s="78"/>
      <c r="C100" s="78"/>
      <c r="D100" s="78"/>
      <c r="E100" s="78"/>
      <c r="F100" s="78" t="s">
        <v>59</v>
      </c>
      <c r="G100" s="78"/>
      <c r="H100" s="79">
        <f>SUM(H101:H102)</f>
        <v>9669.2000000000007</v>
      </c>
      <c r="I100" s="79">
        <f>SUM(I101:I102)</f>
        <v>240000</v>
      </c>
      <c r="J100" s="79">
        <f>SUM(J101:J102)</f>
        <v>35500</v>
      </c>
      <c r="K100" s="461">
        <f t="shared" si="178"/>
        <v>275500</v>
      </c>
      <c r="L100" s="461">
        <f t="shared" si="160"/>
        <v>65115.45</v>
      </c>
      <c r="M100" s="172">
        <f t="shared" si="179"/>
        <v>23.635372050816699</v>
      </c>
      <c r="N100" s="170">
        <f t="shared" si="169"/>
        <v>210384.55</v>
      </c>
      <c r="O100" s="172">
        <f t="shared" si="147"/>
        <v>76.364627949183301</v>
      </c>
      <c r="P100" s="450">
        <f>SUM(P101:P102)</f>
        <v>4500</v>
      </c>
      <c r="Q100" s="450">
        <f>SUM(Q101:Q102)</f>
        <v>4500</v>
      </c>
      <c r="R100" s="172">
        <f>SUM(Q100*100/P100)</f>
        <v>100</v>
      </c>
      <c r="S100" s="450">
        <f>SUM(S101:S102)</f>
        <v>6235</v>
      </c>
      <c r="T100" s="450">
        <f>SUM(T101:T102)</f>
        <v>6214.2</v>
      </c>
      <c r="U100" s="172">
        <f>SUM(T100*100/S100)</f>
        <v>99.666399358460311</v>
      </c>
      <c r="V100" s="450">
        <f>SUM(V101:V102)</f>
        <v>2500</v>
      </c>
      <c r="W100" s="450">
        <f>SUM(W101:W102)</f>
        <v>2317.8000000000002</v>
      </c>
      <c r="X100" s="172">
        <f>SUM(W100*100/V100)</f>
        <v>92.712000000000018</v>
      </c>
      <c r="Y100" s="461">
        <f t="shared" si="189"/>
        <v>13235</v>
      </c>
      <c r="Z100" s="461">
        <f t="shared" si="189"/>
        <v>13032</v>
      </c>
      <c r="AA100" s="172">
        <f>SUM(Z100*100/Y100)</f>
        <v>98.466188137514166</v>
      </c>
      <c r="AB100" s="450">
        <f>SUM(AB101:AB102)</f>
        <v>15800</v>
      </c>
      <c r="AC100" s="450">
        <f>SUM(AC101:AC102)</f>
        <v>15537.6</v>
      </c>
      <c r="AD100" s="172">
        <f>SUM(AC100*100/AB100)</f>
        <v>98.339240506329119</v>
      </c>
      <c r="AE100" s="450">
        <f>SUM(AE101:AE102)</f>
        <v>12000</v>
      </c>
      <c r="AF100" s="450">
        <f>SUM(AF101:AF102)</f>
        <v>10658</v>
      </c>
      <c r="AG100" s="172">
        <f>SUM(AF100*100/AE100)</f>
        <v>88.816666666666663</v>
      </c>
      <c r="AH100" s="450">
        <f>SUM(AH101:AH102)</f>
        <v>26697.85</v>
      </c>
      <c r="AI100" s="450">
        <f>SUM(AI101:AI102)</f>
        <v>25887.85</v>
      </c>
      <c r="AJ100" s="172">
        <f>SUM(AI100*100/AH100)</f>
        <v>96.966047827821342</v>
      </c>
      <c r="AK100" s="461">
        <f t="shared" si="190"/>
        <v>54497.85</v>
      </c>
      <c r="AL100" s="461">
        <f t="shared" si="190"/>
        <v>52083.45</v>
      </c>
      <c r="AM100" s="172">
        <f t="shared" si="182"/>
        <v>95.569733484898947</v>
      </c>
      <c r="AN100" s="450">
        <f>SUM(AN101:AN102)</f>
        <v>15000</v>
      </c>
      <c r="AO100" s="450">
        <f>SUM(AO101:AO102)</f>
        <v>0</v>
      </c>
      <c r="AP100" s="172">
        <v>0</v>
      </c>
      <c r="AQ100" s="450">
        <f>SUM(AQ101:AQ102)</f>
        <v>70000</v>
      </c>
      <c r="AR100" s="450">
        <f>SUM(AR101:AR102)</f>
        <v>0</v>
      </c>
      <c r="AS100" s="172">
        <f t="shared" ref="AS100:AS102" si="230">SUM(AR100*100/AQ100)</f>
        <v>0</v>
      </c>
      <c r="AT100" s="450">
        <f>SUM(AT101:AT102)</f>
        <v>12000</v>
      </c>
      <c r="AU100" s="450">
        <f>SUM(AU101:AU102)</f>
        <v>0</v>
      </c>
      <c r="AV100" s="172">
        <f t="shared" ref="AV100:AV101" si="231">SUM(AU100*100/AT100)</f>
        <v>0</v>
      </c>
      <c r="AW100" s="170">
        <f t="shared" si="201"/>
        <v>97000</v>
      </c>
      <c r="AX100" s="170">
        <f t="shared" si="201"/>
        <v>0</v>
      </c>
      <c r="AY100" s="172">
        <f t="shared" ref="AY100:AY102" si="232">SUM(AX100*100/AW100)</f>
        <v>0</v>
      </c>
      <c r="AZ100" s="450">
        <f>SUM(AZ101:AZ102)</f>
        <v>12200</v>
      </c>
      <c r="BA100" s="450">
        <f>SUM(BA101:BA102)</f>
        <v>0</v>
      </c>
      <c r="BB100" s="172">
        <f t="shared" si="187"/>
        <v>0</v>
      </c>
      <c r="BC100" s="450">
        <f>SUM(BC101:BC102)</f>
        <v>30000</v>
      </c>
      <c r="BD100" s="450">
        <f>SUM(BD101:BD102)</f>
        <v>0</v>
      </c>
      <c r="BE100" s="172">
        <f t="shared" ref="BE100:BE102" si="233">SUM(BD100*100/BC100)</f>
        <v>0</v>
      </c>
      <c r="BF100" s="450">
        <f>SUM(BF101:BF102)</f>
        <v>68567.149999999994</v>
      </c>
      <c r="BG100" s="450">
        <f>SUM(BG101:BG102)</f>
        <v>0</v>
      </c>
      <c r="BH100" s="172">
        <f t="shared" ref="BH100:BH102" si="234">SUM(BG100*100/BF100)</f>
        <v>0</v>
      </c>
      <c r="BI100" s="461">
        <f t="shared" si="191"/>
        <v>110767.15</v>
      </c>
      <c r="BJ100" s="461">
        <f t="shared" si="191"/>
        <v>0</v>
      </c>
      <c r="BK100" s="172">
        <f t="shared" si="188"/>
        <v>0</v>
      </c>
      <c r="BL100" s="174">
        <f t="shared" si="176"/>
        <v>275500</v>
      </c>
    </row>
    <row r="101" spans="1:64" s="88" customFormat="1" x14ac:dyDescent="0.55000000000000004">
      <c r="A101" s="86"/>
      <c r="B101" s="87"/>
      <c r="C101" s="87"/>
      <c r="D101" s="78"/>
      <c r="E101" s="87"/>
      <c r="F101" s="78"/>
      <c r="G101" s="87" t="s">
        <v>60</v>
      </c>
      <c r="H101" s="79">
        <v>9669.2000000000007</v>
      </c>
      <c r="I101" s="455">
        <f>90000+50000</f>
        <v>140000</v>
      </c>
      <c r="J101" s="455">
        <f>20000+15500</f>
        <v>35500</v>
      </c>
      <c r="K101" s="462">
        <f t="shared" si="178"/>
        <v>175500</v>
      </c>
      <c r="L101" s="462">
        <f t="shared" si="160"/>
        <v>50625.45</v>
      </c>
      <c r="M101" s="176">
        <f t="shared" si="179"/>
        <v>28.846410256410255</v>
      </c>
      <c r="N101" s="81">
        <f t="shared" si="169"/>
        <v>124874.55</v>
      </c>
      <c r="O101" s="176">
        <f t="shared" si="147"/>
        <v>71.153589743589748</v>
      </c>
      <c r="P101" s="455">
        <v>4500</v>
      </c>
      <c r="Q101" s="455">
        <v>4500</v>
      </c>
      <c r="R101" s="80">
        <f t="shared" ref="R101" si="235">SUM(Q101*100/P101)</f>
        <v>100</v>
      </c>
      <c r="S101" s="455">
        <f>3500+2735</f>
        <v>6235</v>
      </c>
      <c r="T101" s="455">
        <f>3479.2+2735</f>
        <v>6214.2</v>
      </c>
      <c r="U101" s="80">
        <f t="shared" ref="U101" si="236">SUM(T101*100/S101)</f>
        <v>99.666399358460311</v>
      </c>
      <c r="V101" s="455">
        <v>2500</v>
      </c>
      <c r="W101" s="455">
        <v>2317.8000000000002</v>
      </c>
      <c r="X101" s="176">
        <f>SUM(W101*100/V101)</f>
        <v>92.712000000000018</v>
      </c>
      <c r="Y101" s="462">
        <f t="shared" si="189"/>
        <v>13235</v>
      </c>
      <c r="Z101" s="462">
        <f t="shared" si="189"/>
        <v>13032</v>
      </c>
      <c r="AA101" s="176">
        <f>SUM(Z101*100/Y101)</f>
        <v>98.466188137514166</v>
      </c>
      <c r="AB101" s="455">
        <v>3300</v>
      </c>
      <c r="AC101" s="455">
        <v>3237.6</v>
      </c>
      <c r="AD101" s="176">
        <f>SUM(AC101*100/AB101)</f>
        <v>98.109090909090909</v>
      </c>
      <c r="AE101" s="455">
        <v>12000</v>
      </c>
      <c r="AF101" s="455">
        <v>10658</v>
      </c>
      <c r="AG101" s="176">
        <f>SUM(AF101*100/AE101)</f>
        <v>88.816666666666663</v>
      </c>
      <c r="AH101" s="455">
        <f>5000+19197.85</f>
        <v>24197.85</v>
      </c>
      <c r="AI101" s="455">
        <f>4500+19197.85</f>
        <v>23697.85</v>
      </c>
      <c r="AJ101" s="176">
        <f>SUM(AI101*100/AH101)</f>
        <v>97.93370072134509</v>
      </c>
      <c r="AK101" s="462">
        <f t="shared" si="190"/>
        <v>39497.85</v>
      </c>
      <c r="AL101" s="462">
        <f t="shared" si="190"/>
        <v>37593.449999999997</v>
      </c>
      <c r="AM101" s="176">
        <f t="shared" si="182"/>
        <v>95.178471739601008</v>
      </c>
      <c r="AN101" s="455">
        <v>15000</v>
      </c>
      <c r="AO101" s="455">
        <v>0</v>
      </c>
      <c r="AP101" s="176">
        <v>0</v>
      </c>
      <c r="AQ101" s="455">
        <v>15000</v>
      </c>
      <c r="AR101" s="455"/>
      <c r="AS101" s="176">
        <f t="shared" si="230"/>
        <v>0</v>
      </c>
      <c r="AT101" s="455">
        <v>12000</v>
      </c>
      <c r="AU101" s="455"/>
      <c r="AV101" s="176">
        <f t="shared" si="231"/>
        <v>0</v>
      </c>
      <c r="AW101" s="81">
        <f t="shared" si="201"/>
        <v>42000</v>
      </c>
      <c r="AX101" s="81">
        <f t="shared" si="201"/>
        <v>0</v>
      </c>
      <c r="AY101" s="176">
        <f t="shared" si="232"/>
        <v>0</v>
      </c>
      <c r="AZ101" s="455">
        <v>12200</v>
      </c>
      <c r="BA101" s="455"/>
      <c r="BB101" s="176">
        <f t="shared" si="187"/>
        <v>0</v>
      </c>
      <c r="BC101" s="455">
        <v>15000</v>
      </c>
      <c r="BD101" s="455"/>
      <c r="BE101" s="176">
        <f t="shared" si="233"/>
        <v>0</v>
      </c>
      <c r="BF101" s="455">
        <f>10000+43567.15</f>
        <v>53567.15</v>
      </c>
      <c r="BG101" s="455"/>
      <c r="BH101" s="176">
        <f t="shared" si="234"/>
        <v>0</v>
      </c>
      <c r="BI101" s="462">
        <f t="shared" si="191"/>
        <v>80767.149999999994</v>
      </c>
      <c r="BJ101" s="462">
        <f t="shared" si="191"/>
        <v>0</v>
      </c>
      <c r="BK101" s="176">
        <f t="shared" si="188"/>
        <v>0</v>
      </c>
      <c r="BL101" s="90">
        <f t="shared" si="176"/>
        <v>175500</v>
      </c>
    </row>
    <row r="102" spans="1:64" s="88" customFormat="1" x14ac:dyDescent="0.55000000000000004">
      <c r="A102" s="86"/>
      <c r="B102" s="87"/>
      <c r="C102" s="87"/>
      <c r="D102" s="78"/>
      <c r="E102" s="87"/>
      <c r="F102" s="78"/>
      <c r="G102" s="87" t="s">
        <v>61</v>
      </c>
      <c r="H102" s="79">
        <v>0</v>
      </c>
      <c r="I102" s="455">
        <f>65000+35000</f>
        <v>100000</v>
      </c>
      <c r="J102" s="455">
        <v>0</v>
      </c>
      <c r="K102" s="462">
        <f t="shared" si="178"/>
        <v>100000</v>
      </c>
      <c r="L102" s="462">
        <f t="shared" si="160"/>
        <v>14490</v>
      </c>
      <c r="M102" s="176">
        <f t="shared" si="179"/>
        <v>14.49</v>
      </c>
      <c r="N102" s="81">
        <f t="shared" si="169"/>
        <v>85510</v>
      </c>
      <c r="O102" s="176">
        <f t="shared" si="147"/>
        <v>85.51</v>
      </c>
      <c r="P102" s="455">
        <v>0</v>
      </c>
      <c r="Q102" s="455">
        <v>0</v>
      </c>
      <c r="R102" s="176">
        <v>0</v>
      </c>
      <c r="S102" s="455">
        <v>0</v>
      </c>
      <c r="T102" s="455">
        <v>0</v>
      </c>
      <c r="U102" s="176">
        <v>0</v>
      </c>
      <c r="V102" s="455">
        <v>0</v>
      </c>
      <c r="W102" s="455">
        <v>0</v>
      </c>
      <c r="X102" s="176">
        <v>0</v>
      </c>
      <c r="Y102" s="462">
        <f t="shared" si="189"/>
        <v>0</v>
      </c>
      <c r="Z102" s="462">
        <f t="shared" si="189"/>
        <v>0</v>
      </c>
      <c r="AA102" s="176">
        <v>0</v>
      </c>
      <c r="AB102" s="455">
        <v>12500</v>
      </c>
      <c r="AC102" s="455">
        <v>12300</v>
      </c>
      <c r="AD102" s="176">
        <f>SUM(T101*100/S101)</f>
        <v>99.666399358460311</v>
      </c>
      <c r="AE102" s="455">
        <v>0</v>
      </c>
      <c r="AF102" s="455">
        <v>0</v>
      </c>
      <c r="AG102" s="176">
        <v>0</v>
      </c>
      <c r="AH102" s="455">
        <v>2500</v>
      </c>
      <c r="AI102" s="455">
        <v>2190</v>
      </c>
      <c r="AJ102" s="176">
        <f>SUM(Z101*100/Y101)</f>
        <v>98.466188137514166</v>
      </c>
      <c r="AK102" s="462">
        <f t="shared" si="190"/>
        <v>15000</v>
      </c>
      <c r="AL102" s="462">
        <f t="shared" si="190"/>
        <v>14490</v>
      </c>
      <c r="AM102" s="176">
        <f t="shared" si="182"/>
        <v>96.6</v>
      </c>
      <c r="AN102" s="455">
        <v>0</v>
      </c>
      <c r="AO102" s="455">
        <v>0</v>
      </c>
      <c r="AP102" s="176">
        <v>0</v>
      </c>
      <c r="AQ102" s="455">
        <f>35000+20000</f>
        <v>55000</v>
      </c>
      <c r="AR102" s="455"/>
      <c r="AS102" s="176">
        <f t="shared" si="230"/>
        <v>0</v>
      </c>
      <c r="AT102" s="455">
        <v>0</v>
      </c>
      <c r="AU102" s="455">
        <v>0</v>
      </c>
      <c r="AV102" s="176">
        <v>0</v>
      </c>
      <c r="AW102" s="81">
        <f t="shared" si="201"/>
        <v>55000</v>
      </c>
      <c r="AX102" s="81">
        <f t="shared" si="201"/>
        <v>0</v>
      </c>
      <c r="AY102" s="176">
        <f t="shared" si="232"/>
        <v>0</v>
      </c>
      <c r="AZ102" s="455">
        <v>0</v>
      </c>
      <c r="BA102" s="455">
        <v>0</v>
      </c>
      <c r="BB102" s="176">
        <v>0</v>
      </c>
      <c r="BC102" s="455">
        <v>15000</v>
      </c>
      <c r="BD102" s="455"/>
      <c r="BE102" s="176">
        <f t="shared" si="233"/>
        <v>0</v>
      </c>
      <c r="BF102" s="455">
        <v>15000</v>
      </c>
      <c r="BG102" s="455"/>
      <c r="BH102" s="176">
        <f t="shared" si="234"/>
        <v>0</v>
      </c>
      <c r="BI102" s="462">
        <f t="shared" si="191"/>
        <v>30000</v>
      </c>
      <c r="BJ102" s="462">
        <f t="shared" si="191"/>
        <v>0</v>
      </c>
      <c r="BK102" s="176">
        <f t="shared" si="188"/>
        <v>0</v>
      </c>
      <c r="BL102" s="90">
        <f t="shared" si="176"/>
        <v>100000</v>
      </c>
    </row>
    <row r="103" spans="1:64" s="85" customFormat="1" x14ac:dyDescent="0.55000000000000004">
      <c r="A103" s="77"/>
      <c r="B103" s="78"/>
      <c r="C103" s="78"/>
      <c r="D103" s="78" t="s">
        <v>70</v>
      </c>
      <c r="E103" s="78"/>
      <c r="F103" s="78"/>
      <c r="G103" s="78"/>
      <c r="H103" s="79">
        <f t="shared" ref="H103:J104" si="237">SUM(H104)</f>
        <v>0</v>
      </c>
      <c r="I103" s="79">
        <f t="shared" si="237"/>
        <v>60000</v>
      </c>
      <c r="J103" s="79">
        <f t="shared" si="237"/>
        <v>990000</v>
      </c>
      <c r="K103" s="461">
        <f t="shared" si="178"/>
        <v>1050000</v>
      </c>
      <c r="L103" s="461">
        <f t="shared" si="160"/>
        <v>148000</v>
      </c>
      <c r="M103" s="172">
        <f t="shared" si="179"/>
        <v>14.095238095238095</v>
      </c>
      <c r="N103" s="170">
        <f t="shared" si="169"/>
        <v>902000</v>
      </c>
      <c r="O103" s="172">
        <f t="shared" si="147"/>
        <v>85.904761904761898</v>
      </c>
      <c r="P103" s="450">
        <f>SUM(P104)</f>
        <v>0</v>
      </c>
      <c r="Q103" s="450">
        <f>SUM(Q104)</f>
        <v>0</v>
      </c>
      <c r="R103" s="172">
        <v>0</v>
      </c>
      <c r="S103" s="450">
        <f>SUM(S104)</f>
        <v>0</v>
      </c>
      <c r="T103" s="450">
        <f>SUM(T104)</f>
        <v>0</v>
      </c>
      <c r="U103" s="172">
        <v>0</v>
      </c>
      <c r="V103" s="450">
        <f>SUM(V104)</f>
        <v>0</v>
      </c>
      <c r="W103" s="450">
        <f>SUM(W104)</f>
        <v>0</v>
      </c>
      <c r="X103" s="172">
        <v>0</v>
      </c>
      <c r="Y103" s="461">
        <f t="shared" si="189"/>
        <v>0</v>
      </c>
      <c r="Z103" s="461">
        <f t="shared" si="189"/>
        <v>0</v>
      </c>
      <c r="AA103" s="172">
        <v>0</v>
      </c>
      <c r="AB103" s="450">
        <f>SUM(AB104)</f>
        <v>100000</v>
      </c>
      <c r="AC103" s="450">
        <f>SUM(AC104)</f>
        <v>100000</v>
      </c>
      <c r="AD103" s="172">
        <f>SUM(AC103*100/AB103)</f>
        <v>100</v>
      </c>
      <c r="AE103" s="450">
        <f>SUM(AE104)</f>
        <v>18000</v>
      </c>
      <c r="AF103" s="450">
        <f>SUM(AF104)</f>
        <v>18000</v>
      </c>
      <c r="AG103" s="172">
        <f>SUM(AF103*100/AE103)</f>
        <v>100</v>
      </c>
      <c r="AH103" s="450">
        <f>SUM(AH104)</f>
        <v>30000</v>
      </c>
      <c r="AI103" s="450">
        <f>SUM(AI104)</f>
        <v>30000</v>
      </c>
      <c r="AJ103" s="172">
        <f>SUM(AI103*100/AH103)</f>
        <v>100</v>
      </c>
      <c r="AK103" s="461">
        <f t="shared" si="190"/>
        <v>148000</v>
      </c>
      <c r="AL103" s="461">
        <f t="shared" si="190"/>
        <v>148000</v>
      </c>
      <c r="AM103" s="172">
        <f>SUM(AL103*100/AK103)</f>
        <v>100</v>
      </c>
      <c r="AN103" s="450">
        <f>SUM(AN104)</f>
        <v>82000</v>
      </c>
      <c r="AO103" s="450">
        <f>SUM(AO104)</f>
        <v>0</v>
      </c>
      <c r="AP103" s="172">
        <f>SUM(AO103*100/AN103)</f>
        <v>0</v>
      </c>
      <c r="AQ103" s="450">
        <f>SUM(AQ104)</f>
        <v>755625</v>
      </c>
      <c r="AR103" s="450">
        <f>SUM(AR104)</f>
        <v>0</v>
      </c>
      <c r="AS103" s="172">
        <f>SUM(AR103*100/AQ103)</f>
        <v>0</v>
      </c>
      <c r="AT103" s="450">
        <f>SUM(AT104)</f>
        <v>10000</v>
      </c>
      <c r="AU103" s="450">
        <f>SUM(AU104)</f>
        <v>0</v>
      </c>
      <c r="AV103" s="172">
        <f t="shared" si="185"/>
        <v>0</v>
      </c>
      <c r="AW103" s="170">
        <f t="shared" si="201"/>
        <v>847625</v>
      </c>
      <c r="AX103" s="170">
        <f t="shared" si="201"/>
        <v>0</v>
      </c>
      <c r="AY103" s="172">
        <f t="shared" si="186"/>
        <v>0</v>
      </c>
      <c r="AZ103" s="450">
        <f>SUM(AZ104)</f>
        <v>54375</v>
      </c>
      <c r="BA103" s="450">
        <f>SUM(BA104)</f>
        <v>0</v>
      </c>
      <c r="BB103" s="172">
        <f t="shared" ref="BB103:BB105" si="238">SUM(BA103*100/AZ103)</f>
        <v>0</v>
      </c>
      <c r="BC103" s="450">
        <f>SUM(BC104)</f>
        <v>0</v>
      </c>
      <c r="BD103" s="450">
        <f>SUM(BD104)</f>
        <v>0</v>
      </c>
      <c r="BE103" s="172">
        <v>0</v>
      </c>
      <c r="BF103" s="450">
        <f>SUM(BF104)</f>
        <v>0</v>
      </c>
      <c r="BG103" s="450">
        <f>SUM(BG104)</f>
        <v>0</v>
      </c>
      <c r="BH103" s="172">
        <v>0</v>
      </c>
      <c r="BI103" s="461">
        <f t="shared" si="191"/>
        <v>54375</v>
      </c>
      <c r="BJ103" s="461">
        <f t="shared" si="191"/>
        <v>0</v>
      </c>
      <c r="BK103" s="172">
        <f t="shared" si="188"/>
        <v>0</v>
      </c>
      <c r="BL103" s="174">
        <f t="shared" si="176"/>
        <v>1050000</v>
      </c>
    </row>
    <row r="104" spans="1:64" s="85" customFormat="1" x14ac:dyDescent="0.55000000000000004">
      <c r="A104" s="77"/>
      <c r="B104" s="78"/>
      <c r="C104" s="78"/>
      <c r="D104" s="78"/>
      <c r="E104" s="78" t="s">
        <v>71</v>
      </c>
      <c r="F104" s="78"/>
      <c r="G104" s="78"/>
      <c r="H104" s="79">
        <f t="shared" si="237"/>
        <v>0</v>
      </c>
      <c r="I104" s="79">
        <f t="shared" si="237"/>
        <v>60000</v>
      </c>
      <c r="J104" s="79">
        <f t="shared" si="237"/>
        <v>990000</v>
      </c>
      <c r="K104" s="461">
        <f t="shared" si="178"/>
        <v>1050000</v>
      </c>
      <c r="L104" s="461">
        <f t="shared" si="160"/>
        <v>148000</v>
      </c>
      <c r="M104" s="172">
        <f t="shared" si="179"/>
        <v>14.095238095238095</v>
      </c>
      <c r="N104" s="170">
        <f t="shared" si="169"/>
        <v>902000</v>
      </c>
      <c r="O104" s="172">
        <f t="shared" si="147"/>
        <v>85.904761904761898</v>
      </c>
      <c r="P104" s="450">
        <f>SUM(P105)</f>
        <v>0</v>
      </c>
      <c r="Q104" s="450">
        <f>SUM(Q105)</f>
        <v>0</v>
      </c>
      <c r="R104" s="172">
        <v>0</v>
      </c>
      <c r="S104" s="450">
        <f>SUM(S105)</f>
        <v>0</v>
      </c>
      <c r="T104" s="450">
        <f>SUM(T105)</f>
        <v>0</v>
      </c>
      <c r="U104" s="172">
        <v>0</v>
      </c>
      <c r="V104" s="450">
        <f>SUM(V105)</f>
        <v>0</v>
      </c>
      <c r="W104" s="450">
        <f>SUM(W105)</f>
        <v>0</v>
      </c>
      <c r="X104" s="172">
        <v>0</v>
      </c>
      <c r="Y104" s="461">
        <f t="shared" si="189"/>
        <v>0</v>
      </c>
      <c r="Z104" s="461">
        <f t="shared" si="189"/>
        <v>0</v>
      </c>
      <c r="AA104" s="172">
        <v>0</v>
      </c>
      <c r="AB104" s="450">
        <f>SUM(AB105)</f>
        <v>100000</v>
      </c>
      <c r="AC104" s="450">
        <f>SUM(AC105)</f>
        <v>100000</v>
      </c>
      <c r="AD104" s="172">
        <f>SUM(AC104*100/AB104)</f>
        <v>100</v>
      </c>
      <c r="AE104" s="450">
        <f>SUM(AE105)</f>
        <v>18000</v>
      </c>
      <c r="AF104" s="450">
        <f>SUM(AF105)</f>
        <v>18000</v>
      </c>
      <c r="AG104" s="172">
        <f>SUM(AF104*100/AE104)</f>
        <v>100</v>
      </c>
      <c r="AH104" s="450">
        <f>SUM(AH105)</f>
        <v>30000</v>
      </c>
      <c r="AI104" s="450">
        <f>SUM(AI105)</f>
        <v>30000</v>
      </c>
      <c r="AJ104" s="172">
        <f>SUM(AI104*100/AH104)</f>
        <v>100</v>
      </c>
      <c r="AK104" s="461">
        <f t="shared" si="190"/>
        <v>148000</v>
      </c>
      <c r="AL104" s="461">
        <f t="shared" si="190"/>
        <v>148000</v>
      </c>
      <c r="AM104" s="172">
        <f>SUM(AL104*100/AK104)</f>
        <v>100</v>
      </c>
      <c r="AN104" s="450">
        <f>SUM(AN105)</f>
        <v>82000</v>
      </c>
      <c r="AO104" s="450">
        <f>SUM(AO105)</f>
        <v>0</v>
      </c>
      <c r="AP104" s="172">
        <f>SUM(AO104*100/AN104)</f>
        <v>0</v>
      </c>
      <c r="AQ104" s="450">
        <f>SUM(AQ105)</f>
        <v>755625</v>
      </c>
      <c r="AR104" s="450">
        <f>SUM(AR105)</f>
        <v>0</v>
      </c>
      <c r="AS104" s="172">
        <f>SUM(AR104*100/AQ104)</f>
        <v>0</v>
      </c>
      <c r="AT104" s="450">
        <f>SUM(AT105)</f>
        <v>10000</v>
      </c>
      <c r="AU104" s="450">
        <f>SUM(AU105)</f>
        <v>0</v>
      </c>
      <c r="AV104" s="172">
        <f t="shared" si="185"/>
        <v>0</v>
      </c>
      <c r="AW104" s="170">
        <f t="shared" si="201"/>
        <v>847625</v>
      </c>
      <c r="AX104" s="170">
        <f t="shared" si="201"/>
        <v>0</v>
      </c>
      <c r="AY104" s="172">
        <f t="shared" si="186"/>
        <v>0</v>
      </c>
      <c r="AZ104" s="450">
        <f>SUM(AZ105)</f>
        <v>54375</v>
      </c>
      <c r="BA104" s="450">
        <f>SUM(BA105)</f>
        <v>0</v>
      </c>
      <c r="BB104" s="172">
        <f t="shared" si="238"/>
        <v>0</v>
      </c>
      <c r="BC104" s="450">
        <f>SUM(BC105)</f>
        <v>0</v>
      </c>
      <c r="BD104" s="450">
        <f>SUM(BD105)</f>
        <v>0</v>
      </c>
      <c r="BE104" s="172">
        <v>0</v>
      </c>
      <c r="BF104" s="450">
        <f>SUM(BF105)</f>
        <v>0</v>
      </c>
      <c r="BG104" s="450">
        <f>SUM(BG105)</f>
        <v>0</v>
      </c>
      <c r="BH104" s="172">
        <v>0</v>
      </c>
      <c r="BI104" s="461">
        <f t="shared" si="191"/>
        <v>54375</v>
      </c>
      <c r="BJ104" s="461">
        <f t="shared" si="191"/>
        <v>0</v>
      </c>
      <c r="BK104" s="172">
        <f t="shared" si="188"/>
        <v>0</v>
      </c>
      <c r="BL104" s="174">
        <f t="shared" si="176"/>
        <v>1050000</v>
      </c>
    </row>
    <row r="105" spans="1:64" s="88" customFormat="1" x14ac:dyDescent="0.55000000000000004">
      <c r="A105" s="86"/>
      <c r="B105" s="87"/>
      <c r="C105" s="87"/>
      <c r="D105" s="78"/>
      <c r="E105" s="92"/>
      <c r="F105" s="87" t="s">
        <v>72</v>
      </c>
      <c r="G105" s="87"/>
      <c r="H105" s="79">
        <v>0</v>
      </c>
      <c r="I105" s="455">
        <f>30000+30000</f>
        <v>60000</v>
      </c>
      <c r="J105" s="455">
        <v>990000</v>
      </c>
      <c r="K105" s="462">
        <f t="shared" si="178"/>
        <v>1050000</v>
      </c>
      <c r="L105" s="462">
        <f t="shared" si="160"/>
        <v>148000</v>
      </c>
      <c r="M105" s="176">
        <f t="shared" si="179"/>
        <v>14.095238095238095</v>
      </c>
      <c r="N105" s="81">
        <f t="shared" si="169"/>
        <v>902000</v>
      </c>
      <c r="O105" s="176">
        <f t="shared" si="147"/>
        <v>85.904761904761898</v>
      </c>
      <c r="P105" s="455">
        <v>0</v>
      </c>
      <c r="Q105" s="455">
        <v>0</v>
      </c>
      <c r="R105" s="176">
        <v>0</v>
      </c>
      <c r="S105" s="455">
        <v>0</v>
      </c>
      <c r="T105" s="455">
        <v>0</v>
      </c>
      <c r="U105" s="176">
        <v>0</v>
      </c>
      <c r="V105" s="455">
        <v>0</v>
      </c>
      <c r="W105" s="455">
        <v>0</v>
      </c>
      <c r="X105" s="176">
        <v>0</v>
      </c>
      <c r="Y105" s="462">
        <f t="shared" si="189"/>
        <v>0</v>
      </c>
      <c r="Z105" s="462">
        <f t="shared" si="189"/>
        <v>0</v>
      </c>
      <c r="AA105" s="176">
        <v>0</v>
      </c>
      <c r="AB105" s="455">
        <v>100000</v>
      </c>
      <c r="AC105" s="455">
        <v>100000</v>
      </c>
      <c r="AD105" s="176">
        <f>SUM(AC105*100/AB105)</f>
        <v>100</v>
      </c>
      <c r="AE105" s="455">
        <v>18000</v>
      </c>
      <c r="AF105" s="455">
        <v>18000</v>
      </c>
      <c r="AG105" s="176">
        <f>SUM(AF105*100/AE105)</f>
        <v>100</v>
      </c>
      <c r="AH105" s="455">
        <v>30000</v>
      </c>
      <c r="AI105" s="455">
        <v>30000</v>
      </c>
      <c r="AJ105" s="176">
        <f>SUM(AI105*100/AH105)</f>
        <v>100</v>
      </c>
      <c r="AK105" s="462">
        <f t="shared" si="190"/>
        <v>148000</v>
      </c>
      <c r="AL105" s="462">
        <f t="shared" si="190"/>
        <v>148000</v>
      </c>
      <c r="AM105" s="176">
        <f>SUM(AL105*100/AK105)</f>
        <v>100</v>
      </c>
      <c r="AN105" s="455">
        <v>82000</v>
      </c>
      <c r="AO105" s="455"/>
      <c r="AP105" s="176">
        <f>SUM(AO105*100/AN105)</f>
        <v>0</v>
      </c>
      <c r="AQ105" s="455">
        <v>755625</v>
      </c>
      <c r="AR105" s="455"/>
      <c r="AS105" s="176">
        <f>SUM(AR105*100/AQ105)</f>
        <v>0</v>
      </c>
      <c r="AT105" s="455">
        <v>10000</v>
      </c>
      <c r="AU105" s="455"/>
      <c r="AV105" s="176">
        <f t="shared" si="185"/>
        <v>0</v>
      </c>
      <c r="AW105" s="81">
        <f t="shared" si="201"/>
        <v>847625</v>
      </c>
      <c r="AX105" s="81">
        <f t="shared" si="201"/>
        <v>0</v>
      </c>
      <c r="AY105" s="176">
        <f t="shared" si="186"/>
        <v>0</v>
      </c>
      <c r="AZ105" s="455">
        <v>54375</v>
      </c>
      <c r="BA105" s="455"/>
      <c r="BB105" s="176">
        <f t="shared" si="238"/>
        <v>0</v>
      </c>
      <c r="BC105" s="455">
        <v>0</v>
      </c>
      <c r="BD105" s="455">
        <v>0</v>
      </c>
      <c r="BE105" s="176">
        <v>0</v>
      </c>
      <c r="BF105" s="455">
        <v>0</v>
      </c>
      <c r="BG105" s="455">
        <v>0</v>
      </c>
      <c r="BH105" s="176">
        <v>0</v>
      </c>
      <c r="BI105" s="462">
        <f t="shared" si="191"/>
        <v>54375</v>
      </c>
      <c r="BJ105" s="462">
        <f t="shared" si="191"/>
        <v>0</v>
      </c>
      <c r="BK105" s="176">
        <f t="shared" si="188"/>
        <v>0</v>
      </c>
      <c r="BL105" s="90">
        <f t="shared" si="176"/>
        <v>1050000</v>
      </c>
    </row>
    <row r="106" spans="1:64" s="203" customFormat="1" x14ac:dyDescent="0.55000000000000004">
      <c r="A106" s="194"/>
      <c r="B106" s="195"/>
      <c r="C106" s="195" t="s">
        <v>112</v>
      </c>
      <c r="D106" s="195"/>
      <c r="E106" s="195"/>
      <c r="F106" s="195"/>
      <c r="G106" s="195"/>
      <c r="H106" s="197">
        <f t="shared" ref="H106:J110" si="239">SUM(H107)</f>
        <v>13500</v>
      </c>
      <c r="I106" s="197">
        <f t="shared" si="239"/>
        <v>53370</v>
      </c>
      <c r="J106" s="197">
        <f t="shared" si="239"/>
        <v>-6000</v>
      </c>
      <c r="K106" s="464">
        <f t="shared" si="178"/>
        <v>47370</v>
      </c>
      <c r="L106" s="464">
        <f t="shared" si="160"/>
        <v>0</v>
      </c>
      <c r="M106" s="199">
        <f t="shared" si="179"/>
        <v>0</v>
      </c>
      <c r="N106" s="200">
        <f t="shared" si="169"/>
        <v>47370</v>
      </c>
      <c r="O106" s="199">
        <f t="shared" si="147"/>
        <v>100</v>
      </c>
      <c r="P106" s="465">
        <f t="shared" ref="P106:Q110" si="240">SUM(P107)</f>
        <v>0</v>
      </c>
      <c r="Q106" s="465">
        <f t="shared" si="240"/>
        <v>0</v>
      </c>
      <c r="R106" s="199">
        <v>0</v>
      </c>
      <c r="S106" s="465">
        <f t="shared" ref="S106:T110" si="241">SUM(S107)</f>
        <v>0</v>
      </c>
      <c r="T106" s="465">
        <f t="shared" si="241"/>
        <v>0</v>
      </c>
      <c r="U106" s="199">
        <v>0</v>
      </c>
      <c r="V106" s="465">
        <f t="shared" ref="V106:W110" si="242">SUM(V107)</f>
        <v>0</v>
      </c>
      <c r="W106" s="465">
        <f t="shared" si="242"/>
        <v>0</v>
      </c>
      <c r="X106" s="199">
        <v>0</v>
      </c>
      <c r="Y106" s="464">
        <f t="shared" si="189"/>
        <v>0</v>
      </c>
      <c r="Z106" s="464">
        <f t="shared" si="189"/>
        <v>0</v>
      </c>
      <c r="AA106" s="199">
        <v>0</v>
      </c>
      <c r="AB106" s="465">
        <f t="shared" ref="AB106:AC110" si="243">SUM(AB107)</f>
        <v>0</v>
      </c>
      <c r="AC106" s="465">
        <f t="shared" si="243"/>
        <v>0</v>
      </c>
      <c r="AD106" s="199">
        <v>0</v>
      </c>
      <c r="AE106" s="465">
        <f t="shared" ref="AE106:AF110" si="244">SUM(AE107)</f>
        <v>0</v>
      </c>
      <c r="AF106" s="465">
        <f t="shared" si="244"/>
        <v>0</v>
      </c>
      <c r="AG106" s="199">
        <v>0</v>
      </c>
      <c r="AH106" s="465">
        <f t="shared" ref="AH106:AI110" si="245">SUM(AH107)</f>
        <v>0</v>
      </c>
      <c r="AI106" s="465">
        <f t="shared" si="245"/>
        <v>0</v>
      </c>
      <c r="AJ106" s="199">
        <v>0</v>
      </c>
      <c r="AK106" s="464">
        <f t="shared" si="190"/>
        <v>0</v>
      </c>
      <c r="AL106" s="464">
        <f t="shared" si="190"/>
        <v>0</v>
      </c>
      <c r="AM106" s="199">
        <v>0</v>
      </c>
      <c r="AN106" s="465">
        <f t="shared" ref="AN106:AO110" si="246">SUM(AN107)</f>
        <v>0</v>
      </c>
      <c r="AO106" s="465">
        <f t="shared" si="246"/>
        <v>0</v>
      </c>
      <c r="AP106" s="199">
        <v>0</v>
      </c>
      <c r="AQ106" s="465">
        <f t="shared" ref="AQ106:AR110" si="247">SUM(AQ107)</f>
        <v>0</v>
      </c>
      <c r="AR106" s="465">
        <f t="shared" si="247"/>
        <v>0</v>
      </c>
      <c r="AS106" s="199">
        <v>0</v>
      </c>
      <c r="AT106" s="465">
        <f t="shared" ref="AT106:AU110" si="248">SUM(AT107)</f>
        <v>0</v>
      </c>
      <c r="AU106" s="465">
        <f t="shared" si="248"/>
        <v>0</v>
      </c>
      <c r="AV106" s="199">
        <v>0</v>
      </c>
      <c r="AW106" s="200">
        <f t="shared" si="201"/>
        <v>0</v>
      </c>
      <c r="AX106" s="200">
        <f t="shared" si="201"/>
        <v>0</v>
      </c>
      <c r="AY106" s="199">
        <v>0</v>
      </c>
      <c r="AZ106" s="465">
        <f t="shared" ref="AZ106:BA110" si="249">SUM(AZ107)</f>
        <v>10000</v>
      </c>
      <c r="BA106" s="465">
        <f t="shared" si="249"/>
        <v>0</v>
      </c>
      <c r="BB106" s="199">
        <v>0</v>
      </c>
      <c r="BC106" s="465">
        <f t="shared" ref="BC106:BD110" si="250">SUM(BC107)</f>
        <v>31870</v>
      </c>
      <c r="BD106" s="465">
        <f t="shared" si="250"/>
        <v>0</v>
      </c>
      <c r="BE106" s="199">
        <v>0</v>
      </c>
      <c r="BF106" s="465">
        <f t="shared" ref="BF106:BG110" si="251">SUM(BF107)</f>
        <v>5500</v>
      </c>
      <c r="BG106" s="465">
        <f t="shared" si="251"/>
        <v>0</v>
      </c>
      <c r="BH106" s="199">
        <v>0</v>
      </c>
      <c r="BI106" s="464">
        <f t="shared" si="191"/>
        <v>47370</v>
      </c>
      <c r="BJ106" s="464">
        <f t="shared" si="191"/>
        <v>0</v>
      </c>
      <c r="BK106" s="199">
        <v>0</v>
      </c>
      <c r="BL106" s="202">
        <f t="shared" si="176"/>
        <v>47370</v>
      </c>
    </row>
    <row r="107" spans="1:64" s="189" customFormat="1" x14ac:dyDescent="0.55000000000000004">
      <c r="A107" s="180"/>
      <c r="B107" s="100"/>
      <c r="C107" s="100"/>
      <c r="D107" s="100" t="s">
        <v>113</v>
      </c>
      <c r="E107" s="100"/>
      <c r="F107" s="100"/>
      <c r="G107" s="100"/>
      <c r="H107" s="101">
        <f t="shared" si="239"/>
        <v>13500</v>
      </c>
      <c r="I107" s="101">
        <f t="shared" si="239"/>
        <v>53370</v>
      </c>
      <c r="J107" s="101">
        <f t="shared" si="239"/>
        <v>-6000</v>
      </c>
      <c r="K107" s="466">
        <f t="shared" si="178"/>
        <v>47370</v>
      </c>
      <c r="L107" s="466">
        <f t="shared" si="160"/>
        <v>0</v>
      </c>
      <c r="M107" s="186">
        <f t="shared" si="179"/>
        <v>0</v>
      </c>
      <c r="N107" s="184">
        <f t="shared" si="169"/>
        <v>47370</v>
      </c>
      <c r="O107" s="186">
        <f t="shared" si="147"/>
        <v>100</v>
      </c>
      <c r="P107" s="458">
        <f t="shared" si="240"/>
        <v>0</v>
      </c>
      <c r="Q107" s="458">
        <f t="shared" si="240"/>
        <v>0</v>
      </c>
      <c r="R107" s="186">
        <v>0</v>
      </c>
      <c r="S107" s="458">
        <f t="shared" si="241"/>
        <v>0</v>
      </c>
      <c r="T107" s="458">
        <f t="shared" si="241"/>
        <v>0</v>
      </c>
      <c r="U107" s="186">
        <v>0</v>
      </c>
      <c r="V107" s="458">
        <f t="shared" si="242"/>
        <v>0</v>
      </c>
      <c r="W107" s="458">
        <f t="shared" si="242"/>
        <v>0</v>
      </c>
      <c r="X107" s="186">
        <v>0</v>
      </c>
      <c r="Y107" s="466">
        <f t="shared" si="189"/>
        <v>0</v>
      </c>
      <c r="Z107" s="466">
        <f t="shared" si="189"/>
        <v>0</v>
      </c>
      <c r="AA107" s="186">
        <v>0</v>
      </c>
      <c r="AB107" s="458">
        <f t="shared" si="243"/>
        <v>0</v>
      </c>
      <c r="AC107" s="458">
        <f t="shared" si="243"/>
        <v>0</v>
      </c>
      <c r="AD107" s="186">
        <v>0</v>
      </c>
      <c r="AE107" s="458">
        <f t="shared" si="244"/>
        <v>0</v>
      </c>
      <c r="AF107" s="458">
        <f t="shared" si="244"/>
        <v>0</v>
      </c>
      <c r="AG107" s="186">
        <v>0</v>
      </c>
      <c r="AH107" s="458">
        <f t="shared" si="245"/>
        <v>0</v>
      </c>
      <c r="AI107" s="458">
        <f t="shared" si="245"/>
        <v>0</v>
      </c>
      <c r="AJ107" s="186">
        <v>0</v>
      </c>
      <c r="AK107" s="466">
        <f t="shared" si="190"/>
        <v>0</v>
      </c>
      <c r="AL107" s="466">
        <f t="shared" si="190"/>
        <v>0</v>
      </c>
      <c r="AM107" s="186">
        <v>0</v>
      </c>
      <c r="AN107" s="458">
        <f t="shared" si="246"/>
        <v>0</v>
      </c>
      <c r="AO107" s="458">
        <f t="shared" si="246"/>
        <v>0</v>
      </c>
      <c r="AP107" s="186">
        <v>0</v>
      </c>
      <c r="AQ107" s="458">
        <f t="shared" si="247"/>
        <v>0</v>
      </c>
      <c r="AR107" s="458">
        <f t="shared" si="247"/>
        <v>0</v>
      </c>
      <c r="AS107" s="186">
        <v>0</v>
      </c>
      <c r="AT107" s="458">
        <f t="shared" si="248"/>
        <v>0</v>
      </c>
      <c r="AU107" s="458">
        <f t="shared" si="248"/>
        <v>0</v>
      </c>
      <c r="AV107" s="186">
        <v>0</v>
      </c>
      <c r="AW107" s="184">
        <f t="shared" si="201"/>
        <v>0</v>
      </c>
      <c r="AX107" s="184">
        <f t="shared" si="201"/>
        <v>0</v>
      </c>
      <c r="AY107" s="186">
        <v>0</v>
      </c>
      <c r="AZ107" s="458">
        <f t="shared" si="249"/>
        <v>10000</v>
      </c>
      <c r="BA107" s="458">
        <f t="shared" si="249"/>
        <v>0</v>
      </c>
      <c r="BB107" s="186">
        <v>0</v>
      </c>
      <c r="BC107" s="458">
        <f t="shared" si="250"/>
        <v>31870</v>
      </c>
      <c r="BD107" s="458">
        <f t="shared" si="250"/>
        <v>0</v>
      </c>
      <c r="BE107" s="186">
        <v>0</v>
      </c>
      <c r="BF107" s="458">
        <f t="shared" si="251"/>
        <v>5500</v>
      </c>
      <c r="BG107" s="458">
        <f t="shared" si="251"/>
        <v>0</v>
      </c>
      <c r="BH107" s="186">
        <v>0</v>
      </c>
      <c r="BI107" s="466">
        <f t="shared" si="191"/>
        <v>47370</v>
      </c>
      <c r="BJ107" s="466">
        <f t="shared" si="191"/>
        <v>0</v>
      </c>
      <c r="BK107" s="186">
        <v>0</v>
      </c>
      <c r="BL107" s="188">
        <f t="shared" si="176"/>
        <v>47370</v>
      </c>
    </row>
    <row r="108" spans="1:64" s="85" customFormat="1" x14ac:dyDescent="0.55000000000000004">
      <c r="A108" s="77"/>
      <c r="B108" s="78"/>
      <c r="C108" s="78"/>
      <c r="D108" s="78" t="s">
        <v>40</v>
      </c>
      <c r="E108" s="78"/>
      <c r="F108" s="78"/>
      <c r="G108" s="78"/>
      <c r="H108" s="79">
        <f t="shared" si="239"/>
        <v>13500</v>
      </c>
      <c r="I108" s="79">
        <f t="shared" si="239"/>
        <v>53370</v>
      </c>
      <c r="J108" s="79">
        <f t="shared" si="239"/>
        <v>-6000</v>
      </c>
      <c r="K108" s="461">
        <f t="shared" si="178"/>
        <v>47370</v>
      </c>
      <c r="L108" s="461">
        <f t="shared" si="160"/>
        <v>0</v>
      </c>
      <c r="M108" s="172">
        <f t="shared" si="179"/>
        <v>0</v>
      </c>
      <c r="N108" s="170">
        <f t="shared" si="169"/>
        <v>47370</v>
      </c>
      <c r="O108" s="172">
        <f t="shared" si="147"/>
        <v>100</v>
      </c>
      <c r="P108" s="450">
        <f t="shared" si="240"/>
        <v>0</v>
      </c>
      <c r="Q108" s="450">
        <f t="shared" si="240"/>
        <v>0</v>
      </c>
      <c r="R108" s="172">
        <v>0</v>
      </c>
      <c r="S108" s="450">
        <f t="shared" si="241"/>
        <v>0</v>
      </c>
      <c r="T108" s="450">
        <f t="shared" si="241"/>
        <v>0</v>
      </c>
      <c r="U108" s="172">
        <v>0</v>
      </c>
      <c r="V108" s="450">
        <f t="shared" si="242"/>
        <v>0</v>
      </c>
      <c r="W108" s="450">
        <f t="shared" si="242"/>
        <v>0</v>
      </c>
      <c r="X108" s="172">
        <v>0</v>
      </c>
      <c r="Y108" s="461">
        <f t="shared" si="189"/>
        <v>0</v>
      </c>
      <c r="Z108" s="461">
        <f t="shared" si="189"/>
        <v>0</v>
      </c>
      <c r="AA108" s="172">
        <v>0</v>
      </c>
      <c r="AB108" s="450">
        <f t="shared" si="243"/>
        <v>0</v>
      </c>
      <c r="AC108" s="450">
        <f t="shared" si="243"/>
        <v>0</v>
      </c>
      <c r="AD108" s="172">
        <v>0</v>
      </c>
      <c r="AE108" s="450">
        <f t="shared" si="244"/>
        <v>0</v>
      </c>
      <c r="AF108" s="450">
        <f t="shared" si="244"/>
        <v>0</v>
      </c>
      <c r="AG108" s="172">
        <v>0</v>
      </c>
      <c r="AH108" s="450">
        <f t="shared" si="245"/>
        <v>0</v>
      </c>
      <c r="AI108" s="450">
        <f t="shared" si="245"/>
        <v>0</v>
      </c>
      <c r="AJ108" s="172">
        <v>0</v>
      </c>
      <c r="AK108" s="461">
        <f t="shared" si="190"/>
        <v>0</v>
      </c>
      <c r="AL108" s="461">
        <f t="shared" si="190"/>
        <v>0</v>
      </c>
      <c r="AM108" s="172">
        <v>0</v>
      </c>
      <c r="AN108" s="450">
        <f t="shared" si="246"/>
        <v>0</v>
      </c>
      <c r="AO108" s="450">
        <f t="shared" si="246"/>
        <v>0</v>
      </c>
      <c r="AP108" s="172">
        <v>0</v>
      </c>
      <c r="AQ108" s="450">
        <f t="shared" si="247"/>
        <v>0</v>
      </c>
      <c r="AR108" s="450">
        <f t="shared" si="247"/>
        <v>0</v>
      </c>
      <c r="AS108" s="172">
        <v>0</v>
      </c>
      <c r="AT108" s="450">
        <f t="shared" si="248"/>
        <v>0</v>
      </c>
      <c r="AU108" s="450">
        <f t="shared" si="248"/>
        <v>0</v>
      </c>
      <c r="AV108" s="172">
        <v>0</v>
      </c>
      <c r="AW108" s="170">
        <f t="shared" si="201"/>
        <v>0</v>
      </c>
      <c r="AX108" s="170">
        <f t="shared" si="201"/>
        <v>0</v>
      </c>
      <c r="AY108" s="172">
        <v>0</v>
      </c>
      <c r="AZ108" s="450">
        <f t="shared" si="249"/>
        <v>10000</v>
      </c>
      <c r="BA108" s="450">
        <f t="shared" si="249"/>
        <v>0</v>
      </c>
      <c r="BB108" s="172">
        <v>0</v>
      </c>
      <c r="BC108" s="450">
        <f t="shared" si="250"/>
        <v>31870</v>
      </c>
      <c r="BD108" s="450">
        <f t="shared" si="250"/>
        <v>0</v>
      </c>
      <c r="BE108" s="172">
        <v>0</v>
      </c>
      <c r="BF108" s="450">
        <f t="shared" si="251"/>
        <v>5500</v>
      </c>
      <c r="BG108" s="450">
        <f t="shared" si="251"/>
        <v>0</v>
      </c>
      <c r="BH108" s="172">
        <v>0</v>
      </c>
      <c r="BI108" s="461">
        <f t="shared" si="191"/>
        <v>47370</v>
      </c>
      <c r="BJ108" s="461">
        <f t="shared" si="191"/>
        <v>0</v>
      </c>
      <c r="BK108" s="172">
        <v>0</v>
      </c>
      <c r="BL108" s="174">
        <f t="shared" si="176"/>
        <v>47370</v>
      </c>
    </row>
    <row r="109" spans="1:64" s="85" customFormat="1" x14ac:dyDescent="0.55000000000000004">
      <c r="A109" s="77"/>
      <c r="B109" s="78"/>
      <c r="C109" s="78"/>
      <c r="D109" s="78"/>
      <c r="E109" s="78" t="s">
        <v>41</v>
      </c>
      <c r="F109" s="78"/>
      <c r="G109" s="78"/>
      <c r="H109" s="79">
        <f t="shared" si="239"/>
        <v>13500</v>
      </c>
      <c r="I109" s="79">
        <f t="shared" si="239"/>
        <v>53370</v>
      </c>
      <c r="J109" s="79">
        <f t="shared" si="239"/>
        <v>-6000</v>
      </c>
      <c r="K109" s="461">
        <f t="shared" si="178"/>
        <v>47370</v>
      </c>
      <c r="L109" s="461">
        <f t="shared" si="160"/>
        <v>0</v>
      </c>
      <c r="M109" s="172">
        <f t="shared" si="179"/>
        <v>0</v>
      </c>
      <c r="N109" s="170">
        <f t="shared" si="169"/>
        <v>47370</v>
      </c>
      <c r="O109" s="172">
        <f t="shared" si="147"/>
        <v>100</v>
      </c>
      <c r="P109" s="450">
        <f t="shared" si="240"/>
        <v>0</v>
      </c>
      <c r="Q109" s="450">
        <f t="shared" si="240"/>
        <v>0</v>
      </c>
      <c r="R109" s="172">
        <v>0</v>
      </c>
      <c r="S109" s="450">
        <f t="shared" si="241"/>
        <v>0</v>
      </c>
      <c r="T109" s="450">
        <f t="shared" si="241"/>
        <v>0</v>
      </c>
      <c r="U109" s="172">
        <v>0</v>
      </c>
      <c r="V109" s="450">
        <f t="shared" si="242"/>
        <v>0</v>
      </c>
      <c r="W109" s="450">
        <f t="shared" si="242"/>
        <v>0</v>
      </c>
      <c r="X109" s="172">
        <v>0</v>
      </c>
      <c r="Y109" s="461">
        <f t="shared" si="189"/>
        <v>0</v>
      </c>
      <c r="Z109" s="461">
        <f t="shared" si="189"/>
        <v>0</v>
      </c>
      <c r="AA109" s="172">
        <v>0</v>
      </c>
      <c r="AB109" s="450">
        <f t="shared" si="243"/>
        <v>0</v>
      </c>
      <c r="AC109" s="450">
        <f t="shared" si="243"/>
        <v>0</v>
      </c>
      <c r="AD109" s="172">
        <v>0</v>
      </c>
      <c r="AE109" s="450">
        <f t="shared" si="244"/>
        <v>0</v>
      </c>
      <c r="AF109" s="450">
        <f t="shared" si="244"/>
        <v>0</v>
      </c>
      <c r="AG109" s="172">
        <v>0</v>
      </c>
      <c r="AH109" s="450">
        <f t="shared" si="245"/>
        <v>0</v>
      </c>
      <c r="AI109" s="450">
        <f t="shared" si="245"/>
        <v>0</v>
      </c>
      <c r="AJ109" s="172">
        <v>0</v>
      </c>
      <c r="AK109" s="461">
        <f t="shared" si="190"/>
        <v>0</v>
      </c>
      <c r="AL109" s="461">
        <f t="shared" si="190"/>
        <v>0</v>
      </c>
      <c r="AM109" s="172">
        <v>0</v>
      </c>
      <c r="AN109" s="450">
        <f t="shared" si="246"/>
        <v>0</v>
      </c>
      <c r="AO109" s="450">
        <f t="shared" si="246"/>
        <v>0</v>
      </c>
      <c r="AP109" s="172">
        <v>0</v>
      </c>
      <c r="AQ109" s="450">
        <f t="shared" si="247"/>
        <v>0</v>
      </c>
      <c r="AR109" s="450">
        <f t="shared" si="247"/>
        <v>0</v>
      </c>
      <c r="AS109" s="172">
        <v>0</v>
      </c>
      <c r="AT109" s="450">
        <f t="shared" si="248"/>
        <v>0</v>
      </c>
      <c r="AU109" s="450">
        <f t="shared" si="248"/>
        <v>0</v>
      </c>
      <c r="AV109" s="172">
        <v>0</v>
      </c>
      <c r="AW109" s="170">
        <f t="shared" si="201"/>
        <v>0</v>
      </c>
      <c r="AX109" s="170">
        <f t="shared" si="201"/>
        <v>0</v>
      </c>
      <c r="AY109" s="172">
        <v>0</v>
      </c>
      <c r="AZ109" s="450">
        <f t="shared" si="249"/>
        <v>10000</v>
      </c>
      <c r="BA109" s="450">
        <f t="shared" si="249"/>
        <v>0</v>
      </c>
      <c r="BB109" s="172">
        <v>0</v>
      </c>
      <c r="BC109" s="450">
        <f t="shared" si="250"/>
        <v>31870</v>
      </c>
      <c r="BD109" s="450">
        <f t="shared" si="250"/>
        <v>0</v>
      </c>
      <c r="BE109" s="172">
        <v>0</v>
      </c>
      <c r="BF109" s="450">
        <f t="shared" si="251"/>
        <v>5500</v>
      </c>
      <c r="BG109" s="450">
        <f t="shared" si="251"/>
        <v>0</v>
      </c>
      <c r="BH109" s="172">
        <v>0</v>
      </c>
      <c r="BI109" s="461">
        <f t="shared" si="191"/>
        <v>47370</v>
      </c>
      <c r="BJ109" s="461">
        <f t="shared" si="191"/>
        <v>0</v>
      </c>
      <c r="BK109" s="172">
        <v>0</v>
      </c>
      <c r="BL109" s="174">
        <f t="shared" si="176"/>
        <v>47370</v>
      </c>
    </row>
    <row r="110" spans="1:64" s="85" customFormat="1" x14ac:dyDescent="0.55000000000000004">
      <c r="A110" s="77"/>
      <c r="B110" s="78"/>
      <c r="C110" s="78"/>
      <c r="D110" s="78"/>
      <c r="E110" s="78"/>
      <c r="F110" s="78" t="s">
        <v>47</v>
      </c>
      <c r="G110" s="78"/>
      <c r="H110" s="79">
        <f t="shared" si="239"/>
        <v>13500</v>
      </c>
      <c r="I110" s="79">
        <f t="shared" si="239"/>
        <v>53370</v>
      </c>
      <c r="J110" s="79">
        <f t="shared" si="239"/>
        <v>-6000</v>
      </c>
      <c r="K110" s="461">
        <f t="shared" si="178"/>
        <v>47370</v>
      </c>
      <c r="L110" s="461">
        <f t="shared" si="160"/>
        <v>0</v>
      </c>
      <c r="M110" s="172">
        <f t="shared" si="179"/>
        <v>0</v>
      </c>
      <c r="N110" s="170">
        <f t="shared" si="169"/>
        <v>47370</v>
      </c>
      <c r="O110" s="172">
        <f t="shared" si="147"/>
        <v>100</v>
      </c>
      <c r="P110" s="450">
        <f t="shared" si="240"/>
        <v>0</v>
      </c>
      <c r="Q110" s="450">
        <f t="shared" si="240"/>
        <v>0</v>
      </c>
      <c r="R110" s="172">
        <v>0</v>
      </c>
      <c r="S110" s="450">
        <f t="shared" si="241"/>
        <v>0</v>
      </c>
      <c r="T110" s="450">
        <f t="shared" si="241"/>
        <v>0</v>
      </c>
      <c r="U110" s="172">
        <v>0</v>
      </c>
      <c r="V110" s="450">
        <f t="shared" si="242"/>
        <v>0</v>
      </c>
      <c r="W110" s="450">
        <f t="shared" si="242"/>
        <v>0</v>
      </c>
      <c r="X110" s="172">
        <v>0</v>
      </c>
      <c r="Y110" s="461">
        <f t="shared" si="189"/>
        <v>0</v>
      </c>
      <c r="Z110" s="461">
        <f t="shared" si="189"/>
        <v>0</v>
      </c>
      <c r="AA110" s="172">
        <v>0</v>
      </c>
      <c r="AB110" s="450">
        <f t="shared" si="243"/>
        <v>0</v>
      </c>
      <c r="AC110" s="450">
        <f t="shared" si="243"/>
        <v>0</v>
      </c>
      <c r="AD110" s="172">
        <v>0</v>
      </c>
      <c r="AE110" s="450">
        <f t="shared" si="244"/>
        <v>0</v>
      </c>
      <c r="AF110" s="450">
        <f t="shared" si="244"/>
        <v>0</v>
      </c>
      <c r="AG110" s="172">
        <v>0</v>
      </c>
      <c r="AH110" s="450">
        <f t="shared" si="245"/>
        <v>0</v>
      </c>
      <c r="AI110" s="450">
        <f t="shared" si="245"/>
        <v>0</v>
      </c>
      <c r="AJ110" s="172">
        <v>0</v>
      </c>
      <c r="AK110" s="461">
        <f t="shared" si="190"/>
        <v>0</v>
      </c>
      <c r="AL110" s="461">
        <f t="shared" si="190"/>
        <v>0</v>
      </c>
      <c r="AM110" s="172">
        <v>0</v>
      </c>
      <c r="AN110" s="450">
        <f t="shared" si="246"/>
        <v>0</v>
      </c>
      <c r="AO110" s="450">
        <f t="shared" si="246"/>
        <v>0</v>
      </c>
      <c r="AP110" s="172">
        <v>0</v>
      </c>
      <c r="AQ110" s="450">
        <f t="shared" si="247"/>
        <v>0</v>
      </c>
      <c r="AR110" s="450">
        <f t="shared" si="247"/>
        <v>0</v>
      </c>
      <c r="AS110" s="172">
        <v>0</v>
      </c>
      <c r="AT110" s="450">
        <f t="shared" si="248"/>
        <v>0</v>
      </c>
      <c r="AU110" s="450">
        <f t="shared" si="248"/>
        <v>0</v>
      </c>
      <c r="AV110" s="172">
        <v>0</v>
      </c>
      <c r="AW110" s="170">
        <f t="shared" si="201"/>
        <v>0</v>
      </c>
      <c r="AX110" s="170">
        <f t="shared" si="201"/>
        <v>0</v>
      </c>
      <c r="AY110" s="172">
        <v>0</v>
      </c>
      <c r="AZ110" s="450">
        <f t="shared" si="249"/>
        <v>10000</v>
      </c>
      <c r="BA110" s="450">
        <f t="shared" si="249"/>
        <v>0</v>
      </c>
      <c r="BB110" s="172">
        <v>0</v>
      </c>
      <c r="BC110" s="450">
        <f t="shared" si="250"/>
        <v>31870</v>
      </c>
      <c r="BD110" s="450">
        <f t="shared" si="250"/>
        <v>0</v>
      </c>
      <c r="BE110" s="172">
        <v>0</v>
      </c>
      <c r="BF110" s="450">
        <f t="shared" si="251"/>
        <v>5500</v>
      </c>
      <c r="BG110" s="450">
        <f t="shared" si="251"/>
        <v>0</v>
      </c>
      <c r="BH110" s="172">
        <v>0</v>
      </c>
      <c r="BI110" s="461">
        <f t="shared" si="191"/>
        <v>47370</v>
      </c>
      <c r="BJ110" s="461">
        <f t="shared" si="191"/>
        <v>0</v>
      </c>
      <c r="BK110" s="172">
        <v>0</v>
      </c>
      <c r="BL110" s="174">
        <f t="shared" si="176"/>
        <v>47370</v>
      </c>
    </row>
    <row r="111" spans="1:64" s="88" customFormat="1" x14ac:dyDescent="0.55000000000000004">
      <c r="A111" s="86"/>
      <c r="B111" s="87"/>
      <c r="C111" s="87"/>
      <c r="D111" s="78"/>
      <c r="E111" s="87"/>
      <c r="F111" s="93"/>
      <c r="G111" s="87" t="s">
        <v>91</v>
      </c>
      <c r="H111" s="79">
        <f>3500+10000</f>
        <v>13500</v>
      </c>
      <c r="I111" s="455">
        <f>28500+24870</f>
        <v>53370</v>
      </c>
      <c r="J111" s="455">
        <f>-3000-3000</f>
        <v>-6000</v>
      </c>
      <c r="K111" s="462">
        <f t="shared" si="178"/>
        <v>47370</v>
      </c>
      <c r="L111" s="462">
        <f t="shared" si="160"/>
        <v>0</v>
      </c>
      <c r="M111" s="176">
        <f t="shared" si="179"/>
        <v>0</v>
      </c>
      <c r="N111" s="81">
        <f t="shared" si="169"/>
        <v>47370</v>
      </c>
      <c r="O111" s="176">
        <f t="shared" si="147"/>
        <v>100</v>
      </c>
      <c r="P111" s="455">
        <v>0</v>
      </c>
      <c r="Q111" s="455">
        <v>0</v>
      </c>
      <c r="R111" s="176">
        <v>0</v>
      </c>
      <c r="S111" s="455">
        <v>0</v>
      </c>
      <c r="T111" s="455">
        <v>0</v>
      </c>
      <c r="U111" s="176">
        <v>0</v>
      </c>
      <c r="V111" s="455">
        <v>0</v>
      </c>
      <c r="W111" s="455">
        <v>0</v>
      </c>
      <c r="X111" s="176">
        <v>0</v>
      </c>
      <c r="Y111" s="462">
        <f t="shared" si="189"/>
        <v>0</v>
      </c>
      <c r="Z111" s="462">
        <f t="shared" si="189"/>
        <v>0</v>
      </c>
      <c r="AA111" s="176">
        <v>0</v>
      </c>
      <c r="AB111" s="455">
        <v>0</v>
      </c>
      <c r="AC111" s="455">
        <v>0</v>
      </c>
      <c r="AD111" s="176">
        <v>0</v>
      </c>
      <c r="AE111" s="455">
        <v>0</v>
      </c>
      <c r="AF111" s="455">
        <v>0</v>
      </c>
      <c r="AG111" s="176">
        <v>0</v>
      </c>
      <c r="AH111" s="455">
        <v>0</v>
      </c>
      <c r="AI111" s="455">
        <v>0</v>
      </c>
      <c r="AJ111" s="176">
        <v>0</v>
      </c>
      <c r="AK111" s="462">
        <f t="shared" si="190"/>
        <v>0</v>
      </c>
      <c r="AL111" s="462">
        <f t="shared" si="190"/>
        <v>0</v>
      </c>
      <c r="AM111" s="176">
        <v>0</v>
      </c>
      <c r="AN111" s="455">
        <v>0</v>
      </c>
      <c r="AO111" s="455">
        <v>0</v>
      </c>
      <c r="AP111" s="176">
        <v>0</v>
      </c>
      <c r="AQ111" s="455">
        <v>0</v>
      </c>
      <c r="AR111" s="455"/>
      <c r="AS111" s="176">
        <v>0</v>
      </c>
      <c r="AT111" s="455">
        <v>0</v>
      </c>
      <c r="AU111" s="455">
        <v>0</v>
      </c>
      <c r="AV111" s="176">
        <v>0</v>
      </c>
      <c r="AW111" s="81">
        <f t="shared" si="201"/>
        <v>0</v>
      </c>
      <c r="AX111" s="81">
        <f t="shared" si="201"/>
        <v>0</v>
      </c>
      <c r="AY111" s="176">
        <v>0</v>
      </c>
      <c r="AZ111" s="455">
        <v>10000</v>
      </c>
      <c r="BA111" s="455">
        <v>0</v>
      </c>
      <c r="BB111" s="176">
        <v>0</v>
      </c>
      <c r="BC111" s="455">
        <f>10000+21870</f>
        <v>31870</v>
      </c>
      <c r="BD111" s="455">
        <v>0</v>
      </c>
      <c r="BE111" s="176">
        <v>0</v>
      </c>
      <c r="BF111" s="455">
        <v>5500</v>
      </c>
      <c r="BG111" s="455">
        <v>0</v>
      </c>
      <c r="BH111" s="176">
        <v>0</v>
      </c>
      <c r="BI111" s="462">
        <f t="shared" si="191"/>
        <v>47370</v>
      </c>
      <c r="BJ111" s="462">
        <f t="shared" si="191"/>
        <v>0</v>
      </c>
      <c r="BK111" s="176">
        <v>0</v>
      </c>
      <c r="BL111" s="90">
        <f t="shared" si="176"/>
        <v>47370</v>
      </c>
    </row>
    <row r="112" spans="1:64" s="57" customFormat="1" x14ac:dyDescent="0.55000000000000004">
      <c r="A112" s="119" t="s">
        <v>98</v>
      </c>
      <c r="B112" s="120"/>
      <c r="C112" s="120"/>
      <c r="D112" s="120"/>
      <c r="E112" s="120"/>
      <c r="F112" s="120"/>
      <c r="G112" s="120"/>
      <c r="H112" s="121">
        <f>SUM(H113)</f>
        <v>211262</v>
      </c>
      <c r="I112" s="121">
        <f>SUM(I113)</f>
        <v>0</v>
      </c>
      <c r="J112" s="121">
        <f>SUM(J113)</f>
        <v>288500</v>
      </c>
      <c r="K112" s="121">
        <f t="shared" ref="K112:K117" si="252">SUM(I112+J112)</f>
        <v>288500</v>
      </c>
      <c r="L112" s="121">
        <f t="shared" si="160"/>
        <v>140440</v>
      </c>
      <c r="M112" s="122">
        <f t="shared" ref="M112:M117" si="253">SUM(L112*100/K112)</f>
        <v>48.679376083188906</v>
      </c>
      <c r="N112" s="123">
        <f t="shared" si="169"/>
        <v>148060</v>
      </c>
      <c r="O112" s="122">
        <f t="shared" si="147"/>
        <v>51.320623916811094</v>
      </c>
      <c r="P112" s="121">
        <f>SUM(P113)</f>
        <v>0</v>
      </c>
      <c r="Q112" s="121">
        <f>SUM(Q113)</f>
        <v>0</v>
      </c>
      <c r="R112" s="122">
        <v>0</v>
      </c>
      <c r="S112" s="121">
        <f>SUM(S113)</f>
        <v>0</v>
      </c>
      <c r="T112" s="121">
        <f>SUM(T113)</f>
        <v>0</v>
      </c>
      <c r="U112" s="122">
        <v>0</v>
      </c>
      <c r="V112" s="121">
        <f>SUM(V113)</f>
        <v>0</v>
      </c>
      <c r="W112" s="121">
        <f>SUM(W113)</f>
        <v>0</v>
      </c>
      <c r="X112" s="122">
        <v>0</v>
      </c>
      <c r="Y112" s="467">
        <f t="shared" ref="Y112:Z117" si="254">SUM(P112,S112,V112)</f>
        <v>0</v>
      </c>
      <c r="Z112" s="467">
        <f t="shared" si="254"/>
        <v>0</v>
      </c>
      <c r="AA112" s="122">
        <v>0</v>
      </c>
      <c r="AB112" s="121">
        <f>SUM(AB113)</f>
        <v>0</v>
      </c>
      <c r="AC112" s="121">
        <f>SUM(AC113)</f>
        <v>0</v>
      </c>
      <c r="AD112" s="122">
        <v>0</v>
      </c>
      <c r="AE112" s="121">
        <f>SUM(AE113)</f>
        <v>30000</v>
      </c>
      <c r="AF112" s="121">
        <f>SUM(AF113)</f>
        <v>30000</v>
      </c>
      <c r="AG112" s="122">
        <f t="shared" ref="AG112:AG117" si="255">SUM(AF112*100/AE112)</f>
        <v>100</v>
      </c>
      <c r="AH112" s="121">
        <f>SUM(AH113)</f>
        <v>110440</v>
      </c>
      <c r="AI112" s="121">
        <f>SUM(AI113)</f>
        <v>110440</v>
      </c>
      <c r="AJ112" s="122">
        <f t="shared" ref="AJ112:AJ117" si="256">SUM(AI112*100/AH112)</f>
        <v>100</v>
      </c>
      <c r="AK112" s="467">
        <f t="shared" ref="AK112:AL117" si="257">SUM(AB112,AE112,AH112)</f>
        <v>140440</v>
      </c>
      <c r="AL112" s="467">
        <f t="shared" si="257"/>
        <v>140440</v>
      </c>
      <c r="AM112" s="122">
        <f t="shared" ref="AM112:AM117" si="258">SUM(AL112*100/AK112)</f>
        <v>100</v>
      </c>
      <c r="AN112" s="121">
        <f>SUM(AN113)</f>
        <v>5000</v>
      </c>
      <c r="AO112" s="121">
        <f>SUM(AO113)</f>
        <v>0</v>
      </c>
      <c r="AP112" s="122">
        <f t="shared" ref="AP112" si="259">SUM(AO112*100/AN112)</f>
        <v>0</v>
      </c>
      <c r="AQ112" s="121">
        <f>SUM(AQ113)</f>
        <v>0</v>
      </c>
      <c r="AR112" s="121">
        <f>SUM(AR113)</f>
        <v>0</v>
      </c>
      <c r="AS112" s="122">
        <v>0</v>
      </c>
      <c r="AT112" s="121">
        <f>SUM(AT113)</f>
        <v>0</v>
      </c>
      <c r="AU112" s="121">
        <f>SUM(AU113)</f>
        <v>0</v>
      </c>
      <c r="AV112" s="122">
        <v>0</v>
      </c>
      <c r="AW112" s="467">
        <f t="shared" ref="AW112:AX117" si="260">SUM(AN112,AQ112,AT112)</f>
        <v>5000</v>
      </c>
      <c r="AX112" s="467">
        <f t="shared" si="260"/>
        <v>0</v>
      </c>
      <c r="AY112" s="122">
        <f t="shared" ref="AY112" si="261">SUM(AX112*100/AW112)</f>
        <v>0</v>
      </c>
      <c r="AZ112" s="121">
        <f>SUM(AZ113)</f>
        <v>0</v>
      </c>
      <c r="BA112" s="121">
        <f>SUM(BA113)</f>
        <v>0</v>
      </c>
      <c r="BB112" s="122">
        <v>0</v>
      </c>
      <c r="BC112" s="121">
        <f>SUM(BC113)</f>
        <v>3000</v>
      </c>
      <c r="BD112" s="121">
        <f>SUM(BD113)</f>
        <v>0</v>
      </c>
      <c r="BE112" s="122">
        <v>0</v>
      </c>
      <c r="BF112" s="121">
        <f>SUM(BF113)</f>
        <v>140060</v>
      </c>
      <c r="BG112" s="121">
        <f>SUM(BG113)</f>
        <v>0</v>
      </c>
      <c r="BH112" s="122">
        <v>0</v>
      </c>
      <c r="BI112" s="467">
        <f t="shared" ref="BI112:BI117" si="262">SUM(AZ112,BC112,BF112)</f>
        <v>143060</v>
      </c>
      <c r="BJ112" s="467">
        <f>SUM(BG112,BA112,BD112)</f>
        <v>0</v>
      </c>
      <c r="BK112" s="122">
        <v>0</v>
      </c>
      <c r="BL112" s="56">
        <f t="shared" si="176"/>
        <v>288500</v>
      </c>
    </row>
    <row r="113" spans="1:64" s="67" customFormat="1" x14ac:dyDescent="0.55000000000000004">
      <c r="A113" s="58"/>
      <c r="B113" s="59" t="s">
        <v>99</v>
      </c>
      <c r="C113" s="60"/>
      <c r="D113" s="60"/>
      <c r="E113" s="60"/>
      <c r="F113" s="60"/>
      <c r="G113" s="60"/>
      <c r="H113" s="61">
        <f>SUM(H114,H152,H170)</f>
        <v>211262</v>
      </c>
      <c r="I113" s="61">
        <f>SUM(I114,I152,I170)</f>
        <v>0</v>
      </c>
      <c r="J113" s="61">
        <f>SUM(J114,J152,J170)</f>
        <v>288500</v>
      </c>
      <c r="K113" s="61">
        <f t="shared" si="252"/>
        <v>288500</v>
      </c>
      <c r="L113" s="61">
        <f t="shared" si="160"/>
        <v>140440</v>
      </c>
      <c r="M113" s="62">
        <f t="shared" si="253"/>
        <v>48.679376083188906</v>
      </c>
      <c r="N113" s="63">
        <f t="shared" si="169"/>
        <v>148060</v>
      </c>
      <c r="O113" s="62">
        <f t="shared" si="147"/>
        <v>51.320623916811094</v>
      </c>
      <c r="P113" s="61">
        <f>SUM(P114,P152,P170)</f>
        <v>0</v>
      </c>
      <c r="Q113" s="61">
        <f>SUM(Q114,Q152,Q170)</f>
        <v>0</v>
      </c>
      <c r="R113" s="64">
        <v>0</v>
      </c>
      <c r="S113" s="61">
        <f>SUM(S114,S152,S170)</f>
        <v>0</v>
      </c>
      <c r="T113" s="61">
        <f>SUM(T114,T152,T170)</f>
        <v>0</v>
      </c>
      <c r="U113" s="62">
        <v>0</v>
      </c>
      <c r="V113" s="61">
        <f>SUM(V114,V152,V170)</f>
        <v>0</v>
      </c>
      <c r="W113" s="61">
        <f>SUM(W114,W152,W170)</f>
        <v>0</v>
      </c>
      <c r="X113" s="62">
        <v>0</v>
      </c>
      <c r="Y113" s="468">
        <f t="shared" si="254"/>
        <v>0</v>
      </c>
      <c r="Z113" s="468">
        <f t="shared" si="254"/>
        <v>0</v>
      </c>
      <c r="AA113" s="62">
        <v>0</v>
      </c>
      <c r="AB113" s="61">
        <f>SUM(AB114,AB152,AB170)</f>
        <v>0</v>
      </c>
      <c r="AC113" s="61">
        <f>SUM(AC114,AC152,AC170)</f>
        <v>0</v>
      </c>
      <c r="AD113" s="64">
        <v>0</v>
      </c>
      <c r="AE113" s="61">
        <f>SUM(AE114,AE152,AE170)</f>
        <v>30000</v>
      </c>
      <c r="AF113" s="61">
        <f>SUM(AF114,AF152,AF170)</f>
        <v>30000</v>
      </c>
      <c r="AG113" s="64">
        <f t="shared" si="255"/>
        <v>100</v>
      </c>
      <c r="AH113" s="61">
        <f>SUM(AH114,AH152,AH170)</f>
        <v>110440</v>
      </c>
      <c r="AI113" s="61">
        <f>SUM(AI114,AI152,AI170)</f>
        <v>110440</v>
      </c>
      <c r="AJ113" s="64">
        <f t="shared" si="256"/>
        <v>100</v>
      </c>
      <c r="AK113" s="468">
        <f t="shared" si="257"/>
        <v>140440</v>
      </c>
      <c r="AL113" s="468">
        <f t="shared" si="257"/>
        <v>140440</v>
      </c>
      <c r="AM113" s="64">
        <f t="shared" si="258"/>
        <v>100</v>
      </c>
      <c r="AN113" s="61">
        <f>SUM(AN114,AN152,AN170)</f>
        <v>5000</v>
      </c>
      <c r="AO113" s="61">
        <f>SUM(AO114,AO152,AO170)</f>
        <v>0</v>
      </c>
      <c r="AP113" s="64">
        <f>SUM(AO113*100/AN113)</f>
        <v>0</v>
      </c>
      <c r="AQ113" s="61">
        <f>SUM(AQ114,AQ152,AQ170)</f>
        <v>0</v>
      </c>
      <c r="AR113" s="61">
        <f>SUM(AR114,AR152,AR170)</f>
        <v>0</v>
      </c>
      <c r="AS113" s="64">
        <v>0</v>
      </c>
      <c r="AT113" s="61">
        <f>SUM(AT114,AT152,AT170)</f>
        <v>0</v>
      </c>
      <c r="AU113" s="61">
        <f>SUM(AU114,AU152,AU170)</f>
        <v>0</v>
      </c>
      <c r="AV113" s="64">
        <v>0</v>
      </c>
      <c r="AW113" s="468">
        <f t="shared" si="260"/>
        <v>5000</v>
      </c>
      <c r="AX113" s="468">
        <f t="shared" si="260"/>
        <v>0</v>
      </c>
      <c r="AY113" s="64">
        <f>SUM(AX113*100/AW113)</f>
        <v>0</v>
      </c>
      <c r="AZ113" s="61">
        <f>SUM(AZ114,AZ152,AZ170)</f>
        <v>0</v>
      </c>
      <c r="BA113" s="61">
        <f>SUM(BA114,BA152,BA170)</f>
        <v>0</v>
      </c>
      <c r="BB113" s="64">
        <v>0</v>
      </c>
      <c r="BC113" s="61">
        <f>SUM(BC114,BC152,BC170)</f>
        <v>3000</v>
      </c>
      <c r="BD113" s="61">
        <f>SUM(BD114,BD152,BD170)</f>
        <v>0</v>
      </c>
      <c r="BE113" s="64">
        <f>SUM(BD113*100/BC113)</f>
        <v>0</v>
      </c>
      <c r="BF113" s="61">
        <f>SUM(BF114,BF152,BF170)</f>
        <v>140060</v>
      </c>
      <c r="BG113" s="61">
        <f>SUM(BG114,BG152,BG170)</f>
        <v>0</v>
      </c>
      <c r="BH113" s="64">
        <f>SUM(BG113*100/BF113)</f>
        <v>0</v>
      </c>
      <c r="BI113" s="468">
        <f t="shared" si="262"/>
        <v>143060</v>
      </c>
      <c r="BJ113" s="468">
        <f>SUM(BA113,BD113,BG113)</f>
        <v>0</v>
      </c>
      <c r="BK113" s="64">
        <f>SUM(BJ113*100/BI113)</f>
        <v>0</v>
      </c>
      <c r="BL113" s="66">
        <f t="shared" si="176"/>
        <v>288500</v>
      </c>
    </row>
    <row r="114" spans="1:64" s="76" customFormat="1" x14ac:dyDescent="0.55000000000000004">
      <c r="A114" s="68"/>
      <c r="B114" s="69"/>
      <c r="C114" s="69" t="s">
        <v>100</v>
      </c>
      <c r="D114" s="69"/>
      <c r="E114" s="69"/>
      <c r="F114" s="69"/>
      <c r="G114" s="69"/>
      <c r="H114" s="70">
        <f>SUM(H115,H118,H148)</f>
        <v>211262</v>
      </c>
      <c r="I114" s="70">
        <f>SUM(I115,I118,I148)</f>
        <v>0</v>
      </c>
      <c r="J114" s="70">
        <f>SUM(J115,J118,J148)</f>
        <v>288500</v>
      </c>
      <c r="K114" s="70">
        <f t="shared" si="252"/>
        <v>288500</v>
      </c>
      <c r="L114" s="70">
        <f t="shared" si="160"/>
        <v>140440</v>
      </c>
      <c r="M114" s="71">
        <f t="shared" si="253"/>
        <v>48.679376083188906</v>
      </c>
      <c r="N114" s="72">
        <f t="shared" si="169"/>
        <v>148060</v>
      </c>
      <c r="O114" s="71">
        <f t="shared" si="147"/>
        <v>51.320623916811094</v>
      </c>
      <c r="P114" s="70">
        <f>SUM(P115,P118,P148)</f>
        <v>0</v>
      </c>
      <c r="Q114" s="70">
        <f>SUM(Q115,Q118,Q148)</f>
        <v>0</v>
      </c>
      <c r="R114" s="73">
        <v>0</v>
      </c>
      <c r="S114" s="70">
        <f>SUM(S115,S118,S148)</f>
        <v>0</v>
      </c>
      <c r="T114" s="70">
        <f>SUM(T115,T118,T148)</f>
        <v>0</v>
      </c>
      <c r="U114" s="71">
        <v>0</v>
      </c>
      <c r="V114" s="70">
        <f>SUM(V115,V118,V148)</f>
        <v>0</v>
      </c>
      <c r="W114" s="70">
        <f>SUM(W115,W118,W148)</f>
        <v>0</v>
      </c>
      <c r="X114" s="71">
        <v>0</v>
      </c>
      <c r="Y114" s="469">
        <f t="shared" si="254"/>
        <v>0</v>
      </c>
      <c r="Z114" s="469">
        <f t="shared" si="254"/>
        <v>0</v>
      </c>
      <c r="AA114" s="71">
        <v>0</v>
      </c>
      <c r="AB114" s="70">
        <f>SUM(AB115,AB118,AB148)</f>
        <v>0</v>
      </c>
      <c r="AC114" s="70">
        <f>SUM(AC115,AC118,AC148)</f>
        <v>0</v>
      </c>
      <c r="AD114" s="73">
        <v>0</v>
      </c>
      <c r="AE114" s="70">
        <f>SUM(AE115,AE118,AE148)</f>
        <v>30000</v>
      </c>
      <c r="AF114" s="70">
        <f>SUM(AF115,AF118,AF148)</f>
        <v>30000</v>
      </c>
      <c r="AG114" s="73">
        <f t="shared" si="255"/>
        <v>100</v>
      </c>
      <c r="AH114" s="70">
        <f>SUM(AH115,AH118,AH148)</f>
        <v>110440</v>
      </c>
      <c r="AI114" s="70">
        <f>SUM(AI115,AI118,AI148)</f>
        <v>110440</v>
      </c>
      <c r="AJ114" s="73">
        <f t="shared" si="256"/>
        <v>100</v>
      </c>
      <c r="AK114" s="469">
        <f t="shared" si="257"/>
        <v>140440</v>
      </c>
      <c r="AL114" s="469">
        <f t="shared" si="257"/>
        <v>140440</v>
      </c>
      <c r="AM114" s="73">
        <f t="shared" si="258"/>
        <v>100</v>
      </c>
      <c r="AN114" s="70">
        <f>SUM(AN115,AN118,AN148)</f>
        <v>5000</v>
      </c>
      <c r="AO114" s="70">
        <f>SUM(AO115,AO118,AO148)</f>
        <v>0</v>
      </c>
      <c r="AP114" s="73">
        <f>SUM(AO114*100/AN114)</f>
        <v>0</v>
      </c>
      <c r="AQ114" s="70">
        <f>SUM(AQ115,AQ118,AQ148)</f>
        <v>0</v>
      </c>
      <c r="AR114" s="70">
        <f>SUM(AR115,AR118,AR148)</f>
        <v>0</v>
      </c>
      <c r="AS114" s="73">
        <v>0</v>
      </c>
      <c r="AT114" s="70">
        <f>SUM(AT115,AT118,AT148)</f>
        <v>0</v>
      </c>
      <c r="AU114" s="70">
        <f>SUM(AU115,AU118,AU148)</f>
        <v>0</v>
      </c>
      <c r="AV114" s="73">
        <v>0</v>
      </c>
      <c r="AW114" s="469">
        <f t="shared" si="260"/>
        <v>5000</v>
      </c>
      <c r="AX114" s="469">
        <f t="shared" si="260"/>
        <v>0</v>
      </c>
      <c r="AY114" s="73">
        <f>SUM(AX114*100/AW114)</f>
        <v>0</v>
      </c>
      <c r="AZ114" s="70">
        <f>SUM(AZ115,AZ118,AZ148)</f>
        <v>0</v>
      </c>
      <c r="BA114" s="70">
        <f>SUM(BA115,BA118,BA148)</f>
        <v>0</v>
      </c>
      <c r="BB114" s="73">
        <v>0</v>
      </c>
      <c r="BC114" s="70">
        <f>SUM(BC115,BC118,BC148)</f>
        <v>3000</v>
      </c>
      <c r="BD114" s="70">
        <f>SUM(BD115,BD118,BD148)</f>
        <v>0</v>
      </c>
      <c r="BE114" s="73">
        <f>SUM(BD114*100/BC114)</f>
        <v>0</v>
      </c>
      <c r="BF114" s="70">
        <f>SUM(BF115,BF118,BF148)</f>
        <v>140060</v>
      </c>
      <c r="BG114" s="70">
        <f>SUM(BG115,BG118,BG148)</f>
        <v>0</v>
      </c>
      <c r="BH114" s="73">
        <f>SUM(BG114*100/BF114)</f>
        <v>0</v>
      </c>
      <c r="BI114" s="469">
        <f t="shared" si="262"/>
        <v>143060</v>
      </c>
      <c r="BJ114" s="469">
        <f>SUM(BA114,BD114,BG114)</f>
        <v>0</v>
      </c>
      <c r="BK114" s="73">
        <f>SUM(BJ114*100/BI114)</f>
        <v>0</v>
      </c>
      <c r="BL114" s="75">
        <f t="shared" si="176"/>
        <v>288500</v>
      </c>
    </row>
    <row r="115" spans="1:64" s="85" customFormat="1" x14ac:dyDescent="0.55000000000000004">
      <c r="A115" s="77"/>
      <c r="B115" s="78"/>
      <c r="C115" s="78"/>
      <c r="D115" s="78" t="s">
        <v>70</v>
      </c>
      <c r="E115" s="78"/>
      <c r="F115" s="78"/>
      <c r="G115" s="78"/>
      <c r="H115" s="79">
        <f t="shared" ref="H115:J116" si="263">SUM(H116)</f>
        <v>211262</v>
      </c>
      <c r="I115" s="79">
        <f t="shared" si="263"/>
        <v>0</v>
      </c>
      <c r="J115" s="79">
        <f t="shared" si="263"/>
        <v>288500</v>
      </c>
      <c r="K115" s="79">
        <f t="shared" si="252"/>
        <v>288500</v>
      </c>
      <c r="L115" s="79">
        <f t="shared" si="160"/>
        <v>140440</v>
      </c>
      <c r="M115" s="80">
        <f t="shared" si="253"/>
        <v>48.679376083188906</v>
      </c>
      <c r="N115" s="81">
        <f t="shared" si="169"/>
        <v>148060</v>
      </c>
      <c r="O115" s="80">
        <f t="shared" si="147"/>
        <v>51.320623916811094</v>
      </c>
      <c r="P115" s="79">
        <f t="shared" ref="P115:W116" si="264">SUM(P116)</f>
        <v>0</v>
      </c>
      <c r="Q115" s="79">
        <f t="shared" si="264"/>
        <v>0</v>
      </c>
      <c r="R115" s="82">
        <v>0</v>
      </c>
      <c r="S115" s="79">
        <f t="shared" si="264"/>
        <v>0</v>
      </c>
      <c r="T115" s="79">
        <f t="shared" si="264"/>
        <v>0</v>
      </c>
      <c r="U115" s="80">
        <v>0</v>
      </c>
      <c r="V115" s="79">
        <f t="shared" si="264"/>
        <v>0</v>
      </c>
      <c r="W115" s="79">
        <f t="shared" si="264"/>
        <v>0</v>
      </c>
      <c r="X115" s="80">
        <v>0</v>
      </c>
      <c r="Y115" s="455">
        <f t="shared" si="254"/>
        <v>0</v>
      </c>
      <c r="Z115" s="455">
        <f t="shared" si="254"/>
        <v>0</v>
      </c>
      <c r="AA115" s="80">
        <v>0</v>
      </c>
      <c r="AB115" s="79">
        <f>SUM(AB116)</f>
        <v>0</v>
      </c>
      <c r="AC115" s="79">
        <f>SUM(AC116)</f>
        <v>0</v>
      </c>
      <c r="AD115" s="82">
        <v>0</v>
      </c>
      <c r="AE115" s="79">
        <f>SUM(AE116)</f>
        <v>30000</v>
      </c>
      <c r="AF115" s="79">
        <f>SUM(AF116)</f>
        <v>30000</v>
      </c>
      <c r="AG115" s="82">
        <f t="shared" si="255"/>
        <v>100</v>
      </c>
      <c r="AH115" s="79">
        <f>SUM(AH116)</f>
        <v>110440</v>
      </c>
      <c r="AI115" s="79">
        <f>SUM(AI116)</f>
        <v>110440</v>
      </c>
      <c r="AJ115" s="82">
        <f t="shared" si="256"/>
        <v>100</v>
      </c>
      <c r="AK115" s="455">
        <f t="shared" si="257"/>
        <v>140440</v>
      </c>
      <c r="AL115" s="455">
        <f t="shared" si="257"/>
        <v>140440</v>
      </c>
      <c r="AM115" s="82">
        <f t="shared" si="258"/>
        <v>100</v>
      </c>
      <c r="AN115" s="79">
        <f>SUM(AN116)</f>
        <v>5000</v>
      </c>
      <c r="AO115" s="79">
        <f>SUM(AO116)</f>
        <v>0</v>
      </c>
      <c r="AP115" s="82">
        <f t="shared" ref="AP115:AP117" si="265">SUM(AO115*100/AN115)</f>
        <v>0</v>
      </c>
      <c r="AQ115" s="79">
        <f>SUM(AQ116)</f>
        <v>0</v>
      </c>
      <c r="AR115" s="79">
        <f>SUM(AR116)</f>
        <v>0</v>
      </c>
      <c r="AS115" s="82">
        <v>0</v>
      </c>
      <c r="AT115" s="79">
        <f>SUM(AT116)</f>
        <v>0</v>
      </c>
      <c r="AU115" s="79">
        <f>SUM(AU116)</f>
        <v>0</v>
      </c>
      <c r="AV115" s="82">
        <v>0</v>
      </c>
      <c r="AW115" s="455">
        <f t="shared" si="260"/>
        <v>5000</v>
      </c>
      <c r="AX115" s="455">
        <f t="shared" si="260"/>
        <v>0</v>
      </c>
      <c r="AY115" s="82">
        <f>SUM(AX115*100/AW115)</f>
        <v>0</v>
      </c>
      <c r="AZ115" s="79">
        <f>SUM(AZ116)</f>
        <v>0</v>
      </c>
      <c r="BA115" s="79">
        <f>SUM(BA116)</f>
        <v>0</v>
      </c>
      <c r="BB115" s="82">
        <v>0</v>
      </c>
      <c r="BC115" s="79">
        <f>SUM(BC116)</f>
        <v>3000</v>
      </c>
      <c r="BD115" s="79">
        <f>SUM(BD116)</f>
        <v>0</v>
      </c>
      <c r="BE115" s="82">
        <f>SUM(BD115*100/BC115)</f>
        <v>0</v>
      </c>
      <c r="BF115" s="79">
        <f>SUM(BF116)</f>
        <v>140060</v>
      </c>
      <c r="BG115" s="79">
        <f>SUM(BG116)</f>
        <v>0</v>
      </c>
      <c r="BH115" s="82">
        <f>SUM(BG115*100/BF115)</f>
        <v>0</v>
      </c>
      <c r="BI115" s="455">
        <f t="shared" si="262"/>
        <v>143060</v>
      </c>
      <c r="BJ115" s="455">
        <f>SUM(BA115,BD115,BG115)</f>
        <v>0</v>
      </c>
      <c r="BK115" s="82">
        <f>SUM(BJ115*100/BI115)</f>
        <v>0</v>
      </c>
      <c r="BL115" s="84">
        <f t="shared" si="176"/>
        <v>288500</v>
      </c>
    </row>
    <row r="116" spans="1:64" s="85" customFormat="1" x14ac:dyDescent="0.55000000000000004">
      <c r="A116" s="77"/>
      <c r="B116" s="78"/>
      <c r="C116" s="78"/>
      <c r="D116" s="78"/>
      <c r="E116" s="78" t="s">
        <v>71</v>
      </c>
      <c r="F116" s="78"/>
      <c r="G116" s="78"/>
      <c r="H116" s="79">
        <f t="shared" si="263"/>
        <v>211262</v>
      </c>
      <c r="I116" s="79">
        <f t="shared" si="263"/>
        <v>0</v>
      </c>
      <c r="J116" s="79">
        <f t="shared" si="263"/>
        <v>288500</v>
      </c>
      <c r="K116" s="79">
        <f t="shared" si="252"/>
        <v>288500</v>
      </c>
      <c r="L116" s="79">
        <f t="shared" si="160"/>
        <v>140440</v>
      </c>
      <c r="M116" s="80">
        <f t="shared" si="253"/>
        <v>48.679376083188906</v>
      </c>
      <c r="N116" s="81">
        <f t="shared" si="169"/>
        <v>148060</v>
      </c>
      <c r="O116" s="80">
        <f t="shared" si="147"/>
        <v>51.320623916811094</v>
      </c>
      <c r="P116" s="79">
        <f t="shared" si="264"/>
        <v>0</v>
      </c>
      <c r="Q116" s="79">
        <f t="shared" si="264"/>
        <v>0</v>
      </c>
      <c r="R116" s="82">
        <v>0</v>
      </c>
      <c r="S116" s="79">
        <f t="shared" si="264"/>
        <v>0</v>
      </c>
      <c r="T116" s="79">
        <f t="shared" si="264"/>
        <v>0</v>
      </c>
      <c r="U116" s="80">
        <v>0</v>
      </c>
      <c r="V116" s="79">
        <f t="shared" si="264"/>
        <v>0</v>
      </c>
      <c r="W116" s="79">
        <f t="shared" si="264"/>
        <v>0</v>
      </c>
      <c r="X116" s="80">
        <v>0</v>
      </c>
      <c r="Y116" s="455">
        <f t="shared" si="254"/>
        <v>0</v>
      </c>
      <c r="Z116" s="455">
        <f t="shared" si="254"/>
        <v>0</v>
      </c>
      <c r="AA116" s="80">
        <v>0</v>
      </c>
      <c r="AB116" s="79">
        <f>SUM(AB117)</f>
        <v>0</v>
      </c>
      <c r="AC116" s="79">
        <f>SUM(AC117)</f>
        <v>0</v>
      </c>
      <c r="AD116" s="82">
        <v>0</v>
      </c>
      <c r="AE116" s="79">
        <f>SUM(AE117)</f>
        <v>30000</v>
      </c>
      <c r="AF116" s="79">
        <f>SUM(AF117)</f>
        <v>30000</v>
      </c>
      <c r="AG116" s="82">
        <f t="shared" si="255"/>
        <v>100</v>
      </c>
      <c r="AH116" s="79">
        <f>SUM(AH117)</f>
        <v>110440</v>
      </c>
      <c r="AI116" s="79">
        <f>SUM(AI117)</f>
        <v>110440</v>
      </c>
      <c r="AJ116" s="82">
        <f t="shared" si="256"/>
        <v>100</v>
      </c>
      <c r="AK116" s="455">
        <f t="shared" si="257"/>
        <v>140440</v>
      </c>
      <c r="AL116" s="455">
        <f t="shared" si="257"/>
        <v>140440</v>
      </c>
      <c r="AM116" s="82">
        <f t="shared" si="258"/>
        <v>100</v>
      </c>
      <c r="AN116" s="79">
        <f>SUM(AN117)</f>
        <v>5000</v>
      </c>
      <c r="AO116" s="79">
        <f>SUM(AO117)</f>
        <v>0</v>
      </c>
      <c r="AP116" s="82">
        <f t="shared" si="265"/>
        <v>0</v>
      </c>
      <c r="AQ116" s="79">
        <f>SUM(AQ117)</f>
        <v>0</v>
      </c>
      <c r="AR116" s="79">
        <f>SUM(AR117)</f>
        <v>0</v>
      </c>
      <c r="AS116" s="82">
        <v>0</v>
      </c>
      <c r="AT116" s="79">
        <f>SUM(AT117)</f>
        <v>0</v>
      </c>
      <c r="AU116" s="79">
        <f>SUM(AU117)</f>
        <v>0</v>
      </c>
      <c r="AV116" s="82">
        <v>0</v>
      </c>
      <c r="AW116" s="455">
        <f t="shared" si="260"/>
        <v>5000</v>
      </c>
      <c r="AX116" s="455">
        <f t="shared" si="260"/>
        <v>0</v>
      </c>
      <c r="AY116" s="80">
        <f>SUM(AX116*100/AW116)</f>
        <v>0</v>
      </c>
      <c r="AZ116" s="79">
        <f>SUM(AZ117)</f>
        <v>0</v>
      </c>
      <c r="BA116" s="79">
        <f>SUM(BA117)</f>
        <v>0</v>
      </c>
      <c r="BB116" s="82">
        <v>0</v>
      </c>
      <c r="BC116" s="79">
        <f>SUM(BC117)</f>
        <v>3000</v>
      </c>
      <c r="BD116" s="79">
        <f>SUM(BD117)</f>
        <v>0</v>
      </c>
      <c r="BE116" s="80">
        <f>SUM(BD116*100/BC116)</f>
        <v>0</v>
      </c>
      <c r="BF116" s="79">
        <f>SUM(BF117)</f>
        <v>140060</v>
      </c>
      <c r="BG116" s="79">
        <f>SUM(BG117)</f>
        <v>0</v>
      </c>
      <c r="BH116" s="80">
        <f>SUM(BG116*100/BF116)</f>
        <v>0</v>
      </c>
      <c r="BI116" s="455">
        <f t="shared" si="262"/>
        <v>143060</v>
      </c>
      <c r="BJ116" s="455">
        <f>SUM(BA116,BD116,BG116)</f>
        <v>0</v>
      </c>
      <c r="BK116" s="80">
        <f>SUM(BJ116*100/BI116)</f>
        <v>0</v>
      </c>
      <c r="BL116" s="84">
        <f t="shared" si="176"/>
        <v>288500</v>
      </c>
    </row>
    <row r="117" spans="1:64" s="88" customFormat="1" x14ac:dyDescent="0.55000000000000004">
      <c r="A117" s="86"/>
      <c r="B117" s="87"/>
      <c r="C117" s="87"/>
      <c r="D117" s="78"/>
      <c r="E117" s="78"/>
      <c r="F117" s="87" t="s">
        <v>101</v>
      </c>
      <c r="G117" s="87"/>
      <c r="H117" s="79">
        <v>211262</v>
      </c>
      <c r="I117" s="455">
        <v>0</v>
      </c>
      <c r="J117" s="455">
        <v>288500</v>
      </c>
      <c r="K117" s="79">
        <f t="shared" si="252"/>
        <v>288500</v>
      </c>
      <c r="L117" s="79">
        <f t="shared" si="160"/>
        <v>140440</v>
      </c>
      <c r="M117" s="80">
        <f t="shared" si="253"/>
        <v>48.679376083188906</v>
      </c>
      <c r="N117" s="81">
        <f t="shared" si="169"/>
        <v>148060</v>
      </c>
      <c r="O117" s="80">
        <f t="shared" si="147"/>
        <v>51.320623916811094</v>
      </c>
      <c r="P117" s="455">
        <v>0</v>
      </c>
      <c r="Q117" s="455">
        <v>0</v>
      </c>
      <c r="R117" s="82">
        <v>0</v>
      </c>
      <c r="S117" s="455">
        <v>0</v>
      </c>
      <c r="T117" s="455">
        <v>0</v>
      </c>
      <c r="U117" s="80">
        <v>0</v>
      </c>
      <c r="V117" s="455">
        <v>0</v>
      </c>
      <c r="W117" s="455">
        <v>0</v>
      </c>
      <c r="X117" s="80">
        <v>0</v>
      </c>
      <c r="Y117" s="455">
        <f t="shared" si="254"/>
        <v>0</v>
      </c>
      <c r="Z117" s="455">
        <f t="shared" si="254"/>
        <v>0</v>
      </c>
      <c r="AA117" s="80">
        <v>0</v>
      </c>
      <c r="AB117" s="455">
        <v>0</v>
      </c>
      <c r="AC117" s="455">
        <v>0</v>
      </c>
      <c r="AD117" s="80">
        <v>0</v>
      </c>
      <c r="AE117" s="455">
        <v>30000</v>
      </c>
      <c r="AF117" s="455">
        <v>30000</v>
      </c>
      <c r="AG117" s="82">
        <f t="shared" si="255"/>
        <v>100</v>
      </c>
      <c r="AH117" s="455">
        <v>110440</v>
      </c>
      <c r="AI117" s="455">
        <v>110440</v>
      </c>
      <c r="AJ117" s="82">
        <f t="shared" si="256"/>
        <v>100</v>
      </c>
      <c r="AK117" s="455">
        <f t="shared" si="257"/>
        <v>140440</v>
      </c>
      <c r="AL117" s="455">
        <f t="shared" si="257"/>
        <v>140440</v>
      </c>
      <c r="AM117" s="82">
        <f t="shared" si="258"/>
        <v>100</v>
      </c>
      <c r="AN117" s="455">
        <v>5000</v>
      </c>
      <c r="AO117" s="455"/>
      <c r="AP117" s="82">
        <f t="shared" si="265"/>
        <v>0</v>
      </c>
      <c r="AQ117" s="455">
        <v>0</v>
      </c>
      <c r="AR117" s="455">
        <v>0</v>
      </c>
      <c r="AS117" s="82">
        <v>0</v>
      </c>
      <c r="AT117" s="455">
        <v>0</v>
      </c>
      <c r="AU117" s="455">
        <v>0</v>
      </c>
      <c r="AV117" s="82">
        <v>0</v>
      </c>
      <c r="AW117" s="455">
        <f t="shared" si="260"/>
        <v>5000</v>
      </c>
      <c r="AX117" s="455">
        <f t="shared" si="260"/>
        <v>0</v>
      </c>
      <c r="AY117" s="80">
        <f>SUM(AX117*100/AW117)</f>
        <v>0</v>
      </c>
      <c r="AZ117" s="455">
        <v>0</v>
      </c>
      <c r="BA117" s="455">
        <v>0</v>
      </c>
      <c r="BB117" s="82">
        <v>0</v>
      </c>
      <c r="BC117" s="455">
        <v>3000</v>
      </c>
      <c r="BD117" s="455"/>
      <c r="BE117" s="80">
        <f>SUM(BD117*100/BC117)</f>
        <v>0</v>
      </c>
      <c r="BF117" s="455">
        <v>140060</v>
      </c>
      <c r="BG117" s="455"/>
      <c r="BH117" s="80">
        <f>SUM(BG117*100/BF117)</f>
        <v>0</v>
      </c>
      <c r="BI117" s="455">
        <f t="shared" si="262"/>
        <v>143060</v>
      </c>
      <c r="BJ117" s="455">
        <f>SUM(BA117,BD117,BG117)</f>
        <v>0</v>
      </c>
      <c r="BK117" s="80">
        <f>SUM(BJ117*100/BI117)</f>
        <v>0</v>
      </c>
      <c r="BL117" s="90">
        <f t="shared" si="176"/>
        <v>288500</v>
      </c>
    </row>
    <row r="118" spans="1:64" s="88" customFormat="1" x14ac:dyDescent="0.55000000000000004">
      <c r="H118" s="374"/>
      <c r="I118" s="431"/>
      <c r="J118" s="431"/>
      <c r="K118" s="431"/>
      <c r="L118" s="431"/>
      <c r="M118" s="126"/>
      <c r="N118" s="126"/>
      <c r="O118" s="126"/>
      <c r="P118" s="431"/>
      <c r="Q118" s="431"/>
      <c r="R118" s="375"/>
      <c r="S118" s="431"/>
      <c r="T118" s="431"/>
      <c r="U118" s="126"/>
      <c r="V118" s="431"/>
      <c r="W118" s="431"/>
      <c r="Y118" s="431"/>
      <c r="Z118" s="431"/>
      <c r="AB118" s="431"/>
      <c r="AC118" s="431"/>
      <c r="AE118" s="431"/>
      <c r="AF118" s="431"/>
      <c r="AH118" s="431"/>
      <c r="AI118" s="431"/>
      <c r="AK118" s="431"/>
      <c r="AL118" s="431"/>
      <c r="AN118" s="431"/>
      <c r="AO118" s="431"/>
      <c r="AQ118" s="431"/>
      <c r="AR118" s="431"/>
      <c r="AT118" s="431"/>
      <c r="AU118" s="431"/>
      <c r="AW118" s="431"/>
      <c r="AX118" s="431"/>
      <c r="AZ118" s="431"/>
      <c r="BA118" s="431"/>
      <c r="BC118" s="431"/>
      <c r="BD118" s="431"/>
      <c r="BF118" s="431"/>
      <c r="BG118" s="431"/>
      <c r="BI118" s="431"/>
      <c r="BJ118" s="431"/>
    </row>
    <row r="119" spans="1:64" s="88" customFormat="1" x14ac:dyDescent="0.55000000000000004">
      <c r="H119" s="374"/>
      <c r="I119" s="431"/>
      <c r="J119" s="431"/>
      <c r="K119" s="431"/>
      <c r="L119" s="431"/>
      <c r="M119" s="126"/>
      <c r="N119" s="126"/>
      <c r="O119" s="126"/>
      <c r="P119" s="431"/>
      <c r="Q119" s="431"/>
      <c r="R119" s="375"/>
      <c r="S119" s="431"/>
      <c r="T119" s="431"/>
      <c r="U119" s="126"/>
      <c r="V119" s="431"/>
      <c r="W119" s="431"/>
      <c r="Y119" s="431"/>
      <c r="Z119" s="431"/>
      <c r="AB119" s="431"/>
      <c r="AC119" s="431"/>
      <c r="AE119" s="431"/>
      <c r="AF119" s="431"/>
      <c r="AH119" s="431"/>
      <c r="AI119" s="431"/>
      <c r="AK119" s="431"/>
      <c r="AL119" s="431"/>
      <c r="AN119" s="431"/>
      <c r="AO119" s="431"/>
      <c r="AQ119" s="431"/>
      <c r="AR119" s="431"/>
      <c r="AT119" s="431"/>
      <c r="AU119" s="431"/>
      <c r="AW119" s="431"/>
      <c r="AX119" s="431"/>
      <c r="AZ119" s="431"/>
      <c r="BA119" s="431"/>
      <c r="BC119" s="431"/>
      <c r="BD119" s="431"/>
      <c r="BF119" s="431"/>
      <c r="BG119" s="431"/>
      <c r="BI119" s="431"/>
      <c r="BJ119" s="431"/>
    </row>
    <row r="120" spans="1:64" s="88" customFormat="1" x14ac:dyDescent="0.55000000000000004">
      <c r="H120" s="374"/>
      <c r="I120" s="431"/>
      <c r="J120" s="431"/>
      <c r="K120" s="431"/>
      <c r="L120" s="431"/>
      <c r="M120" s="126"/>
      <c r="N120" s="126"/>
      <c r="O120" s="126"/>
      <c r="P120" s="431"/>
      <c r="Q120" s="431"/>
      <c r="R120" s="375"/>
      <c r="S120" s="431"/>
      <c r="T120" s="431"/>
      <c r="U120" s="126"/>
      <c r="V120" s="431"/>
      <c r="W120" s="431"/>
      <c r="Y120" s="431"/>
      <c r="Z120" s="431"/>
      <c r="AB120" s="431"/>
      <c r="AC120" s="431"/>
      <c r="AE120" s="431"/>
      <c r="AF120" s="431"/>
      <c r="AH120" s="431"/>
      <c r="AI120" s="431"/>
      <c r="AK120" s="431"/>
      <c r="AL120" s="431"/>
      <c r="AN120" s="431"/>
      <c r="AO120" s="431"/>
      <c r="AQ120" s="431"/>
      <c r="AR120" s="431"/>
      <c r="AT120" s="431"/>
      <c r="AU120" s="431"/>
      <c r="AW120" s="431"/>
      <c r="AX120" s="431"/>
      <c r="AZ120" s="431"/>
      <c r="BA120" s="431"/>
      <c r="BC120" s="431"/>
      <c r="BD120" s="431"/>
      <c r="BF120" s="431"/>
      <c r="BG120" s="431"/>
      <c r="BI120" s="431"/>
      <c r="BJ120" s="431"/>
    </row>
    <row r="121" spans="1:64" s="88" customFormat="1" x14ac:dyDescent="0.55000000000000004">
      <c r="H121" s="374"/>
      <c r="I121" s="431"/>
      <c r="J121" s="431"/>
      <c r="K121" s="431"/>
      <c r="L121" s="431"/>
      <c r="M121" s="126"/>
      <c r="N121" s="126"/>
      <c r="O121" s="126"/>
      <c r="P121" s="431"/>
      <c r="Q121" s="431"/>
      <c r="R121" s="375"/>
      <c r="S121" s="431"/>
      <c r="T121" s="431"/>
      <c r="U121" s="126"/>
      <c r="V121" s="431"/>
      <c r="W121" s="431"/>
      <c r="Y121" s="431"/>
      <c r="Z121" s="431"/>
      <c r="AB121" s="431"/>
      <c r="AC121" s="431"/>
      <c r="AE121" s="431"/>
      <c r="AF121" s="431"/>
      <c r="AH121" s="431"/>
      <c r="AI121" s="431"/>
      <c r="AK121" s="431"/>
      <c r="AL121" s="431"/>
      <c r="AN121" s="431"/>
      <c r="AO121" s="431"/>
      <c r="AQ121" s="431"/>
      <c r="AR121" s="431"/>
      <c r="AT121" s="431"/>
      <c r="AU121" s="431"/>
      <c r="AW121" s="431"/>
      <c r="AX121" s="431"/>
      <c r="AZ121" s="431"/>
      <c r="BA121" s="431"/>
      <c r="BC121" s="431"/>
      <c r="BD121" s="431"/>
      <c r="BF121" s="431"/>
      <c r="BG121" s="431"/>
      <c r="BI121" s="431"/>
      <c r="BJ121" s="431"/>
    </row>
    <row r="122" spans="1:64" s="88" customFormat="1" x14ac:dyDescent="0.55000000000000004">
      <c r="H122" s="374"/>
      <c r="I122" s="431"/>
      <c r="J122" s="431"/>
      <c r="K122" s="431"/>
      <c r="L122" s="431"/>
      <c r="M122" s="126"/>
      <c r="N122" s="126"/>
      <c r="O122" s="126"/>
      <c r="P122" s="431"/>
      <c r="Q122" s="431"/>
      <c r="R122" s="375"/>
      <c r="S122" s="431"/>
      <c r="T122" s="431"/>
      <c r="U122" s="126"/>
      <c r="V122" s="431"/>
      <c r="W122" s="431"/>
      <c r="Y122" s="431"/>
      <c r="Z122" s="431"/>
      <c r="AB122" s="431"/>
      <c r="AC122" s="431"/>
      <c r="AE122" s="431"/>
      <c r="AF122" s="431"/>
      <c r="AH122" s="431"/>
      <c r="AI122" s="431"/>
      <c r="AK122" s="431"/>
      <c r="AL122" s="431"/>
      <c r="AN122" s="431"/>
      <c r="AO122" s="431"/>
      <c r="AQ122" s="431"/>
      <c r="AR122" s="431"/>
      <c r="AT122" s="431"/>
      <c r="AU122" s="431"/>
      <c r="AW122" s="431"/>
      <c r="AX122" s="431"/>
      <c r="AZ122" s="431"/>
      <c r="BA122" s="431"/>
      <c r="BC122" s="431"/>
      <c r="BD122" s="431"/>
      <c r="BF122" s="431"/>
      <c r="BG122" s="431"/>
      <c r="BI122" s="431"/>
      <c r="BJ122" s="431"/>
    </row>
  </sheetData>
  <mergeCells count="55">
    <mergeCell ref="A10:G10"/>
    <mergeCell ref="A11:G11"/>
    <mergeCell ref="A12:G12"/>
    <mergeCell ref="BE6:BE7"/>
    <mergeCell ref="BF6:BG7"/>
    <mergeCell ref="BH6:BH7"/>
    <mergeCell ref="BI6:BJ7"/>
    <mergeCell ref="BK6:BK7"/>
    <mergeCell ref="A9:G9"/>
    <mergeCell ref="AV6:AV7"/>
    <mergeCell ref="AW6:AX7"/>
    <mergeCell ref="AY6:AY7"/>
    <mergeCell ref="AZ6:BA7"/>
    <mergeCell ref="BB6:BB7"/>
    <mergeCell ref="BC6:BD7"/>
    <mergeCell ref="AM6:AM7"/>
    <mergeCell ref="AN6:AO7"/>
    <mergeCell ref="AP6:AP7"/>
    <mergeCell ref="AQ6:AR7"/>
    <mergeCell ref="AS6:AS7"/>
    <mergeCell ref="AT6:AU7"/>
    <mergeCell ref="AD6:AD7"/>
    <mergeCell ref="AE6:AF7"/>
    <mergeCell ref="AG6:AG7"/>
    <mergeCell ref="AH6:AI7"/>
    <mergeCell ref="AJ6:AJ7"/>
    <mergeCell ref="AK6:AL7"/>
    <mergeCell ref="BI5:BK5"/>
    <mergeCell ref="P6:Q7"/>
    <mergeCell ref="R6:R7"/>
    <mergeCell ref="S6:T7"/>
    <mergeCell ref="U6:U7"/>
    <mergeCell ref="V6:W7"/>
    <mergeCell ref="X6:X7"/>
    <mergeCell ref="Y6:Z7"/>
    <mergeCell ref="AA6:AA7"/>
    <mergeCell ref="AB6:AC7"/>
    <mergeCell ref="AQ5:AS5"/>
    <mergeCell ref="AT5:AV5"/>
    <mergeCell ref="AW5:AY5"/>
    <mergeCell ref="AZ5:BB5"/>
    <mergeCell ref="BC5:BE5"/>
    <mergeCell ref="BF5:BH5"/>
    <mergeCell ref="Y5:AA5"/>
    <mergeCell ref="AB5:AD5"/>
    <mergeCell ref="AE5:AG5"/>
    <mergeCell ref="AH5:AJ5"/>
    <mergeCell ref="AK5:AM5"/>
    <mergeCell ref="AN5:AP5"/>
    <mergeCell ref="A5:G8"/>
    <mergeCell ref="H5:H8"/>
    <mergeCell ref="I5:O5"/>
    <mergeCell ref="P5:R5"/>
    <mergeCell ref="S5:U5"/>
    <mergeCell ref="V5:X5"/>
  </mergeCells>
  <pageMargins left="0.51181102362204722" right="0.51181102362204722" top="0.39370078740157483" bottom="0.15748031496062992" header="0.15748031496062992" footer="0.15748031496062992"/>
  <pageSetup paperSize="5" scale="75" orientation="landscape" r:id="rId1"/>
  <headerFooter alignWithMargins="0">
    <oddHeader>&amp;Rรด. 2559
&amp;P/&amp;N</oddHeader>
    <oddFooter>&amp;R&amp;9&amp;F</oddFooter>
  </headerFooter>
  <rowBreaks count="3" manualBreakCount="3">
    <brk id="30" max="62" man="1"/>
    <brk id="55" max="62" man="1"/>
    <brk id="73" max="62" man="1"/>
  </rowBreaks>
  <colBreaks count="4" manualBreakCount="4">
    <brk id="15" max="89" man="1"/>
    <brk id="29" max="121" man="1"/>
    <brk id="39" max="89" man="1"/>
    <brk id="51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03"/>
  <sheetViews>
    <sheetView view="pageBreakPreview" topLeftCell="Z31" zoomScale="110" zoomScaleNormal="75" zoomScaleSheetLayoutView="110" workbookViewId="0">
      <selection activeCell="BC9" sqref="BC9:BD10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42.25" style="3" customWidth="1"/>
    <col min="8" max="8" width="12.625" style="125" customWidth="1"/>
    <col min="9" max="9" width="13.25" style="2" customWidth="1"/>
    <col min="10" max="10" width="11.5" style="2" customWidth="1"/>
    <col min="11" max="11" width="13.375" style="127" customWidth="1"/>
    <col min="12" max="12" width="13" style="4" customWidth="1"/>
    <col min="13" max="13" width="6.125" style="20" customWidth="1"/>
    <col min="14" max="14" width="12.75" style="20" customWidth="1"/>
    <col min="15" max="15" width="6.125" style="126" customWidth="1"/>
    <col min="16" max="16" width="10.875" style="4" customWidth="1"/>
    <col min="17" max="17" width="10.875" style="2" customWidth="1"/>
    <col min="18" max="18" width="6.125" style="21" customWidth="1"/>
    <col min="19" max="19" width="11.625" style="2" customWidth="1"/>
    <col min="20" max="20" width="10.875" style="2" customWidth="1"/>
    <col min="21" max="21" width="6.125" style="20" customWidth="1"/>
    <col min="22" max="22" width="11.125" style="2" customWidth="1"/>
    <col min="23" max="23" width="10.875" style="2" customWidth="1"/>
    <col min="24" max="24" width="6.125" style="3" customWidth="1"/>
    <col min="25" max="25" width="11.625" style="2" customWidth="1"/>
    <col min="26" max="26" width="11.375" style="2" customWidth="1"/>
    <col min="27" max="27" width="6.125" style="3" customWidth="1"/>
    <col min="28" max="29" width="11.875" style="2" customWidth="1"/>
    <col min="30" max="30" width="6.125" style="3" customWidth="1"/>
    <col min="31" max="31" width="11.625" style="2" customWidth="1"/>
    <col min="32" max="32" width="11.875" style="127" customWidth="1"/>
    <col min="33" max="33" width="6.125" style="3" customWidth="1"/>
    <col min="34" max="34" width="11.625" style="2" customWidth="1"/>
    <col min="35" max="35" width="11.125" style="2" customWidth="1"/>
    <col min="36" max="36" width="6.125" style="3" customWidth="1"/>
    <col min="37" max="37" width="11.625" style="2" customWidth="1"/>
    <col min="38" max="38" width="11.75" style="2" customWidth="1"/>
    <col min="39" max="39" width="6.125" style="3" customWidth="1"/>
    <col min="40" max="40" width="12" style="2" customWidth="1"/>
    <col min="41" max="41" width="11" style="2" customWidth="1"/>
    <col min="42" max="42" width="6.125" style="3" customWidth="1"/>
    <col min="43" max="43" width="12.375" style="2" customWidth="1"/>
    <col min="44" max="44" width="10.875" style="2" customWidth="1"/>
    <col min="45" max="45" width="6.125" style="3" customWidth="1"/>
    <col min="46" max="46" width="11.625" style="2" customWidth="1"/>
    <col min="47" max="47" width="10.75" style="2" customWidth="1"/>
    <col min="48" max="48" width="6.125" style="3" customWidth="1"/>
    <col min="49" max="49" width="11.625" style="2" customWidth="1"/>
    <col min="50" max="50" width="11.875" style="2" customWidth="1"/>
    <col min="51" max="51" width="6.125" style="3" customWidth="1"/>
    <col min="52" max="52" width="11.625" style="2" customWidth="1"/>
    <col min="53" max="53" width="10.875" style="2" customWidth="1"/>
    <col min="54" max="54" width="6.125" style="3" customWidth="1"/>
    <col min="55" max="55" width="11.375" style="2" customWidth="1"/>
    <col min="56" max="56" width="11.25" style="2" customWidth="1"/>
    <col min="57" max="57" width="6.125" style="3" customWidth="1"/>
    <col min="58" max="58" width="13.5" style="2" customWidth="1"/>
    <col min="59" max="59" width="11.75" style="2" customWidth="1"/>
    <col min="60" max="60" width="6.125" style="3" customWidth="1"/>
    <col min="61" max="61" width="13.375" style="2" customWidth="1"/>
    <col min="62" max="62" width="11.125" style="2" customWidth="1"/>
    <col min="63" max="63" width="6.125" style="3" customWidth="1"/>
    <col min="64" max="64" width="13.5" style="5" customWidth="1"/>
    <col min="65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42.25" style="3" customWidth="1"/>
    <col min="264" max="264" width="12.625" style="3" customWidth="1"/>
    <col min="265" max="265" width="13.25" style="3" customWidth="1"/>
    <col min="266" max="266" width="11.5" style="3" customWidth="1"/>
    <col min="267" max="267" width="13.375" style="3" customWidth="1"/>
    <col min="268" max="268" width="12.5" style="3" customWidth="1"/>
    <col min="269" max="269" width="7.625" style="3" customWidth="1"/>
    <col min="270" max="270" width="12.75" style="3" customWidth="1"/>
    <col min="271" max="271" width="7.625" style="3" customWidth="1"/>
    <col min="272" max="273" width="10.875" style="3" customWidth="1"/>
    <col min="274" max="274" width="8.875" style="3" customWidth="1"/>
    <col min="275" max="275" width="11.625" style="3" customWidth="1"/>
    <col min="276" max="276" width="10.875" style="3" customWidth="1"/>
    <col min="277" max="277" width="8.875" style="3" customWidth="1"/>
    <col min="278" max="278" width="11.125" style="3" customWidth="1"/>
    <col min="279" max="279" width="10.875" style="3" customWidth="1"/>
    <col min="280" max="280" width="9" style="3" customWidth="1"/>
    <col min="281" max="281" width="11.625" style="3" customWidth="1"/>
    <col min="282" max="282" width="11.375" style="3" customWidth="1"/>
    <col min="283" max="283" width="9" style="3" customWidth="1"/>
    <col min="284" max="285" width="11.875" style="3" customWidth="1"/>
    <col min="286" max="286" width="9" style="3" customWidth="1"/>
    <col min="287" max="287" width="11.625" style="3" customWidth="1"/>
    <col min="288" max="288" width="11.875" style="3" customWidth="1"/>
    <col min="289" max="289" width="9" style="3" customWidth="1"/>
    <col min="290" max="290" width="11.625" style="3" customWidth="1"/>
    <col min="291" max="291" width="11.125" style="3" customWidth="1"/>
    <col min="292" max="292" width="9" style="3" customWidth="1"/>
    <col min="293" max="293" width="11.625" style="3" customWidth="1"/>
    <col min="294" max="294" width="11.75" style="3" customWidth="1"/>
    <col min="295" max="295" width="9" style="3" customWidth="1"/>
    <col min="296" max="296" width="12" style="3" customWidth="1"/>
    <col min="297" max="297" width="11" style="3" customWidth="1"/>
    <col min="298" max="298" width="9" style="3" customWidth="1"/>
    <col min="299" max="299" width="12.375" style="3" customWidth="1"/>
    <col min="300" max="300" width="10.875" style="3" customWidth="1"/>
    <col min="301" max="301" width="9" style="3" customWidth="1"/>
    <col min="302" max="302" width="11.625" style="3" customWidth="1"/>
    <col min="303" max="303" width="10.75" style="3" customWidth="1"/>
    <col min="304" max="304" width="9" style="3" customWidth="1"/>
    <col min="305" max="305" width="11.625" style="3" customWidth="1"/>
    <col min="306" max="306" width="11.875" style="3" customWidth="1"/>
    <col min="307" max="307" width="9" style="3" customWidth="1"/>
    <col min="308" max="308" width="11.625" style="3" customWidth="1"/>
    <col min="309" max="309" width="10.875" style="3" customWidth="1"/>
    <col min="310" max="310" width="9" style="3" customWidth="1"/>
    <col min="311" max="311" width="11.375" style="3" customWidth="1"/>
    <col min="312" max="312" width="11.25" style="3" customWidth="1"/>
    <col min="313" max="313" width="9" style="3" customWidth="1"/>
    <col min="314" max="314" width="13.5" style="3" customWidth="1"/>
    <col min="315" max="315" width="11.75" style="3" customWidth="1"/>
    <col min="316" max="316" width="9" style="3" customWidth="1"/>
    <col min="317" max="317" width="13.375" style="3" customWidth="1"/>
    <col min="318" max="318" width="11.125" style="3" customWidth="1"/>
    <col min="319" max="319" width="9" style="3" customWidth="1"/>
    <col min="320" max="320" width="13.5" style="3" customWidth="1"/>
    <col min="321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42.25" style="3" customWidth="1"/>
    <col min="520" max="520" width="12.625" style="3" customWidth="1"/>
    <col min="521" max="521" width="13.25" style="3" customWidth="1"/>
    <col min="522" max="522" width="11.5" style="3" customWidth="1"/>
    <col min="523" max="523" width="13.375" style="3" customWidth="1"/>
    <col min="524" max="524" width="12.5" style="3" customWidth="1"/>
    <col min="525" max="525" width="7.625" style="3" customWidth="1"/>
    <col min="526" max="526" width="12.75" style="3" customWidth="1"/>
    <col min="527" max="527" width="7.625" style="3" customWidth="1"/>
    <col min="528" max="529" width="10.875" style="3" customWidth="1"/>
    <col min="530" max="530" width="8.875" style="3" customWidth="1"/>
    <col min="531" max="531" width="11.625" style="3" customWidth="1"/>
    <col min="532" max="532" width="10.875" style="3" customWidth="1"/>
    <col min="533" max="533" width="8.875" style="3" customWidth="1"/>
    <col min="534" max="534" width="11.125" style="3" customWidth="1"/>
    <col min="535" max="535" width="10.875" style="3" customWidth="1"/>
    <col min="536" max="536" width="9" style="3" customWidth="1"/>
    <col min="537" max="537" width="11.625" style="3" customWidth="1"/>
    <col min="538" max="538" width="11.375" style="3" customWidth="1"/>
    <col min="539" max="539" width="9" style="3" customWidth="1"/>
    <col min="540" max="541" width="11.875" style="3" customWidth="1"/>
    <col min="542" max="542" width="9" style="3" customWidth="1"/>
    <col min="543" max="543" width="11.625" style="3" customWidth="1"/>
    <col min="544" max="544" width="11.875" style="3" customWidth="1"/>
    <col min="545" max="545" width="9" style="3" customWidth="1"/>
    <col min="546" max="546" width="11.625" style="3" customWidth="1"/>
    <col min="547" max="547" width="11.125" style="3" customWidth="1"/>
    <col min="548" max="548" width="9" style="3" customWidth="1"/>
    <col min="549" max="549" width="11.625" style="3" customWidth="1"/>
    <col min="550" max="550" width="11.75" style="3" customWidth="1"/>
    <col min="551" max="551" width="9" style="3" customWidth="1"/>
    <col min="552" max="552" width="12" style="3" customWidth="1"/>
    <col min="553" max="553" width="11" style="3" customWidth="1"/>
    <col min="554" max="554" width="9" style="3" customWidth="1"/>
    <col min="555" max="555" width="12.375" style="3" customWidth="1"/>
    <col min="556" max="556" width="10.875" style="3" customWidth="1"/>
    <col min="557" max="557" width="9" style="3" customWidth="1"/>
    <col min="558" max="558" width="11.625" style="3" customWidth="1"/>
    <col min="559" max="559" width="10.75" style="3" customWidth="1"/>
    <col min="560" max="560" width="9" style="3" customWidth="1"/>
    <col min="561" max="561" width="11.625" style="3" customWidth="1"/>
    <col min="562" max="562" width="11.875" style="3" customWidth="1"/>
    <col min="563" max="563" width="9" style="3" customWidth="1"/>
    <col min="564" max="564" width="11.625" style="3" customWidth="1"/>
    <col min="565" max="565" width="10.875" style="3" customWidth="1"/>
    <col min="566" max="566" width="9" style="3" customWidth="1"/>
    <col min="567" max="567" width="11.375" style="3" customWidth="1"/>
    <col min="568" max="568" width="11.25" style="3" customWidth="1"/>
    <col min="569" max="569" width="9" style="3" customWidth="1"/>
    <col min="570" max="570" width="13.5" style="3" customWidth="1"/>
    <col min="571" max="571" width="11.75" style="3" customWidth="1"/>
    <col min="572" max="572" width="9" style="3" customWidth="1"/>
    <col min="573" max="573" width="13.375" style="3" customWidth="1"/>
    <col min="574" max="574" width="11.125" style="3" customWidth="1"/>
    <col min="575" max="575" width="9" style="3" customWidth="1"/>
    <col min="576" max="576" width="13.5" style="3" customWidth="1"/>
    <col min="577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42.25" style="3" customWidth="1"/>
    <col min="776" max="776" width="12.625" style="3" customWidth="1"/>
    <col min="777" max="777" width="13.25" style="3" customWidth="1"/>
    <col min="778" max="778" width="11.5" style="3" customWidth="1"/>
    <col min="779" max="779" width="13.375" style="3" customWidth="1"/>
    <col min="780" max="780" width="12.5" style="3" customWidth="1"/>
    <col min="781" max="781" width="7.625" style="3" customWidth="1"/>
    <col min="782" max="782" width="12.75" style="3" customWidth="1"/>
    <col min="783" max="783" width="7.625" style="3" customWidth="1"/>
    <col min="784" max="785" width="10.875" style="3" customWidth="1"/>
    <col min="786" max="786" width="8.875" style="3" customWidth="1"/>
    <col min="787" max="787" width="11.625" style="3" customWidth="1"/>
    <col min="788" max="788" width="10.875" style="3" customWidth="1"/>
    <col min="789" max="789" width="8.875" style="3" customWidth="1"/>
    <col min="790" max="790" width="11.125" style="3" customWidth="1"/>
    <col min="791" max="791" width="10.875" style="3" customWidth="1"/>
    <col min="792" max="792" width="9" style="3" customWidth="1"/>
    <col min="793" max="793" width="11.625" style="3" customWidth="1"/>
    <col min="794" max="794" width="11.375" style="3" customWidth="1"/>
    <col min="795" max="795" width="9" style="3" customWidth="1"/>
    <col min="796" max="797" width="11.875" style="3" customWidth="1"/>
    <col min="798" max="798" width="9" style="3" customWidth="1"/>
    <col min="799" max="799" width="11.625" style="3" customWidth="1"/>
    <col min="800" max="800" width="11.875" style="3" customWidth="1"/>
    <col min="801" max="801" width="9" style="3" customWidth="1"/>
    <col min="802" max="802" width="11.625" style="3" customWidth="1"/>
    <col min="803" max="803" width="11.125" style="3" customWidth="1"/>
    <col min="804" max="804" width="9" style="3" customWidth="1"/>
    <col min="805" max="805" width="11.625" style="3" customWidth="1"/>
    <col min="806" max="806" width="11.75" style="3" customWidth="1"/>
    <col min="807" max="807" width="9" style="3" customWidth="1"/>
    <col min="808" max="808" width="12" style="3" customWidth="1"/>
    <col min="809" max="809" width="11" style="3" customWidth="1"/>
    <col min="810" max="810" width="9" style="3" customWidth="1"/>
    <col min="811" max="811" width="12.375" style="3" customWidth="1"/>
    <col min="812" max="812" width="10.875" style="3" customWidth="1"/>
    <col min="813" max="813" width="9" style="3" customWidth="1"/>
    <col min="814" max="814" width="11.625" style="3" customWidth="1"/>
    <col min="815" max="815" width="10.75" style="3" customWidth="1"/>
    <col min="816" max="816" width="9" style="3" customWidth="1"/>
    <col min="817" max="817" width="11.625" style="3" customWidth="1"/>
    <col min="818" max="818" width="11.875" style="3" customWidth="1"/>
    <col min="819" max="819" width="9" style="3" customWidth="1"/>
    <col min="820" max="820" width="11.625" style="3" customWidth="1"/>
    <col min="821" max="821" width="10.875" style="3" customWidth="1"/>
    <col min="822" max="822" width="9" style="3" customWidth="1"/>
    <col min="823" max="823" width="11.375" style="3" customWidth="1"/>
    <col min="824" max="824" width="11.25" style="3" customWidth="1"/>
    <col min="825" max="825" width="9" style="3" customWidth="1"/>
    <col min="826" max="826" width="13.5" style="3" customWidth="1"/>
    <col min="827" max="827" width="11.75" style="3" customWidth="1"/>
    <col min="828" max="828" width="9" style="3" customWidth="1"/>
    <col min="829" max="829" width="13.375" style="3" customWidth="1"/>
    <col min="830" max="830" width="11.125" style="3" customWidth="1"/>
    <col min="831" max="831" width="9" style="3" customWidth="1"/>
    <col min="832" max="832" width="13.5" style="3" customWidth="1"/>
    <col min="833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42.25" style="3" customWidth="1"/>
    <col min="1032" max="1032" width="12.625" style="3" customWidth="1"/>
    <col min="1033" max="1033" width="13.25" style="3" customWidth="1"/>
    <col min="1034" max="1034" width="11.5" style="3" customWidth="1"/>
    <col min="1035" max="1035" width="13.375" style="3" customWidth="1"/>
    <col min="1036" max="1036" width="12.5" style="3" customWidth="1"/>
    <col min="1037" max="1037" width="7.625" style="3" customWidth="1"/>
    <col min="1038" max="1038" width="12.75" style="3" customWidth="1"/>
    <col min="1039" max="1039" width="7.625" style="3" customWidth="1"/>
    <col min="1040" max="1041" width="10.875" style="3" customWidth="1"/>
    <col min="1042" max="1042" width="8.875" style="3" customWidth="1"/>
    <col min="1043" max="1043" width="11.625" style="3" customWidth="1"/>
    <col min="1044" max="1044" width="10.875" style="3" customWidth="1"/>
    <col min="1045" max="1045" width="8.875" style="3" customWidth="1"/>
    <col min="1046" max="1046" width="11.125" style="3" customWidth="1"/>
    <col min="1047" max="1047" width="10.875" style="3" customWidth="1"/>
    <col min="1048" max="1048" width="9" style="3" customWidth="1"/>
    <col min="1049" max="1049" width="11.625" style="3" customWidth="1"/>
    <col min="1050" max="1050" width="11.375" style="3" customWidth="1"/>
    <col min="1051" max="1051" width="9" style="3" customWidth="1"/>
    <col min="1052" max="1053" width="11.875" style="3" customWidth="1"/>
    <col min="1054" max="1054" width="9" style="3" customWidth="1"/>
    <col min="1055" max="1055" width="11.625" style="3" customWidth="1"/>
    <col min="1056" max="1056" width="11.875" style="3" customWidth="1"/>
    <col min="1057" max="1057" width="9" style="3" customWidth="1"/>
    <col min="1058" max="1058" width="11.625" style="3" customWidth="1"/>
    <col min="1059" max="1059" width="11.125" style="3" customWidth="1"/>
    <col min="1060" max="1060" width="9" style="3" customWidth="1"/>
    <col min="1061" max="1061" width="11.625" style="3" customWidth="1"/>
    <col min="1062" max="1062" width="11.75" style="3" customWidth="1"/>
    <col min="1063" max="1063" width="9" style="3" customWidth="1"/>
    <col min="1064" max="1064" width="12" style="3" customWidth="1"/>
    <col min="1065" max="1065" width="11" style="3" customWidth="1"/>
    <col min="1066" max="1066" width="9" style="3" customWidth="1"/>
    <col min="1067" max="1067" width="12.375" style="3" customWidth="1"/>
    <col min="1068" max="1068" width="10.875" style="3" customWidth="1"/>
    <col min="1069" max="1069" width="9" style="3" customWidth="1"/>
    <col min="1070" max="1070" width="11.625" style="3" customWidth="1"/>
    <col min="1071" max="1071" width="10.75" style="3" customWidth="1"/>
    <col min="1072" max="1072" width="9" style="3" customWidth="1"/>
    <col min="1073" max="1073" width="11.625" style="3" customWidth="1"/>
    <col min="1074" max="1074" width="11.875" style="3" customWidth="1"/>
    <col min="1075" max="1075" width="9" style="3" customWidth="1"/>
    <col min="1076" max="1076" width="11.625" style="3" customWidth="1"/>
    <col min="1077" max="1077" width="10.875" style="3" customWidth="1"/>
    <col min="1078" max="1078" width="9" style="3" customWidth="1"/>
    <col min="1079" max="1079" width="11.375" style="3" customWidth="1"/>
    <col min="1080" max="1080" width="11.25" style="3" customWidth="1"/>
    <col min="1081" max="1081" width="9" style="3" customWidth="1"/>
    <col min="1082" max="1082" width="13.5" style="3" customWidth="1"/>
    <col min="1083" max="1083" width="11.75" style="3" customWidth="1"/>
    <col min="1084" max="1084" width="9" style="3" customWidth="1"/>
    <col min="1085" max="1085" width="13.375" style="3" customWidth="1"/>
    <col min="1086" max="1086" width="11.125" style="3" customWidth="1"/>
    <col min="1087" max="1087" width="9" style="3" customWidth="1"/>
    <col min="1088" max="1088" width="13.5" style="3" customWidth="1"/>
    <col min="1089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42.25" style="3" customWidth="1"/>
    <col min="1288" max="1288" width="12.625" style="3" customWidth="1"/>
    <col min="1289" max="1289" width="13.25" style="3" customWidth="1"/>
    <col min="1290" max="1290" width="11.5" style="3" customWidth="1"/>
    <col min="1291" max="1291" width="13.375" style="3" customWidth="1"/>
    <col min="1292" max="1292" width="12.5" style="3" customWidth="1"/>
    <col min="1293" max="1293" width="7.625" style="3" customWidth="1"/>
    <col min="1294" max="1294" width="12.75" style="3" customWidth="1"/>
    <col min="1295" max="1295" width="7.625" style="3" customWidth="1"/>
    <col min="1296" max="1297" width="10.875" style="3" customWidth="1"/>
    <col min="1298" max="1298" width="8.875" style="3" customWidth="1"/>
    <col min="1299" max="1299" width="11.625" style="3" customWidth="1"/>
    <col min="1300" max="1300" width="10.875" style="3" customWidth="1"/>
    <col min="1301" max="1301" width="8.875" style="3" customWidth="1"/>
    <col min="1302" max="1302" width="11.125" style="3" customWidth="1"/>
    <col min="1303" max="1303" width="10.875" style="3" customWidth="1"/>
    <col min="1304" max="1304" width="9" style="3" customWidth="1"/>
    <col min="1305" max="1305" width="11.625" style="3" customWidth="1"/>
    <col min="1306" max="1306" width="11.375" style="3" customWidth="1"/>
    <col min="1307" max="1307" width="9" style="3" customWidth="1"/>
    <col min="1308" max="1309" width="11.875" style="3" customWidth="1"/>
    <col min="1310" max="1310" width="9" style="3" customWidth="1"/>
    <col min="1311" max="1311" width="11.625" style="3" customWidth="1"/>
    <col min="1312" max="1312" width="11.875" style="3" customWidth="1"/>
    <col min="1313" max="1313" width="9" style="3" customWidth="1"/>
    <col min="1314" max="1314" width="11.625" style="3" customWidth="1"/>
    <col min="1315" max="1315" width="11.125" style="3" customWidth="1"/>
    <col min="1316" max="1316" width="9" style="3" customWidth="1"/>
    <col min="1317" max="1317" width="11.625" style="3" customWidth="1"/>
    <col min="1318" max="1318" width="11.75" style="3" customWidth="1"/>
    <col min="1319" max="1319" width="9" style="3" customWidth="1"/>
    <col min="1320" max="1320" width="12" style="3" customWidth="1"/>
    <col min="1321" max="1321" width="11" style="3" customWidth="1"/>
    <col min="1322" max="1322" width="9" style="3" customWidth="1"/>
    <col min="1323" max="1323" width="12.375" style="3" customWidth="1"/>
    <col min="1324" max="1324" width="10.875" style="3" customWidth="1"/>
    <col min="1325" max="1325" width="9" style="3" customWidth="1"/>
    <col min="1326" max="1326" width="11.625" style="3" customWidth="1"/>
    <col min="1327" max="1327" width="10.75" style="3" customWidth="1"/>
    <col min="1328" max="1328" width="9" style="3" customWidth="1"/>
    <col min="1329" max="1329" width="11.625" style="3" customWidth="1"/>
    <col min="1330" max="1330" width="11.875" style="3" customWidth="1"/>
    <col min="1331" max="1331" width="9" style="3" customWidth="1"/>
    <col min="1332" max="1332" width="11.625" style="3" customWidth="1"/>
    <col min="1333" max="1333" width="10.875" style="3" customWidth="1"/>
    <col min="1334" max="1334" width="9" style="3" customWidth="1"/>
    <col min="1335" max="1335" width="11.375" style="3" customWidth="1"/>
    <col min="1336" max="1336" width="11.25" style="3" customWidth="1"/>
    <col min="1337" max="1337" width="9" style="3" customWidth="1"/>
    <col min="1338" max="1338" width="13.5" style="3" customWidth="1"/>
    <col min="1339" max="1339" width="11.75" style="3" customWidth="1"/>
    <col min="1340" max="1340" width="9" style="3" customWidth="1"/>
    <col min="1341" max="1341" width="13.375" style="3" customWidth="1"/>
    <col min="1342" max="1342" width="11.125" style="3" customWidth="1"/>
    <col min="1343" max="1343" width="9" style="3" customWidth="1"/>
    <col min="1344" max="1344" width="13.5" style="3" customWidth="1"/>
    <col min="1345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42.25" style="3" customWidth="1"/>
    <col min="1544" max="1544" width="12.625" style="3" customWidth="1"/>
    <col min="1545" max="1545" width="13.25" style="3" customWidth="1"/>
    <col min="1546" max="1546" width="11.5" style="3" customWidth="1"/>
    <col min="1547" max="1547" width="13.375" style="3" customWidth="1"/>
    <col min="1548" max="1548" width="12.5" style="3" customWidth="1"/>
    <col min="1549" max="1549" width="7.625" style="3" customWidth="1"/>
    <col min="1550" max="1550" width="12.75" style="3" customWidth="1"/>
    <col min="1551" max="1551" width="7.625" style="3" customWidth="1"/>
    <col min="1552" max="1553" width="10.875" style="3" customWidth="1"/>
    <col min="1554" max="1554" width="8.875" style="3" customWidth="1"/>
    <col min="1555" max="1555" width="11.625" style="3" customWidth="1"/>
    <col min="1556" max="1556" width="10.875" style="3" customWidth="1"/>
    <col min="1557" max="1557" width="8.875" style="3" customWidth="1"/>
    <col min="1558" max="1558" width="11.125" style="3" customWidth="1"/>
    <col min="1559" max="1559" width="10.875" style="3" customWidth="1"/>
    <col min="1560" max="1560" width="9" style="3" customWidth="1"/>
    <col min="1561" max="1561" width="11.625" style="3" customWidth="1"/>
    <col min="1562" max="1562" width="11.375" style="3" customWidth="1"/>
    <col min="1563" max="1563" width="9" style="3" customWidth="1"/>
    <col min="1564" max="1565" width="11.875" style="3" customWidth="1"/>
    <col min="1566" max="1566" width="9" style="3" customWidth="1"/>
    <col min="1567" max="1567" width="11.625" style="3" customWidth="1"/>
    <col min="1568" max="1568" width="11.875" style="3" customWidth="1"/>
    <col min="1569" max="1569" width="9" style="3" customWidth="1"/>
    <col min="1570" max="1570" width="11.625" style="3" customWidth="1"/>
    <col min="1571" max="1571" width="11.125" style="3" customWidth="1"/>
    <col min="1572" max="1572" width="9" style="3" customWidth="1"/>
    <col min="1573" max="1573" width="11.625" style="3" customWidth="1"/>
    <col min="1574" max="1574" width="11.75" style="3" customWidth="1"/>
    <col min="1575" max="1575" width="9" style="3" customWidth="1"/>
    <col min="1576" max="1576" width="12" style="3" customWidth="1"/>
    <col min="1577" max="1577" width="11" style="3" customWidth="1"/>
    <col min="1578" max="1578" width="9" style="3" customWidth="1"/>
    <col min="1579" max="1579" width="12.375" style="3" customWidth="1"/>
    <col min="1580" max="1580" width="10.875" style="3" customWidth="1"/>
    <col min="1581" max="1581" width="9" style="3" customWidth="1"/>
    <col min="1582" max="1582" width="11.625" style="3" customWidth="1"/>
    <col min="1583" max="1583" width="10.75" style="3" customWidth="1"/>
    <col min="1584" max="1584" width="9" style="3" customWidth="1"/>
    <col min="1585" max="1585" width="11.625" style="3" customWidth="1"/>
    <col min="1586" max="1586" width="11.875" style="3" customWidth="1"/>
    <col min="1587" max="1587" width="9" style="3" customWidth="1"/>
    <col min="1588" max="1588" width="11.625" style="3" customWidth="1"/>
    <col min="1589" max="1589" width="10.875" style="3" customWidth="1"/>
    <col min="1590" max="1590" width="9" style="3" customWidth="1"/>
    <col min="1591" max="1591" width="11.375" style="3" customWidth="1"/>
    <col min="1592" max="1592" width="11.25" style="3" customWidth="1"/>
    <col min="1593" max="1593" width="9" style="3" customWidth="1"/>
    <col min="1594" max="1594" width="13.5" style="3" customWidth="1"/>
    <col min="1595" max="1595" width="11.75" style="3" customWidth="1"/>
    <col min="1596" max="1596" width="9" style="3" customWidth="1"/>
    <col min="1597" max="1597" width="13.375" style="3" customWidth="1"/>
    <col min="1598" max="1598" width="11.125" style="3" customWidth="1"/>
    <col min="1599" max="1599" width="9" style="3" customWidth="1"/>
    <col min="1600" max="1600" width="13.5" style="3" customWidth="1"/>
    <col min="1601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42.25" style="3" customWidth="1"/>
    <col min="1800" max="1800" width="12.625" style="3" customWidth="1"/>
    <col min="1801" max="1801" width="13.25" style="3" customWidth="1"/>
    <col min="1802" max="1802" width="11.5" style="3" customWidth="1"/>
    <col min="1803" max="1803" width="13.375" style="3" customWidth="1"/>
    <col min="1804" max="1804" width="12.5" style="3" customWidth="1"/>
    <col min="1805" max="1805" width="7.625" style="3" customWidth="1"/>
    <col min="1806" max="1806" width="12.75" style="3" customWidth="1"/>
    <col min="1807" max="1807" width="7.625" style="3" customWidth="1"/>
    <col min="1808" max="1809" width="10.875" style="3" customWidth="1"/>
    <col min="1810" max="1810" width="8.875" style="3" customWidth="1"/>
    <col min="1811" max="1811" width="11.625" style="3" customWidth="1"/>
    <col min="1812" max="1812" width="10.875" style="3" customWidth="1"/>
    <col min="1813" max="1813" width="8.875" style="3" customWidth="1"/>
    <col min="1814" max="1814" width="11.125" style="3" customWidth="1"/>
    <col min="1815" max="1815" width="10.875" style="3" customWidth="1"/>
    <col min="1816" max="1816" width="9" style="3" customWidth="1"/>
    <col min="1817" max="1817" width="11.625" style="3" customWidth="1"/>
    <col min="1818" max="1818" width="11.375" style="3" customWidth="1"/>
    <col min="1819" max="1819" width="9" style="3" customWidth="1"/>
    <col min="1820" max="1821" width="11.875" style="3" customWidth="1"/>
    <col min="1822" max="1822" width="9" style="3" customWidth="1"/>
    <col min="1823" max="1823" width="11.625" style="3" customWidth="1"/>
    <col min="1824" max="1824" width="11.875" style="3" customWidth="1"/>
    <col min="1825" max="1825" width="9" style="3" customWidth="1"/>
    <col min="1826" max="1826" width="11.625" style="3" customWidth="1"/>
    <col min="1827" max="1827" width="11.125" style="3" customWidth="1"/>
    <col min="1828" max="1828" width="9" style="3" customWidth="1"/>
    <col min="1829" max="1829" width="11.625" style="3" customWidth="1"/>
    <col min="1830" max="1830" width="11.75" style="3" customWidth="1"/>
    <col min="1831" max="1831" width="9" style="3" customWidth="1"/>
    <col min="1832" max="1832" width="12" style="3" customWidth="1"/>
    <col min="1833" max="1833" width="11" style="3" customWidth="1"/>
    <col min="1834" max="1834" width="9" style="3" customWidth="1"/>
    <col min="1835" max="1835" width="12.375" style="3" customWidth="1"/>
    <col min="1836" max="1836" width="10.875" style="3" customWidth="1"/>
    <col min="1837" max="1837" width="9" style="3" customWidth="1"/>
    <col min="1838" max="1838" width="11.625" style="3" customWidth="1"/>
    <col min="1839" max="1839" width="10.75" style="3" customWidth="1"/>
    <col min="1840" max="1840" width="9" style="3" customWidth="1"/>
    <col min="1841" max="1841" width="11.625" style="3" customWidth="1"/>
    <col min="1842" max="1842" width="11.875" style="3" customWidth="1"/>
    <col min="1843" max="1843" width="9" style="3" customWidth="1"/>
    <col min="1844" max="1844" width="11.625" style="3" customWidth="1"/>
    <col min="1845" max="1845" width="10.875" style="3" customWidth="1"/>
    <col min="1846" max="1846" width="9" style="3" customWidth="1"/>
    <col min="1847" max="1847" width="11.375" style="3" customWidth="1"/>
    <col min="1848" max="1848" width="11.25" style="3" customWidth="1"/>
    <col min="1849" max="1849" width="9" style="3" customWidth="1"/>
    <col min="1850" max="1850" width="13.5" style="3" customWidth="1"/>
    <col min="1851" max="1851" width="11.75" style="3" customWidth="1"/>
    <col min="1852" max="1852" width="9" style="3" customWidth="1"/>
    <col min="1853" max="1853" width="13.375" style="3" customWidth="1"/>
    <col min="1854" max="1854" width="11.125" style="3" customWidth="1"/>
    <col min="1855" max="1855" width="9" style="3" customWidth="1"/>
    <col min="1856" max="1856" width="13.5" style="3" customWidth="1"/>
    <col min="1857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42.25" style="3" customWidth="1"/>
    <col min="2056" max="2056" width="12.625" style="3" customWidth="1"/>
    <col min="2057" max="2057" width="13.25" style="3" customWidth="1"/>
    <col min="2058" max="2058" width="11.5" style="3" customWidth="1"/>
    <col min="2059" max="2059" width="13.375" style="3" customWidth="1"/>
    <col min="2060" max="2060" width="12.5" style="3" customWidth="1"/>
    <col min="2061" max="2061" width="7.625" style="3" customWidth="1"/>
    <col min="2062" max="2062" width="12.75" style="3" customWidth="1"/>
    <col min="2063" max="2063" width="7.625" style="3" customWidth="1"/>
    <col min="2064" max="2065" width="10.875" style="3" customWidth="1"/>
    <col min="2066" max="2066" width="8.875" style="3" customWidth="1"/>
    <col min="2067" max="2067" width="11.625" style="3" customWidth="1"/>
    <col min="2068" max="2068" width="10.875" style="3" customWidth="1"/>
    <col min="2069" max="2069" width="8.875" style="3" customWidth="1"/>
    <col min="2070" max="2070" width="11.125" style="3" customWidth="1"/>
    <col min="2071" max="2071" width="10.875" style="3" customWidth="1"/>
    <col min="2072" max="2072" width="9" style="3" customWidth="1"/>
    <col min="2073" max="2073" width="11.625" style="3" customWidth="1"/>
    <col min="2074" max="2074" width="11.375" style="3" customWidth="1"/>
    <col min="2075" max="2075" width="9" style="3" customWidth="1"/>
    <col min="2076" max="2077" width="11.875" style="3" customWidth="1"/>
    <col min="2078" max="2078" width="9" style="3" customWidth="1"/>
    <col min="2079" max="2079" width="11.625" style="3" customWidth="1"/>
    <col min="2080" max="2080" width="11.875" style="3" customWidth="1"/>
    <col min="2081" max="2081" width="9" style="3" customWidth="1"/>
    <col min="2082" max="2082" width="11.625" style="3" customWidth="1"/>
    <col min="2083" max="2083" width="11.125" style="3" customWidth="1"/>
    <col min="2084" max="2084" width="9" style="3" customWidth="1"/>
    <col min="2085" max="2085" width="11.625" style="3" customWidth="1"/>
    <col min="2086" max="2086" width="11.75" style="3" customWidth="1"/>
    <col min="2087" max="2087" width="9" style="3" customWidth="1"/>
    <col min="2088" max="2088" width="12" style="3" customWidth="1"/>
    <col min="2089" max="2089" width="11" style="3" customWidth="1"/>
    <col min="2090" max="2090" width="9" style="3" customWidth="1"/>
    <col min="2091" max="2091" width="12.375" style="3" customWidth="1"/>
    <col min="2092" max="2092" width="10.875" style="3" customWidth="1"/>
    <col min="2093" max="2093" width="9" style="3" customWidth="1"/>
    <col min="2094" max="2094" width="11.625" style="3" customWidth="1"/>
    <col min="2095" max="2095" width="10.75" style="3" customWidth="1"/>
    <col min="2096" max="2096" width="9" style="3" customWidth="1"/>
    <col min="2097" max="2097" width="11.625" style="3" customWidth="1"/>
    <col min="2098" max="2098" width="11.875" style="3" customWidth="1"/>
    <col min="2099" max="2099" width="9" style="3" customWidth="1"/>
    <col min="2100" max="2100" width="11.625" style="3" customWidth="1"/>
    <col min="2101" max="2101" width="10.875" style="3" customWidth="1"/>
    <col min="2102" max="2102" width="9" style="3" customWidth="1"/>
    <col min="2103" max="2103" width="11.375" style="3" customWidth="1"/>
    <col min="2104" max="2104" width="11.25" style="3" customWidth="1"/>
    <col min="2105" max="2105" width="9" style="3" customWidth="1"/>
    <col min="2106" max="2106" width="13.5" style="3" customWidth="1"/>
    <col min="2107" max="2107" width="11.75" style="3" customWidth="1"/>
    <col min="2108" max="2108" width="9" style="3" customWidth="1"/>
    <col min="2109" max="2109" width="13.375" style="3" customWidth="1"/>
    <col min="2110" max="2110" width="11.125" style="3" customWidth="1"/>
    <col min="2111" max="2111" width="9" style="3" customWidth="1"/>
    <col min="2112" max="2112" width="13.5" style="3" customWidth="1"/>
    <col min="2113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42.25" style="3" customWidth="1"/>
    <col min="2312" max="2312" width="12.625" style="3" customWidth="1"/>
    <col min="2313" max="2313" width="13.25" style="3" customWidth="1"/>
    <col min="2314" max="2314" width="11.5" style="3" customWidth="1"/>
    <col min="2315" max="2315" width="13.375" style="3" customWidth="1"/>
    <col min="2316" max="2316" width="12.5" style="3" customWidth="1"/>
    <col min="2317" max="2317" width="7.625" style="3" customWidth="1"/>
    <col min="2318" max="2318" width="12.75" style="3" customWidth="1"/>
    <col min="2319" max="2319" width="7.625" style="3" customWidth="1"/>
    <col min="2320" max="2321" width="10.875" style="3" customWidth="1"/>
    <col min="2322" max="2322" width="8.875" style="3" customWidth="1"/>
    <col min="2323" max="2323" width="11.625" style="3" customWidth="1"/>
    <col min="2324" max="2324" width="10.875" style="3" customWidth="1"/>
    <col min="2325" max="2325" width="8.875" style="3" customWidth="1"/>
    <col min="2326" max="2326" width="11.125" style="3" customWidth="1"/>
    <col min="2327" max="2327" width="10.875" style="3" customWidth="1"/>
    <col min="2328" max="2328" width="9" style="3" customWidth="1"/>
    <col min="2329" max="2329" width="11.625" style="3" customWidth="1"/>
    <col min="2330" max="2330" width="11.375" style="3" customWidth="1"/>
    <col min="2331" max="2331" width="9" style="3" customWidth="1"/>
    <col min="2332" max="2333" width="11.875" style="3" customWidth="1"/>
    <col min="2334" max="2334" width="9" style="3" customWidth="1"/>
    <col min="2335" max="2335" width="11.625" style="3" customWidth="1"/>
    <col min="2336" max="2336" width="11.875" style="3" customWidth="1"/>
    <col min="2337" max="2337" width="9" style="3" customWidth="1"/>
    <col min="2338" max="2338" width="11.625" style="3" customWidth="1"/>
    <col min="2339" max="2339" width="11.125" style="3" customWidth="1"/>
    <col min="2340" max="2340" width="9" style="3" customWidth="1"/>
    <col min="2341" max="2341" width="11.625" style="3" customWidth="1"/>
    <col min="2342" max="2342" width="11.75" style="3" customWidth="1"/>
    <col min="2343" max="2343" width="9" style="3" customWidth="1"/>
    <col min="2344" max="2344" width="12" style="3" customWidth="1"/>
    <col min="2345" max="2345" width="11" style="3" customWidth="1"/>
    <col min="2346" max="2346" width="9" style="3" customWidth="1"/>
    <col min="2347" max="2347" width="12.375" style="3" customWidth="1"/>
    <col min="2348" max="2348" width="10.875" style="3" customWidth="1"/>
    <col min="2349" max="2349" width="9" style="3" customWidth="1"/>
    <col min="2350" max="2350" width="11.625" style="3" customWidth="1"/>
    <col min="2351" max="2351" width="10.75" style="3" customWidth="1"/>
    <col min="2352" max="2352" width="9" style="3" customWidth="1"/>
    <col min="2353" max="2353" width="11.625" style="3" customWidth="1"/>
    <col min="2354" max="2354" width="11.875" style="3" customWidth="1"/>
    <col min="2355" max="2355" width="9" style="3" customWidth="1"/>
    <col min="2356" max="2356" width="11.625" style="3" customWidth="1"/>
    <col min="2357" max="2357" width="10.875" style="3" customWidth="1"/>
    <col min="2358" max="2358" width="9" style="3" customWidth="1"/>
    <col min="2359" max="2359" width="11.375" style="3" customWidth="1"/>
    <col min="2360" max="2360" width="11.25" style="3" customWidth="1"/>
    <col min="2361" max="2361" width="9" style="3" customWidth="1"/>
    <col min="2362" max="2362" width="13.5" style="3" customWidth="1"/>
    <col min="2363" max="2363" width="11.75" style="3" customWidth="1"/>
    <col min="2364" max="2364" width="9" style="3" customWidth="1"/>
    <col min="2365" max="2365" width="13.375" style="3" customWidth="1"/>
    <col min="2366" max="2366" width="11.125" style="3" customWidth="1"/>
    <col min="2367" max="2367" width="9" style="3" customWidth="1"/>
    <col min="2368" max="2368" width="13.5" style="3" customWidth="1"/>
    <col min="2369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42.25" style="3" customWidth="1"/>
    <col min="2568" max="2568" width="12.625" style="3" customWidth="1"/>
    <col min="2569" max="2569" width="13.25" style="3" customWidth="1"/>
    <col min="2570" max="2570" width="11.5" style="3" customWidth="1"/>
    <col min="2571" max="2571" width="13.375" style="3" customWidth="1"/>
    <col min="2572" max="2572" width="12.5" style="3" customWidth="1"/>
    <col min="2573" max="2573" width="7.625" style="3" customWidth="1"/>
    <col min="2574" max="2574" width="12.75" style="3" customWidth="1"/>
    <col min="2575" max="2575" width="7.625" style="3" customWidth="1"/>
    <col min="2576" max="2577" width="10.875" style="3" customWidth="1"/>
    <col min="2578" max="2578" width="8.875" style="3" customWidth="1"/>
    <col min="2579" max="2579" width="11.625" style="3" customWidth="1"/>
    <col min="2580" max="2580" width="10.875" style="3" customWidth="1"/>
    <col min="2581" max="2581" width="8.875" style="3" customWidth="1"/>
    <col min="2582" max="2582" width="11.125" style="3" customWidth="1"/>
    <col min="2583" max="2583" width="10.875" style="3" customWidth="1"/>
    <col min="2584" max="2584" width="9" style="3" customWidth="1"/>
    <col min="2585" max="2585" width="11.625" style="3" customWidth="1"/>
    <col min="2586" max="2586" width="11.375" style="3" customWidth="1"/>
    <col min="2587" max="2587" width="9" style="3" customWidth="1"/>
    <col min="2588" max="2589" width="11.875" style="3" customWidth="1"/>
    <col min="2590" max="2590" width="9" style="3" customWidth="1"/>
    <col min="2591" max="2591" width="11.625" style="3" customWidth="1"/>
    <col min="2592" max="2592" width="11.875" style="3" customWidth="1"/>
    <col min="2593" max="2593" width="9" style="3" customWidth="1"/>
    <col min="2594" max="2594" width="11.625" style="3" customWidth="1"/>
    <col min="2595" max="2595" width="11.125" style="3" customWidth="1"/>
    <col min="2596" max="2596" width="9" style="3" customWidth="1"/>
    <col min="2597" max="2597" width="11.625" style="3" customWidth="1"/>
    <col min="2598" max="2598" width="11.75" style="3" customWidth="1"/>
    <col min="2599" max="2599" width="9" style="3" customWidth="1"/>
    <col min="2600" max="2600" width="12" style="3" customWidth="1"/>
    <col min="2601" max="2601" width="11" style="3" customWidth="1"/>
    <col min="2602" max="2602" width="9" style="3" customWidth="1"/>
    <col min="2603" max="2603" width="12.375" style="3" customWidth="1"/>
    <col min="2604" max="2604" width="10.875" style="3" customWidth="1"/>
    <col min="2605" max="2605" width="9" style="3" customWidth="1"/>
    <col min="2606" max="2606" width="11.625" style="3" customWidth="1"/>
    <col min="2607" max="2607" width="10.75" style="3" customWidth="1"/>
    <col min="2608" max="2608" width="9" style="3" customWidth="1"/>
    <col min="2609" max="2609" width="11.625" style="3" customWidth="1"/>
    <col min="2610" max="2610" width="11.875" style="3" customWidth="1"/>
    <col min="2611" max="2611" width="9" style="3" customWidth="1"/>
    <col min="2612" max="2612" width="11.625" style="3" customWidth="1"/>
    <col min="2613" max="2613" width="10.875" style="3" customWidth="1"/>
    <col min="2614" max="2614" width="9" style="3" customWidth="1"/>
    <col min="2615" max="2615" width="11.375" style="3" customWidth="1"/>
    <col min="2616" max="2616" width="11.25" style="3" customWidth="1"/>
    <col min="2617" max="2617" width="9" style="3" customWidth="1"/>
    <col min="2618" max="2618" width="13.5" style="3" customWidth="1"/>
    <col min="2619" max="2619" width="11.75" style="3" customWidth="1"/>
    <col min="2620" max="2620" width="9" style="3" customWidth="1"/>
    <col min="2621" max="2621" width="13.375" style="3" customWidth="1"/>
    <col min="2622" max="2622" width="11.125" style="3" customWidth="1"/>
    <col min="2623" max="2623" width="9" style="3" customWidth="1"/>
    <col min="2624" max="2624" width="13.5" style="3" customWidth="1"/>
    <col min="2625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42.25" style="3" customWidth="1"/>
    <col min="2824" max="2824" width="12.625" style="3" customWidth="1"/>
    <col min="2825" max="2825" width="13.25" style="3" customWidth="1"/>
    <col min="2826" max="2826" width="11.5" style="3" customWidth="1"/>
    <col min="2827" max="2827" width="13.375" style="3" customWidth="1"/>
    <col min="2828" max="2828" width="12.5" style="3" customWidth="1"/>
    <col min="2829" max="2829" width="7.625" style="3" customWidth="1"/>
    <col min="2830" max="2830" width="12.75" style="3" customWidth="1"/>
    <col min="2831" max="2831" width="7.625" style="3" customWidth="1"/>
    <col min="2832" max="2833" width="10.875" style="3" customWidth="1"/>
    <col min="2834" max="2834" width="8.875" style="3" customWidth="1"/>
    <col min="2835" max="2835" width="11.625" style="3" customWidth="1"/>
    <col min="2836" max="2836" width="10.875" style="3" customWidth="1"/>
    <col min="2837" max="2837" width="8.875" style="3" customWidth="1"/>
    <col min="2838" max="2838" width="11.125" style="3" customWidth="1"/>
    <col min="2839" max="2839" width="10.875" style="3" customWidth="1"/>
    <col min="2840" max="2840" width="9" style="3" customWidth="1"/>
    <col min="2841" max="2841" width="11.625" style="3" customWidth="1"/>
    <col min="2842" max="2842" width="11.375" style="3" customWidth="1"/>
    <col min="2843" max="2843" width="9" style="3" customWidth="1"/>
    <col min="2844" max="2845" width="11.875" style="3" customWidth="1"/>
    <col min="2846" max="2846" width="9" style="3" customWidth="1"/>
    <col min="2847" max="2847" width="11.625" style="3" customWidth="1"/>
    <col min="2848" max="2848" width="11.875" style="3" customWidth="1"/>
    <col min="2849" max="2849" width="9" style="3" customWidth="1"/>
    <col min="2850" max="2850" width="11.625" style="3" customWidth="1"/>
    <col min="2851" max="2851" width="11.125" style="3" customWidth="1"/>
    <col min="2852" max="2852" width="9" style="3" customWidth="1"/>
    <col min="2853" max="2853" width="11.625" style="3" customWidth="1"/>
    <col min="2854" max="2854" width="11.75" style="3" customWidth="1"/>
    <col min="2855" max="2855" width="9" style="3" customWidth="1"/>
    <col min="2856" max="2856" width="12" style="3" customWidth="1"/>
    <col min="2857" max="2857" width="11" style="3" customWidth="1"/>
    <col min="2858" max="2858" width="9" style="3" customWidth="1"/>
    <col min="2859" max="2859" width="12.375" style="3" customWidth="1"/>
    <col min="2860" max="2860" width="10.875" style="3" customWidth="1"/>
    <col min="2861" max="2861" width="9" style="3" customWidth="1"/>
    <col min="2862" max="2862" width="11.625" style="3" customWidth="1"/>
    <col min="2863" max="2863" width="10.75" style="3" customWidth="1"/>
    <col min="2864" max="2864" width="9" style="3" customWidth="1"/>
    <col min="2865" max="2865" width="11.625" style="3" customWidth="1"/>
    <col min="2866" max="2866" width="11.875" style="3" customWidth="1"/>
    <col min="2867" max="2867" width="9" style="3" customWidth="1"/>
    <col min="2868" max="2868" width="11.625" style="3" customWidth="1"/>
    <col min="2869" max="2869" width="10.875" style="3" customWidth="1"/>
    <col min="2870" max="2870" width="9" style="3" customWidth="1"/>
    <col min="2871" max="2871" width="11.375" style="3" customWidth="1"/>
    <col min="2872" max="2872" width="11.25" style="3" customWidth="1"/>
    <col min="2873" max="2873" width="9" style="3" customWidth="1"/>
    <col min="2874" max="2874" width="13.5" style="3" customWidth="1"/>
    <col min="2875" max="2875" width="11.75" style="3" customWidth="1"/>
    <col min="2876" max="2876" width="9" style="3" customWidth="1"/>
    <col min="2877" max="2877" width="13.375" style="3" customWidth="1"/>
    <col min="2878" max="2878" width="11.125" style="3" customWidth="1"/>
    <col min="2879" max="2879" width="9" style="3" customWidth="1"/>
    <col min="2880" max="2880" width="13.5" style="3" customWidth="1"/>
    <col min="2881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42.25" style="3" customWidth="1"/>
    <col min="3080" max="3080" width="12.625" style="3" customWidth="1"/>
    <col min="3081" max="3081" width="13.25" style="3" customWidth="1"/>
    <col min="3082" max="3082" width="11.5" style="3" customWidth="1"/>
    <col min="3083" max="3083" width="13.375" style="3" customWidth="1"/>
    <col min="3084" max="3084" width="12.5" style="3" customWidth="1"/>
    <col min="3085" max="3085" width="7.625" style="3" customWidth="1"/>
    <col min="3086" max="3086" width="12.75" style="3" customWidth="1"/>
    <col min="3087" max="3087" width="7.625" style="3" customWidth="1"/>
    <col min="3088" max="3089" width="10.875" style="3" customWidth="1"/>
    <col min="3090" max="3090" width="8.875" style="3" customWidth="1"/>
    <col min="3091" max="3091" width="11.625" style="3" customWidth="1"/>
    <col min="3092" max="3092" width="10.875" style="3" customWidth="1"/>
    <col min="3093" max="3093" width="8.875" style="3" customWidth="1"/>
    <col min="3094" max="3094" width="11.125" style="3" customWidth="1"/>
    <col min="3095" max="3095" width="10.875" style="3" customWidth="1"/>
    <col min="3096" max="3096" width="9" style="3" customWidth="1"/>
    <col min="3097" max="3097" width="11.625" style="3" customWidth="1"/>
    <col min="3098" max="3098" width="11.375" style="3" customWidth="1"/>
    <col min="3099" max="3099" width="9" style="3" customWidth="1"/>
    <col min="3100" max="3101" width="11.875" style="3" customWidth="1"/>
    <col min="3102" max="3102" width="9" style="3" customWidth="1"/>
    <col min="3103" max="3103" width="11.625" style="3" customWidth="1"/>
    <col min="3104" max="3104" width="11.875" style="3" customWidth="1"/>
    <col min="3105" max="3105" width="9" style="3" customWidth="1"/>
    <col min="3106" max="3106" width="11.625" style="3" customWidth="1"/>
    <col min="3107" max="3107" width="11.125" style="3" customWidth="1"/>
    <col min="3108" max="3108" width="9" style="3" customWidth="1"/>
    <col min="3109" max="3109" width="11.625" style="3" customWidth="1"/>
    <col min="3110" max="3110" width="11.75" style="3" customWidth="1"/>
    <col min="3111" max="3111" width="9" style="3" customWidth="1"/>
    <col min="3112" max="3112" width="12" style="3" customWidth="1"/>
    <col min="3113" max="3113" width="11" style="3" customWidth="1"/>
    <col min="3114" max="3114" width="9" style="3" customWidth="1"/>
    <col min="3115" max="3115" width="12.375" style="3" customWidth="1"/>
    <col min="3116" max="3116" width="10.875" style="3" customWidth="1"/>
    <col min="3117" max="3117" width="9" style="3" customWidth="1"/>
    <col min="3118" max="3118" width="11.625" style="3" customWidth="1"/>
    <col min="3119" max="3119" width="10.75" style="3" customWidth="1"/>
    <col min="3120" max="3120" width="9" style="3" customWidth="1"/>
    <col min="3121" max="3121" width="11.625" style="3" customWidth="1"/>
    <col min="3122" max="3122" width="11.875" style="3" customWidth="1"/>
    <col min="3123" max="3123" width="9" style="3" customWidth="1"/>
    <col min="3124" max="3124" width="11.625" style="3" customWidth="1"/>
    <col min="3125" max="3125" width="10.875" style="3" customWidth="1"/>
    <col min="3126" max="3126" width="9" style="3" customWidth="1"/>
    <col min="3127" max="3127" width="11.375" style="3" customWidth="1"/>
    <col min="3128" max="3128" width="11.25" style="3" customWidth="1"/>
    <col min="3129" max="3129" width="9" style="3" customWidth="1"/>
    <col min="3130" max="3130" width="13.5" style="3" customWidth="1"/>
    <col min="3131" max="3131" width="11.75" style="3" customWidth="1"/>
    <col min="3132" max="3132" width="9" style="3" customWidth="1"/>
    <col min="3133" max="3133" width="13.375" style="3" customWidth="1"/>
    <col min="3134" max="3134" width="11.125" style="3" customWidth="1"/>
    <col min="3135" max="3135" width="9" style="3" customWidth="1"/>
    <col min="3136" max="3136" width="13.5" style="3" customWidth="1"/>
    <col min="3137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42.25" style="3" customWidth="1"/>
    <col min="3336" max="3336" width="12.625" style="3" customWidth="1"/>
    <col min="3337" max="3337" width="13.25" style="3" customWidth="1"/>
    <col min="3338" max="3338" width="11.5" style="3" customWidth="1"/>
    <col min="3339" max="3339" width="13.375" style="3" customWidth="1"/>
    <col min="3340" max="3340" width="12.5" style="3" customWidth="1"/>
    <col min="3341" max="3341" width="7.625" style="3" customWidth="1"/>
    <col min="3342" max="3342" width="12.75" style="3" customWidth="1"/>
    <col min="3343" max="3343" width="7.625" style="3" customWidth="1"/>
    <col min="3344" max="3345" width="10.875" style="3" customWidth="1"/>
    <col min="3346" max="3346" width="8.875" style="3" customWidth="1"/>
    <col min="3347" max="3347" width="11.625" style="3" customWidth="1"/>
    <col min="3348" max="3348" width="10.875" style="3" customWidth="1"/>
    <col min="3349" max="3349" width="8.875" style="3" customWidth="1"/>
    <col min="3350" max="3350" width="11.125" style="3" customWidth="1"/>
    <col min="3351" max="3351" width="10.875" style="3" customWidth="1"/>
    <col min="3352" max="3352" width="9" style="3" customWidth="1"/>
    <col min="3353" max="3353" width="11.625" style="3" customWidth="1"/>
    <col min="3354" max="3354" width="11.375" style="3" customWidth="1"/>
    <col min="3355" max="3355" width="9" style="3" customWidth="1"/>
    <col min="3356" max="3357" width="11.875" style="3" customWidth="1"/>
    <col min="3358" max="3358" width="9" style="3" customWidth="1"/>
    <col min="3359" max="3359" width="11.625" style="3" customWidth="1"/>
    <col min="3360" max="3360" width="11.875" style="3" customWidth="1"/>
    <col min="3361" max="3361" width="9" style="3" customWidth="1"/>
    <col min="3362" max="3362" width="11.625" style="3" customWidth="1"/>
    <col min="3363" max="3363" width="11.125" style="3" customWidth="1"/>
    <col min="3364" max="3364" width="9" style="3" customWidth="1"/>
    <col min="3365" max="3365" width="11.625" style="3" customWidth="1"/>
    <col min="3366" max="3366" width="11.75" style="3" customWidth="1"/>
    <col min="3367" max="3367" width="9" style="3" customWidth="1"/>
    <col min="3368" max="3368" width="12" style="3" customWidth="1"/>
    <col min="3369" max="3369" width="11" style="3" customWidth="1"/>
    <col min="3370" max="3370" width="9" style="3" customWidth="1"/>
    <col min="3371" max="3371" width="12.375" style="3" customWidth="1"/>
    <col min="3372" max="3372" width="10.875" style="3" customWidth="1"/>
    <col min="3373" max="3373" width="9" style="3" customWidth="1"/>
    <col min="3374" max="3374" width="11.625" style="3" customWidth="1"/>
    <col min="3375" max="3375" width="10.75" style="3" customWidth="1"/>
    <col min="3376" max="3376" width="9" style="3" customWidth="1"/>
    <col min="3377" max="3377" width="11.625" style="3" customWidth="1"/>
    <col min="3378" max="3378" width="11.875" style="3" customWidth="1"/>
    <col min="3379" max="3379" width="9" style="3" customWidth="1"/>
    <col min="3380" max="3380" width="11.625" style="3" customWidth="1"/>
    <col min="3381" max="3381" width="10.875" style="3" customWidth="1"/>
    <col min="3382" max="3382" width="9" style="3" customWidth="1"/>
    <col min="3383" max="3383" width="11.375" style="3" customWidth="1"/>
    <col min="3384" max="3384" width="11.25" style="3" customWidth="1"/>
    <col min="3385" max="3385" width="9" style="3" customWidth="1"/>
    <col min="3386" max="3386" width="13.5" style="3" customWidth="1"/>
    <col min="3387" max="3387" width="11.75" style="3" customWidth="1"/>
    <col min="3388" max="3388" width="9" style="3" customWidth="1"/>
    <col min="3389" max="3389" width="13.375" style="3" customWidth="1"/>
    <col min="3390" max="3390" width="11.125" style="3" customWidth="1"/>
    <col min="3391" max="3391" width="9" style="3" customWidth="1"/>
    <col min="3392" max="3392" width="13.5" style="3" customWidth="1"/>
    <col min="3393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42.25" style="3" customWidth="1"/>
    <col min="3592" max="3592" width="12.625" style="3" customWidth="1"/>
    <col min="3593" max="3593" width="13.25" style="3" customWidth="1"/>
    <col min="3594" max="3594" width="11.5" style="3" customWidth="1"/>
    <col min="3595" max="3595" width="13.375" style="3" customWidth="1"/>
    <col min="3596" max="3596" width="12.5" style="3" customWidth="1"/>
    <col min="3597" max="3597" width="7.625" style="3" customWidth="1"/>
    <col min="3598" max="3598" width="12.75" style="3" customWidth="1"/>
    <col min="3599" max="3599" width="7.625" style="3" customWidth="1"/>
    <col min="3600" max="3601" width="10.875" style="3" customWidth="1"/>
    <col min="3602" max="3602" width="8.875" style="3" customWidth="1"/>
    <col min="3603" max="3603" width="11.625" style="3" customWidth="1"/>
    <col min="3604" max="3604" width="10.875" style="3" customWidth="1"/>
    <col min="3605" max="3605" width="8.875" style="3" customWidth="1"/>
    <col min="3606" max="3606" width="11.125" style="3" customWidth="1"/>
    <col min="3607" max="3607" width="10.875" style="3" customWidth="1"/>
    <col min="3608" max="3608" width="9" style="3" customWidth="1"/>
    <col min="3609" max="3609" width="11.625" style="3" customWidth="1"/>
    <col min="3610" max="3610" width="11.375" style="3" customWidth="1"/>
    <col min="3611" max="3611" width="9" style="3" customWidth="1"/>
    <col min="3612" max="3613" width="11.875" style="3" customWidth="1"/>
    <col min="3614" max="3614" width="9" style="3" customWidth="1"/>
    <col min="3615" max="3615" width="11.625" style="3" customWidth="1"/>
    <col min="3616" max="3616" width="11.875" style="3" customWidth="1"/>
    <col min="3617" max="3617" width="9" style="3" customWidth="1"/>
    <col min="3618" max="3618" width="11.625" style="3" customWidth="1"/>
    <col min="3619" max="3619" width="11.125" style="3" customWidth="1"/>
    <col min="3620" max="3620" width="9" style="3" customWidth="1"/>
    <col min="3621" max="3621" width="11.625" style="3" customWidth="1"/>
    <col min="3622" max="3622" width="11.75" style="3" customWidth="1"/>
    <col min="3623" max="3623" width="9" style="3" customWidth="1"/>
    <col min="3624" max="3624" width="12" style="3" customWidth="1"/>
    <col min="3625" max="3625" width="11" style="3" customWidth="1"/>
    <col min="3626" max="3626" width="9" style="3" customWidth="1"/>
    <col min="3627" max="3627" width="12.375" style="3" customWidth="1"/>
    <col min="3628" max="3628" width="10.875" style="3" customWidth="1"/>
    <col min="3629" max="3629" width="9" style="3" customWidth="1"/>
    <col min="3630" max="3630" width="11.625" style="3" customWidth="1"/>
    <col min="3631" max="3631" width="10.75" style="3" customWidth="1"/>
    <col min="3632" max="3632" width="9" style="3" customWidth="1"/>
    <col min="3633" max="3633" width="11.625" style="3" customWidth="1"/>
    <col min="3634" max="3634" width="11.875" style="3" customWidth="1"/>
    <col min="3635" max="3635" width="9" style="3" customWidth="1"/>
    <col min="3636" max="3636" width="11.625" style="3" customWidth="1"/>
    <col min="3637" max="3637" width="10.875" style="3" customWidth="1"/>
    <col min="3638" max="3638" width="9" style="3" customWidth="1"/>
    <col min="3639" max="3639" width="11.375" style="3" customWidth="1"/>
    <col min="3640" max="3640" width="11.25" style="3" customWidth="1"/>
    <col min="3641" max="3641" width="9" style="3" customWidth="1"/>
    <col min="3642" max="3642" width="13.5" style="3" customWidth="1"/>
    <col min="3643" max="3643" width="11.75" style="3" customWidth="1"/>
    <col min="3644" max="3644" width="9" style="3" customWidth="1"/>
    <col min="3645" max="3645" width="13.375" style="3" customWidth="1"/>
    <col min="3646" max="3646" width="11.125" style="3" customWidth="1"/>
    <col min="3647" max="3647" width="9" style="3" customWidth="1"/>
    <col min="3648" max="3648" width="13.5" style="3" customWidth="1"/>
    <col min="3649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42.25" style="3" customWidth="1"/>
    <col min="3848" max="3848" width="12.625" style="3" customWidth="1"/>
    <col min="3849" max="3849" width="13.25" style="3" customWidth="1"/>
    <col min="3850" max="3850" width="11.5" style="3" customWidth="1"/>
    <col min="3851" max="3851" width="13.375" style="3" customWidth="1"/>
    <col min="3852" max="3852" width="12.5" style="3" customWidth="1"/>
    <col min="3853" max="3853" width="7.625" style="3" customWidth="1"/>
    <col min="3854" max="3854" width="12.75" style="3" customWidth="1"/>
    <col min="3855" max="3855" width="7.625" style="3" customWidth="1"/>
    <col min="3856" max="3857" width="10.875" style="3" customWidth="1"/>
    <col min="3858" max="3858" width="8.875" style="3" customWidth="1"/>
    <col min="3859" max="3859" width="11.625" style="3" customWidth="1"/>
    <col min="3860" max="3860" width="10.875" style="3" customWidth="1"/>
    <col min="3861" max="3861" width="8.875" style="3" customWidth="1"/>
    <col min="3862" max="3862" width="11.125" style="3" customWidth="1"/>
    <col min="3863" max="3863" width="10.875" style="3" customWidth="1"/>
    <col min="3864" max="3864" width="9" style="3" customWidth="1"/>
    <col min="3865" max="3865" width="11.625" style="3" customWidth="1"/>
    <col min="3866" max="3866" width="11.375" style="3" customWidth="1"/>
    <col min="3867" max="3867" width="9" style="3" customWidth="1"/>
    <col min="3868" max="3869" width="11.875" style="3" customWidth="1"/>
    <col min="3870" max="3870" width="9" style="3" customWidth="1"/>
    <col min="3871" max="3871" width="11.625" style="3" customWidth="1"/>
    <col min="3872" max="3872" width="11.875" style="3" customWidth="1"/>
    <col min="3873" max="3873" width="9" style="3" customWidth="1"/>
    <col min="3874" max="3874" width="11.625" style="3" customWidth="1"/>
    <col min="3875" max="3875" width="11.125" style="3" customWidth="1"/>
    <col min="3876" max="3876" width="9" style="3" customWidth="1"/>
    <col min="3877" max="3877" width="11.625" style="3" customWidth="1"/>
    <col min="3878" max="3878" width="11.75" style="3" customWidth="1"/>
    <col min="3879" max="3879" width="9" style="3" customWidth="1"/>
    <col min="3880" max="3880" width="12" style="3" customWidth="1"/>
    <col min="3881" max="3881" width="11" style="3" customWidth="1"/>
    <col min="3882" max="3882" width="9" style="3" customWidth="1"/>
    <col min="3883" max="3883" width="12.375" style="3" customWidth="1"/>
    <col min="3884" max="3884" width="10.875" style="3" customWidth="1"/>
    <col min="3885" max="3885" width="9" style="3" customWidth="1"/>
    <col min="3886" max="3886" width="11.625" style="3" customWidth="1"/>
    <col min="3887" max="3887" width="10.75" style="3" customWidth="1"/>
    <col min="3888" max="3888" width="9" style="3" customWidth="1"/>
    <col min="3889" max="3889" width="11.625" style="3" customWidth="1"/>
    <col min="3890" max="3890" width="11.875" style="3" customWidth="1"/>
    <col min="3891" max="3891" width="9" style="3" customWidth="1"/>
    <col min="3892" max="3892" width="11.625" style="3" customWidth="1"/>
    <col min="3893" max="3893" width="10.875" style="3" customWidth="1"/>
    <col min="3894" max="3894" width="9" style="3" customWidth="1"/>
    <col min="3895" max="3895" width="11.375" style="3" customWidth="1"/>
    <col min="3896" max="3896" width="11.25" style="3" customWidth="1"/>
    <col min="3897" max="3897" width="9" style="3" customWidth="1"/>
    <col min="3898" max="3898" width="13.5" style="3" customWidth="1"/>
    <col min="3899" max="3899" width="11.75" style="3" customWidth="1"/>
    <col min="3900" max="3900" width="9" style="3" customWidth="1"/>
    <col min="3901" max="3901" width="13.375" style="3" customWidth="1"/>
    <col min="3902" max="3902" width="11.125" style="3" customWidth="1"/>
    <col min="3903" max="3903" width="9" style="3" customWidth="1"/>
    <col min="3904" max="3904" width="13.5" style="3" customWidth="1"/>
    <col min="3905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42.25" style="3" customWidth="1"/>
    <col min="4104" max="4104" width="12.625" style="3" customWidth="1"/>
    <col min="4105" max="4105" width="13.25" style="3" customWidth="1"/>
    <col min="4106" max="4106" width="11.5" style="3" customWidth="1"/>
    <col min="4107" max="4107" width="13.375" style="3" customWidth="1"/>
    <col min="4108" max="4108" width="12.5" style="3" customWidth="1"/>
    <col min="4109" max="4109" width="7.625" style="3" customWidth="1"/>
    <col min="4110" max="4110" width="12.75" style="3" customWidth="1"/>
    <col min="4111" max="4111" width="7.625" style="3" customWidth="1"/>
    <col min="4112" max="4113" width="10.875" style="3" customWidth="1"/>
    <col min="4114" max="4114" width="8.875" style="3" customWidth="1"/>
    <col min="4115" max="4115" width="11.625" style="3" customWidth="1"/>
    <col min="4116" max="4116" width="10.875" style="3" customWidth="1"/>
    <col min="4117" max="4117" width="8.875" style="3" customWidth="1"/>
    <col min="4118" max="4118" width="11.125" style="3" customWidth="1"/>
    <col min="4119" max="4119" width="10.875" style="3" customWidth="1"/>
    <col min="4120" max="4120" width="9" style="3" customWidth="1"/>
    <col min="4121" max="4121" width="11.625" style="3" customWidth="1"/>
    <col min="4122" max="4122" width="11.375" style="3" customWidth="1"/>
    <col min="4123" max="4123" width="9" style="3" customWidth="1"/>
    <col min="4124" max="4125" width="11.875" style="3" customWidth="1"/>
    <col min="4126" max="4126" width="9" style="3" customWidth="1"/>
    <col min="4127" max="4127" width="11.625" style="3" customWidth="1"/>
    <col min="4128" max="4128" width="11.875" style="3" customWidth="1"/>
    <col min="4129" max="4129" width="9" style="3" customWidth="1"/>
    <col min="4130" max="4130" width="11.625" style="3" customWidth="1"/>
    <col min="4131" max="4131" width="11.125" style="3" customWidth="1"/>
    <col min="4132" max="4132" width="9" style="3" customWidth="1"/>
    <col min="4133" max="4133" width="11.625" style="3" customWidth="1"/>
    <col min="4134" max="4134" width="11.75" style="3" customWidth="1"/>
    <col min="4135" max="4135" width="9" style="3" customWidth="1"/>
    <col min="4136" max="4136" width="12" style="3" customWidth="1"/>
    <col min="4137" max="4137" width="11" style="3" customWidth="1"/>
    <col min="4138" max="4138" width="9" style="3" customWidth="1"/>
    <col min="4139" max="4139" width="12.375" style="3" customWidth="1"/>
    <col min="4140" max="4140" width="10.875" style="3" customWidth="1"/>
    <col min="4141" max="4141" width="9" style="3" customWidth="1"/>
    <col min="4142" max="4142" width="11.625" style="3" customWidth="1"/>
    <col min="4143" max="4143" width="10.75" style="3" customWidth="1"/>
    <col min="4144" max="4144" width="9" style="3" customWidth="1"/>
    <col min="4145" max="4145" width="11.625" style="3" customWidth="1"/>
    <col min="4146" max="4146" width="11.875" style="3" customWidth="1"/>
    <col min="4147" max="4147" width="9" style="3" customWidth="1"/>
    <col min="4148" max="4148" width="11.625" style="3" customWidth="1"/>
    <col min="4149" max="4149" width="10.875" style="3" customWidth="1"/>
    <col min="4150" max="4150" width="9" style="3" customWidth="1"/>
    <col min="4151" max="4151" width="11.375" style="3" customWidth="1"/>
    <col min="4152" max="4152" width="11.25" style="3" customWidth="1"/>
    <col min="4153" max="4153" width="9" style="3" customWidth="1"/>
    <col min="4154" max="4154" width="13.5" style="3" customWidth="1"/>
    <col min="4155" max="4155" width="11.75" style="3" customWidth="1"/>
    <col min="4156" max="4156" width="9" style="3" customWidth="1"/>
    <col min="4157" max="4157" width="13.375" style="3" customWidth="1"/>
    <col min="4158" max="4158" width="11.125" style="3" customWidth="1"/>
    <col min="4159" max="4159" width="9" style="3" customWidth="1"/>
    <col min="4160" max="4160" width="13.5" style="3" customWidth="1"/>
    <col min="4161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42.25" style="3" customWidth="1"/>
    <col min="4360" max="4360" width="12.625" style="3" customWidth="1"/>
    <col min="4361" max="4361" width="13.25" style="3" customWidth="1"/>
    <col min="4362" max="4362" width="11.5" style="3" customWidth="1"/>
    <col min="4363" max="4363" width="13.375" style="3" customWidth="1"/>
    <col min="4364" max="4364" width="12.5" style="3" customWidth="1"/>
    <col min="4365" max="4365" width="7.625" style="3" customWidth="1"/>
    <col min="4366" max="4366" width="12.75" style="3" customWidth="1"/>
    <col min="4367" max="4367" width="7.625" style="3" customWidth="1"/>
    <col min="4368" max="4369" width="10.875" style="3" customWidth="1"/>
    <col min="4370" max="4370" width="8.875" style="3" customWidth="1"/>
    <col min="4371" max="4371" width="11.625" style="3" customWidth="1"/>
    <col min="4372" max="4372" width="10.875" style="3" customWidth="1"/>
    <col min="4373" max="4373" width="8.875" style="3" customWidth="1"/>
    <col min="4374" max="4374" width="11.125" style="3" customWidth="1"/>
    <col min="4375" max="4375" width="10.875" style="3" customWidth="1"/>
    <col min="4376" max="4376" width="9" style="3" customWidth="1"/>
    <col min="4377" max="4377" width="11.625" style="3" customWidth="1"/>
    <col min="4378" max="4378" width="11.375" style="3" customWidth="1"/>
    <col min="4379" max="4379" width="9" style="3" customWidth="1"/>
    <col min="4380" max="4381" width="11.875" style="3" customWidth="1"/>
    <col min="4382" max="4382" width="9" style="3" customWidth="1"/>
    <col min="4383" max="4383" width="11.625" style="3" customWidth="1"/>
    <col min="4384" max="4384" width="11.875" style="3" customWidth="1"/>
    <col min="4385" max="4385" width="9" style="3" customWidth="1"/>
    <col min="4386" max="4386" width="11.625" style="3" customWidth="1"/>
    <col min="4387" max="4387" width="11.125" style="3" customWidth="1"/>
    <col min="4388" max="4388" width="9" style="3" customWidth="1"/>
    <col min="4389" max="4389" width="11.625" style="3" customWidth="1"/>
    <col min="4390" max="4390" width="11.75" style="3" customWidth="1"/>
    <col min="4391" max="4391" width="9" style="3" customWidth="1"/>
    <col min="4392" max="4392" width="12" style="3" customWidth="1"/>
    <col min="4393" max="4393" width="11" style="3" customWidth="1"/>
    <col min="4394" max="4394" width="9" style="3" customWidth="1"/>
    <col min="4395" max="4395" width="12.375" style="3" customWidth="1"/>
    <col min="4396" max="4396" width="10.875" style="3" customWidth="1"/>
    <col min="4397" max="4397" width="9" style="3" customWidth="1"/>
    <col min="4398" max="4398" width="11.625" style="3" customWidth="1"/>
    <col min="4399" max="4399" width="10.75" style="3" customWidth="1"/>
    <col min="4400" max="4400" width="9" style="3" customWidth="1"/>
    <col min="4401" max="4401" width="11.625" style="3" customWidth="1"/>
    <col min="4402" max="4402" width="11.875" style="3" customWidth="1"/>
    <col min="4403" max="4403" width="9" style="3" customWidth="1"/>
    <col min="4404" max="4404" width="11.625" style="3" customWidth="1"/>
    <col min="4405" max="4405" width="10.875" style="3" customWidth="1"/>
    <col min="4406" max="4406" width="9" style="3" customWidth="1"/>
    <col min="4407" max="4407" width="11.375" style="3" customWidth="1"/>
    <col min="4408" max="4408" width="11.25" style="3" customWidth="1"/>
    <col min="4409" max="4409" width="9" style="3" customWidth="1"/>
    <col min="4410" max="4410" width="13.5" style="3" customWidth="1"/>
    <col min="4411" max="4411" width="11.75" style="3" customWidth="1"/>
    <col min="4412" max="4412" width="9" style="3" customWidth="1"/>
    <col min="4413" max="4413" width="13.375" style="3" customWidth="1"/>
    <col min="4414" max="4414" width="11.125" style="3" customWidth="1"/>
    <col min="4415" max="4415" width="9" style="3" customWidth="1"/>
    <col min="4416" max="4416" width="13.5" style="3" customWidth="1"/>
    <col min="4417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42.25" style="3" customWidth="1"/>
    <col min="4616" max="4616" width="12.625" style="3" customWidth="1"/>
    <col min="4617" max="4617" width="13.25" style="3" customWidth="1"/>
    <col min="4618" max="4618" width="11.5" style="3" customWidth="1"/>
    <col min="4619" max="4619" width="13.375" style="3" customWidth="1"/>
    <col min="4620" max="4620" width="12.5" style="3" customWidth="1"/>
    <col min="4621" max="4621" width="7.625" style="3" customWidth="1"/>
    <col min="4622" max="4622" width="12.75" style="3" customWidth="1"/>
    <col min="4623" max="4623" width="7.625" style="3" customWidth="1"/>
    <col min="4624" max="4625" width="10.875" style="3" customWidth="1"/>
    <col min="4626" max="4626" width="8.875" style="3" customWidth="1"/>
    <col min="4627" max="4627" width="11.625" style="3" customWidth="1"/>
    <col min="4628" max="4628" width="10.875" style="3" customWidth="1"/>
    <col min="4629" max="4629" width="8.875" style="3" customWidth="1"/>
    <col min="4630" max="4630" width="11.125" style="3" customWidth="1"/>
    <col min="4631" max="4631" width="10.875" style="3" customWidth="1"/>
    <col min="4632" max="4632" width="9" style="3" customWidth="1"/>
    <col min="4633" max="4633" width="11.625" style="3" customWidth="1"/>
    <col min="4634" max="4634" width="11.375" style="3" customWidth="1"/>
    <col min="4635" max="4635" width="9" style="3" customWidth="1"/>
    <col min="4636" max="4637" width="11.875" style="3" customWidth="1"/>
    <col min="4638" max="4638" width="9" style="3" customWidth="1"/>
    <col min="4639" max="4639" width="11.625" style="3" customWidth="1"/>
    <col min="4640" max="4640" width="11.875" style="3" customWidth="1"/>
    <col min="4641" max="4641" width="9" style="3" customWidth="1"/>
    <col min="4642" max="4642" width="11.625" style="3" customWidth="1"/>
    <col min="4643" max="4643" width="11.125" style="3" customWidth="1"/>
    <col min="4644" max="4644" width="9" style="3" customWidth="1"/>
    <col min="4645" max="4645" width="11.625" style="3" customWidth="1"/>
    <col min="4646" max="4646" width="11.75" style="3" customWidth="1"/>
    <col min="4647" max="4647" width="9" style="3" customWidth="1"/>
    <col min="4648" max="4648" width="12" style="3" customWidth="1"/>
    <col min="4649" max="4649" width="11" style="3" customWidth="1"/>
    <col min="4650" max="4650" width="9" style="3" customWidth="1"/>
    <col min="4651" max="4651" width="12.375" style="3" customWidth="1"/>
    <col min="4652" max="4652" width="10.875" style="3" customWidth="1"/>
    <col min="4653" max="4653" width="9" style="3" customWidth="1"/>
    <col min="4654" max="4654" width="11.625" style="3" customWidth="1"/>
    <col min="4655" max="4655" width="10.75" style="3" customWidth="1"/>
    <col min="4656" max="4656" width="9" style="3" customWidth="1"/>
    <col min="4657" max="4657" width="11.625" style="3" customWidth="1"/>
    <col min="4658" max="4658" width="11.875" style="3" customWidth="1"/>
    <col min="4659" max="4659" width="9" style="3" customWidth="1"/>
    <col min="4660" max="4660" width="11.625" style="3" customWidth="1"/>
    <col min="4661" max="4661" width="10.875" style="3" customWidth="1"/>
    <col min="4662" max="4662" width="9" style="3" customWidth="1"/>
    <col min="4663" max="4663" width="11.375" style="3" customWidth="1"/>
    <col min="4664" max="4664" width="11.25" style="3" customWidth="1"/>
    <col min="4665" max="4665" width="9" style="3" customWidth="1"/>
    <col min="4666" max="4666" width="13.5" style="3" customWidth="1"/>
    <col min="4667" max="4667" width="11.75" style="3" customWidth="1"/>
    <col min="4668" max="4668" width="9" style="3" customWidth="1"/>
    <col min="4669" max="4669" width="13.375" style="3" customWidth="1"/>
    <col min="4670" max="4670" width="11.125" style="3" customWidth="1"/>
    <col min="4671" max="4671" width="9" style="3" customWidth="1"/>
    <col min="4672" max="4672" width="13.5" style="3" customWidth="1"/>
    <col min="4673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42.25" style="3" customWidth="1"/>
    <col min="4872" max="4872" width="12.625" style="3" customWidth="1"/>
    <col min="4873" max="4873" width="13.25" style="3" customWidth="1"/>
    <col min="4874" max="4874" width="11.5" style="3" customWidth="1"/>
    <col min="4875" max="4875" width="13.375" style="3" customWidth="1"/>
    <col min="4876" max="4876" width="12.5" style="3" customWidth="1"/>
    <col min="4877" max="4877" width="7.625" style="3" customWidth="1"/>
    <col min="4878" max="4878" width="12.75" style="3" customWidth="1"/>
    <col min="4879" max="4879" width="7.625" style="3" customWidth="1"/>
    <col min="4880" max="4881" width="10.875" style="3" customWidth="1"/>
    <col min="4882" max="4882" width="8.875" style="3" customWidth="1"/>
    <col min="4883" max="4883" width="11.625" style="3" customWidth="1"/>
    <col min="4884" max="4884" width="10.875" style="3" customWidth="1"/>
    <col min="4885" max="4885" width="8.875" style="3" customWidth="1"/>
    <col min="4886" max="4886" width="11.125" style="3" customWidth="1"/>
    <col min="4887" max="4887" width="10.875" style="3" customWidth="1"/>
    <col min="4888" max="4888" width="9" style="3" customWidth="1"/>
    <col min="4889" max="4889" width="11.625" style="3" customWidth="1"/>
    <col min="4890" max="4890" width="11.375" style="3" customWidth="1"/>
    <col min="4891" max="4891" width="9" style="3" customWidth="1"/>
    <col min="4892" max="4893" width="11.875" style="3" customWidth="1"/>
    <col min="4894" max="4894" width="9" style="3" customWidth="1"/>
    <col min="4895" max="4895" width="11.625" style="3" customWidth="1"/>
    <col min="4896" max="4896" width="11.875" style="3" customWidth="1"/>
    <col min="4897" max="4897" width="9" style="3" customWidth="1"/>
    <col min="4898" max="4898" width="11.625" style="3" customWidth="1"/>
    <col min="4899" max="4899" width="11.125" style="3" customWidth="1"/>
    <col min="4900" max="4900" width="9" style="3" customWidth="1"/>
    <col min="4901" max="4901" width="11.625" style="3" customWidth="1"/>
    <col min="4902" max="4902" width="11.75" style="3" customWidth="1"/>
    <col min="4903" max="4903" width="9" style="3" customWidth="1"/>
    <col min="4904" max="4904" width="12" style="3" customWidth="1"/>
    <col min="4905" max="4905" width="11" style="3" customWidth="1"/>
    <col min="4906" max="4906" width="9" style="3" customWidth="1"/>
    <col min="4907" max="4907" width="12.375" style="3" customWidth="1"/>
    <col min="4908" max="4908" width="10.875" style="3" customWidth="1"/>
    <col min="4909" max="4909" width="9" style="3" customWidth="1"/>
    <col min="4910" max="4910" width="11.625" style="3" customWidth="1"/>
    <col min="4911" max="4911" width="10.75" style="3" customWidth="1"/>
    <col min="4912" max="4912" width="9" style="3" customWidth="1"/>
    <col min="4913" max="4913" width="11.625" style="3" customWidth="1"/>
    <col min="4914" max="4914" width="11.875" style="3" customWidth="1"/>
    <col min="4915" max="4915" width="9" style="3" customWidth="1"/>
    <col min="4916" max="4916" width="11.625" style="3" customWidth="1"/>
    <col min="4917" max="4917" width="10.875" style="3" customWidth="1"/>
    <col min="4918" max="4918" width="9" style="3" customWidth="1"/>
    <col min="4919" max="4919" width="11.375" style="3" customWidth="1"/>
    <col min="4920" max="4920" width="11.25" style="3" customWidth="1"/>
    <col min="4921" max="4921" width="9" style="3" customWidth="1"/>
    <col min="4922" max="4922" width="13.5" style="3" customWidth="1"/>
    <col min="4923" max="4923" width="11.75" style="3" customWidth="1"/>
    <col min="4924" max="4924" width="9" style="3" customWidth="1"/>
    <col min="4925" max="4925" width="13.375" style="3" customWidth="1"/>
    <col min="4926" max="4926" width="11.125" style="3" customWidth="1"/>
    <col min="4927" max="4927" width="9" style="3" customWidth="1"/>
    <col min="4928" max="4928" width="13.5" style="3" customWidth="1"/>
    <col min="4929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42.25" style="3" customWidth="1"/>
    <col min="5128" max="5128" width="12.625" style="3" customWidth="1"/>
    <col min="5129" max="5129" width="13.25" style="3" customWidth="1"/>
    <col min="5130" max="5130" width="11.5" style="3" customWidth="1"/>
    <col min="5131" max="5131" width="13.375" style="3" customWidth="1"/>
    <col min="5132" max="5132" width="12.5" style="3" customWidth="1"/>
    <col min="5133" max="5133" width="7.625" style="3" customWidth="1"/>
    <col min="5134" max="5134" width="12.75" style="3" customWidth="1"/>
    <col min="5135" max="5135" width="7.625" style="3" customWidth="1"/>
    <col min="5136" max="5137" width="10.875" style="3" customWidth="1"/>
    <col min="5138" max="5138" width="8.875" style="3" customWidth="1"/>
    <col min="5139" max="5139" width="11.625" style="3" customWidth="1"/>
    <col min="5140" max="5140" width="10.875" style="3" customWidth="1"/>
    <col min="5141" max="5141" width="8.875" style="3" customWidth="1"/>
    <col min="5142" max="5142" width="11.125" style="3" customWidth="1"/>
    <col min="5143" max="5143" width="10.875" style="3" customWidth="1"/>
    <col min="5144" max="5144" width="9" style="3" customWidth="1"/>
    <col min="5145" max="5145" width="11.625" style="3" customWidth="1"/>
    <col min="5146" max="5146" width="11.375" style="3" customWidth="1"/>
    <col min="5147" max="5147" width="9" style="3" customWidth="1"/>
    <col min="5148" max="5149" width="11.875" style="3" customWidth="1"/>
    <col min="5150" max="5150" width="9" style="3" customWidth="1"/>
    <col min="5151" max="5151" width="11.625" style="3" customWidth="1"/>
    <col min="5152" max="5152" width="11.875" style="3" customWidth="1"/>
    <col min="5153" max="5153" width="9" style="3" customWidth="1"/>
    <col min="5154" max="5154" width="11.625" style="3" customWidth="1"/>
    <col min="5155" max="5155" width="11.125" style="3" customWidth="1"/>
    <col min="5156" max="5156" width="9" style="3" customWidth="1"/>
    <col min="5157" max="5157" width="11.625" style="3" customWidth="1"/>
    <col min="5158" max="5158" width="11.75" style="3" customWidth="1"/>
    <col min="5159" max="5159" width="9" style="3" customWidth="1"/>
    <col min="5160" max="5160" width="12" style="3" customWidth="1"/>
    <col min="5161" max="5161" width="11" style="3" customWidth="1"/>
    <col min="5162" max="5162" width="9" style="3" customWidth="1"/>
    <col min="5163" max="5163" width="12.375" style="3" customWidth="1"/>
    <col min="5164" max="5164" width="10.875" style="3" customWidth="1"/>
    <col min="5165" max="5165" width="9" style="3" customWidth="1"/>
    <col min="5166" max="5166" width="11.625" style="3" customWidth="1"/>
    <col min="5167" max="5167" width="10.75" style="3" customWidth="1"/>
    <col min="5168" max="5168" width="9" style="3" customWidth="1"/>
    <col min="5169" max="5169" width="11.625" style="3" customWidth="1"/>
    <col min="5170" max="5170" width="11.875" style="3" customWidth="1"/>
    <col min="5171" max="5171" width="9" style="3" customWidth="1"/>
    <col min="5172" max="5172" width="11.625" style="3" customWidth="1"/>
    <col min="5173" max="5173" width="10.875" style="3" customWidth="1"/>
    <col min="5174" max="5174" width="9" style="3" customWidth="1"/>
    <col min="5175" max="5175" width="11.375" style="3" customWidth="1"/>
    <col min="5176" max="5176" width="11.25" style="3" customWidth="1"/>
    <col min="5177" max="5177" width="9" style="3" customWidth="1"/>
    <col min="5178" max="5178" width="13.5" style="3" customWidth="1"/>
    <col min="5179" max="5179" width="11.75" style="3" customWidth="1"/>
    <col min="5180" max="5180" width="9" style="3" customWidth="1"/>
    <col min="5181" max="5181" width="13.375" style="3" customWidth="1"/>
    <col min="5182" max="5182" width="11.125" style="3" customWidth="1"/>
    <col min="5183" max="5183" width="9" style="3" customWidth="1"/>
    <col min="5184" max="5184" width="13.5" style="3" customWidth="1"/>
    <col min="5185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42.25" style="3" customWidth="1"/>
    <col min="5384" max="5384" width="12.625" style="3" customWidth="1"/>
    <col min="5385" max="5385" width="13.25" style="3" customWidth="1"/>
    <col min="5386" max="5386" width="11.5" style="3" customWidth="1"/>
    <col min="5387" max="5387" width="13.375" style="3" customWidth="1"/>
    <col min="5388" max="5388" width="12.5" style="3" customWidth="1"/>
    <col min="5389" max="5389" width="7.625" style="3" customWidth="1"/>
    <col min="5390" max="5390" width="12.75" style="3" customWidth="1"/>
    <col min="5391" max="5391" width="7.625" style="3" customWidth="1"/>
    <col min="5392" max="5393" width="10.875" style="3" customWidth="1"/>
    <col min="5394" max="5394" width="8.875" style="3" customWidth="1"/>
    <col min="5395" max="5395" width="11.625" style="3" customWidth="1"/>
    <col min="5396" max="5396" width="10.875" style="3" customWidth="1"/>
    <col min="5397" max="5397" width="8.875" style="3" customWidth="1"/>
    <col min="5398" max="5398" width="11.125" style="3" customWidth="1"/>
    <col min="5399" max="5399" width="10.875" style="3" customWidth="1"/>
    <col min="5400" max="5400" width="9" style="3" customWidth="1"/>
    <col min="5401" max="5401" width="11.625" style="3" customWidth="1"/>
    <col min="5402" max="5402" width="11.375" style="3" customWidth="1"/>
    <col min="5403" max="5403" width="9" style="3" customWidth="1"/>
    <col min="5404" max="5405" width="11.875" style="3" customWidth="1"/>
    <col min="5406" max="5406" width="9" style="3" customWidth="1"/>
    <col min="5407" max="5407" width="11.625" style="3" customWidth="1"/>
    <col min="5408" max="5408" width="11.875" style="3" customWidth="1"/>
    <col min="5409" max="5409" width="9" style="3" customWidth="1"/>
    <col min="5410" max="5410" width="11.625" style="3" customWidth="1"/>
    <col min="5411" max="5411" width="11.125" style="3" customWidth="1"/>
    <col min="5412" max="5412" width="9" style="3" customWidth="1"/>
    <col min="5413" max="5413" width="11.625" style="3" customWidth="1"/>
    <col min="5414" max="5414" width="11.75" style="3" customWidth="1"/>
    <col min="5415" max="5415" width="9" style="3" customWidth="1"/>
    <col min="5416" max="5416" width="12" style="3" customWidth="1"/>
    <col min="5417" max="5417" width="11" style="3" customWidth="1"/>
    <col min="5418" max="5418" width="9" style="3" customWidth="1"/>
    <col min="5419" max="5419" width="12.375" style="3" customWidth="1"/>
    <col min="5420" max="5420" width="10.875" style="3" customWidth="1"/>
    <col min="5421" max="5421" width="9" style="3" customWidth="1"/>
    <col min="5422" max="5422" width="11.625" style="3" customWidth="1"/>
    <col min="5423" max="5423" width="10.75" style="3" customWidth="1"/>
    <col min="5424" max="5424" width="9" style="3" customWidth="1"/>
    <col min="5425" max="5425" width="11.625" style="3" customWidth="1"/>
    <col min="5426" max="5426" width="11.875" style="3" customWidth="1"/>
    <col min="5427" max="5427" width="9" style="3" customWidth="1"/>
    <col min="5428" max="5428" width="11.625" style="3" customWidth="1"/>
    <col min="5429" max="5429" width="10.875" style="3" customWidth="1"/>
    <col min="5430" max="5430" width="9" style="3" customWidth="1"/>
    <col min="5431" max="5431" width="11.375" style="3" customWidth="1"/>
    <col min="5432" max="5432" width="11.25" style="3" customWidth="1"/>
    <col min="5433" max="5433" width="9" style="3" customWidth="1"/>
    <col min="5434" max="5434" width="13.5" style="3" customWidth="1"/>
    <col min="5435" max="5435" width="11.75" style="3" customWidth="1"/>
    <col min="5436" max="5436" width="9" style="3" customWidth="1"/>
    <col min="5437" max="5437" width="13.375" style="3" customWidth="1"/>
    <col min="5438" max="5438" width="11.125" style="3" customWidth="1"/>
    <col min="5439" max="5439" width="9" style="3" customWidth="1"/>
    <col min="5440" max="5440" width="13.5" style="3" customWidth="1"/>
    <col min="5441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42.25" style="3" customWidth="1"/>
    <col min="5640" max="5640" width="12.625" style="3" customWidth="1"/>
    <col min="5641" max="5641" width="13.25" style="3" customWidth="1"/>
    <col min="5642" max="5642" width="11.5" style="3" customWidth="1"/>
    <col min="5643" max="5643" width="13.375" style="3" customWidth="1"/>
    <col min="5644" max="5644" width="12.5" style="3" customWidth="1"/>
    <col min="5645" max="5645" width="7.625" style="3" customWidth="1"/>
    <col min="5646" max="5646" width="12.75" style="3" customWidth="1"/>
    <col min="5647" max="5647" width="7.625" style="3" customWidth="1"/>
    <col min="5648" max="5649" width="10.875" style="3" customWidth="1"/>
    <col min="5650" max="5650" width="8.875" style="3" customWidth="1"/>
    <col min="5651" max="5651" width="11.625" style="3" customWidth="1"/>
    <col min="5652" max="5652" width="10.875" style="3" customWidth="1"/>
    <col min="5653" max="5653" width="8.875" style="3" customWidth="1"/>
    <col min="5654" max="5654" width="11.125" style="3" customWidth="1"/>
    <col min="5655" max="5655" width="10.875" style="3" customWidth="1"/>
    <col min="5656" max="5656" width="9" style="3" customWidth="1"/>
    <col min="5657" max="5657" width="11.625" style="3" customWidth="1"/>
    <col min="5658" max="5658" width="11.375" style="3" customWidth="1"/>
    <col min="5659" max="5659" width="9" style="3" customWidth="1"/>
    <col min="5660" max="5661" width="11.875" style="3" customWidth="1"/>
    <col min="5662" max="5662" width="9" style="3" customWidth="1"/>
    <col min="5663" max="5663" width="11.625" style="3" customWidth="1"/>
    <col min="5664" max="5664" width="11.875" style="3" customWidth="1"/>
    <col min="5665" max="5665" width="9" style="3" customWidth="1"/>
    <col min="5666" max="5666" width="11.625" style="3" customWidth="1"/>
    <col min="5667" max="5667" width="11.125" style="3" customWidth="1"/>
    <col min="5668" max="5668" width="9" style="3" customWidth="1"/>
    <col min="5669" max="5669" width="11.625" style="3" customWidth="1"/>
    <col min="5670" max="5670" width="11.75" style="3" customWidth="1"/>
    <col min="5671" max="5671" width="9" style="3" customWidth="1"/>
    <col min="5672" max="5672" width="12" style="3" customWidth="1"/>
    <col min="5673" max="5673" width="11" style="3" customWidth="1"/>
    <col min="5674" max="5674" width="9" style="3" customWidth="1"/>
    <col min="5675" max="5675" width="12.375" style="3" customWidth="1"/>
    <col min="5676" max="5676" width="10.875" style="3" customWidth="1"/>
    <col min="5677" max="5677" width="9" style="3" customWidth="1"/>
    <col min="5678" max="5678" width="11.625" style="3" customWidth="1"/>
    <col min="5679" max="5679" width="10.75" style="3" customWidth="1"/>
    <col min="5680" max="5680" width="9" style="3" customWidth="1"/>
    <col min="5681" max="5681" width="11.625" style="3" customWidth="1"/>
    <col min="5682" max="5682" width="11.875" style="3" customWidth="1"/>
    <col min="5683" max="5683" width="9" style="3" customWidth="1"/>
    <col min="5684" max="5684" width="11.625" style="3" customWidth="1"/>
    <col min="5685" max="5685" width="10.875" style="3" customWidth="1"/>
    <col min="5686" max="5686" width="9" style="3" customWidth="1"/>
    <col min="5687" max="5687" width="11.375" style="3" customWidth="1"/>
    <col min="5688" max="5688" width="11.25" style="3" customWidth="1"/>
    <col min="5689" max="5689" width="9" style="3" customWidth="1"/>
    <col min="5690" max="5690" width="13.5" style="3" customWidth="1"/>
    <col min="5691" max="5691" width="11.75" style="3" customWidth="1"/>
    <col min="5692" max="5692" width="9" style="3" customWidth="1"/>
    <col min="5693" max="5693" width="13.375" style="3" customWidth="1"/>
    <col min="5694" max="5694" width="11.125" style="3" customWidth="1"/>
    <col min="5695" max="5695" width="9" style="3" customWidth="1"/>
    <col min="5696" max="5696" width="13.5" style="3" customWidth="1"/>
    <col min="5697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42.25" style="3" customWidth="1"/>
    <col min="5896" max="5896" width="12.625" style="3" customWidth="1"/>
    <col min="5897" max="5897" width="13.25" style="3" customWidth="1"/>
    <col min="5898" max="5898" width="11.5" style="3" customWidth="1"/>
    <col min="5899" max="5899" width="13.375" style="3" customWidth="1"/>
    <col min="5900" max="5900" width="12.5" style="3" customWidth="1"/>
    <col min="5901" max="5901" width="7.625" style="3" customWidth="1"/>
    <col min="5902" max="5902" width="12.75" style="3" customWidth="1"/>
    <col min="5903" max="5903" width="7.625" style="3" customWidth="1"/>
    <col min="5904" max="5905" width="10.875" style="3" customWidth="1"/>
    <col min="5906" max="5906" width="8.875" style="3" customWidth="1"/>
    <col min="5907" max="5907" width="11.625" style="3" customWidth="1"/>
    <col min="5908" max="5908" width="10.875" style="3" customWidth="1"/>
    <col min="5909" max="5909" width="8.875" style="3" customWidth="1"/>
    <col min="5910" max="5910" width="11.125" style="3" customWidth="1"/>
    <col min="5911" max="5911" width="10.875" style="3" customWidth="1"/>
    <col min="5912" max="5912" width="9" style="3" customWidth="1"/>
    <col min="5913" max="5913" width="11.625" style="3" customWidth="1"/>
    <col min="5914" max="5914" width="11.375" style="3" customWidth="1"/>
    <col min="5915" max="5915" width="9" style="3" customWidth="1"/>
    <col min="5916" max="5917" width="11.875" style="3" customWidth="1"/>
    <col min="5918" max="5918" width="9" style="3" customWidth="1"/>
    <col min="5919" max="5919" width="11.625" style="3" customWidth="1"/>
    <col min="5920" max="5920" width="11.875" style="3" customWidth="1"/>
    <col min="5921" max="5921" width="9" style="3" customWidth="1"/>
    <col min="5922" max="5922" width="11.625" style="3" customWidth="1"/>
    <col min="5923" max="5923" width="11.125" style="3" customWidth="1"/>
    <col min="5924" max="5924" width="9" style="3" customWidth="1"/>
    <col min="5925" max="5925" width="11.625" style="3" customWidth="1"/>
    <col min="5926" max="5926" width="11.75" style="3" customWidth="1"/>
    <col min="5927" max="5927" width="9" style="3" customWidth="1"/>
    <col min="5928" max="5928" width="12" style="3" customWidth="1"/>
    <col min="5929" max="5929" width="11" style="3" customWidth="1"/>
    <col min="5930" max="5930" width="9" style="3" customWidth="1"/>
    <col min="5931" max="5931" width="12.375" style="3" customWidth="1"/>
    <col min="5932" max="5932" width="10.875" style="3" customWidth="1"/>
    <col min="5933" max="5933" width="9" style="3" customWidth="1"/>
    <col min="5934" max="5934" width="11.625" style="3" customWidth="1"/>
    <col min="5935" max="5935" width="10.75" style="3" customWidth="1"/>
    <col min="5936" max="5936" width="9" style="3" customWidth="1"/>
    <col min="5937" max="5937" width="11.625" style="3" customWidth="1"/>
    <col min="5938" max="5938" width="11.875" style="3" customWidth="1"/>
    <col min="5939" max="5939" width="9" style="3" customWidth="1"/>
    <col min="5940" max="5940" width="11.625" style="3" customWidth="1"/>
    <col min="5941" max="5941" width="10.875" style="3" customWidth="1"/>
    <col min="5942" max="5942" width="9" style="3" customWidth="1"/>
    <col min="5943" max="5943" width="11.375" style="3" customWidth="1"/>
    <col min="5944" max="5944" width="11.25" style="3" customWidth="1"/>
    <col min="5945" max="5945" width="9" style="3" customWidth="1"/>
    <col min="5946" max="5946" width="13.5" style="3" customWidth="1"/>
    <col min="5947" max="5947" width="11.75" style="3" customWidth="1"/>
    <col min="5948" max="5948" width="9" style="3" customWidth="1"/>
    <col min="5949" max="5949" width="13.375" style="3" customWidth="1"/>
    <col min="5950" max="5950" width="11.125" style="3" customWidth="1"/>
    <col min="5951" max="5951" width="9" style="3" customWidth="1"/>
    <col min="5952" max="5952" width="13.5" style="3" customWidth="1"/>
    <col min="5953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42.25" style="3" customWidth="1"/>
    <col min="6152" max="6152" width="12.625" style="3" customWidth="1"/>
    <col min="6153" max="6153" width="13.25" style="3" customWidth="1"/>
    <col min="6154" max="6154" width="11.5" style="3" customWidth="1"/>
    <col min="6155" max="6155" width="13.375" style="3" customWidth="1"/>
    <col min="6156" max="6156" width="12.5" style="3" customWidth="1"/>
    <col min="6157" max="6157" width="7.625" style="3" customWidth="1"/>
    <col min="6158" max="6158" width="12.75" style="3" customWidth="1"/>
    <col min="6159" max="6159" width="7.625" style="3" customWidth="1"/>
    <col min="6160" max="6161" width="10.875" style="3" customWidth="1"/>
    <col min="6162" max="6162" width="8.875" style="3" customWidth="1"/>
    <col min="6163" max="6163" width="11.625" style="3" customWidth="1"/>
    <col min="6164" max="6164" width="10.875" style="3" customWidth="1"/>
    <col min="6165" max="6165" width="8.875" style="3" customWidth="1"/>
    <col min="6166" max="6166" width="11.125" style="3" customWidth="1"/>
    <col min="6167" max="6167" width="10.875" style="3" customWidth="1"/>
    <col min="6168" max="6168" width="9" style="3" customWidth="1"/>
    <col min="6169" max="6169" width="11.625" style="3" customWidth="1"/>
    <col min="6170" max="6170" width="11.375" style="3" customWidth="1"/>
    <col min="6171" max="6171" width="9" style="3" customWidth="1"/>
    <col min="6172" max="6173" width="11.875" style="3" customWidth="1"/>
    <col min="6174" max="6174" width="9" style="3" customWidth="1"/>
    <col min="6175" max="6175" width="11.625" style="3" customWidth="1"/>
    <col min="6176" max="6176" width="11.875" style="3" customWidth="1"/>
    <col min="6177" max="6177" width="9" style="3" customWidth="1"/>
    <col min="6178" max="6178" width="11.625" style="3" customWidth="1"/>
    <col min="6179" max="6179" width="11.125" style="3" customWidth="1"/>
    <col min="6180" max="6180" width="9" style="3" customWidth="1"/>
    <col min="6181" max="6181" width="11.625" style="3" customWidth="1"/>
    <col min="6182" max="6182" width="11.75" style="3" customWidth="1"/>
    <col min="6183" max="6183" width="9" style="3" customWidth="1"/>
    <col min="6184" max="6184" width="12" style="3" customWidth="1"/>
    <col min="6185" max="6185" width="11" style="3" customWidth="1"/>
    <col min="6186" max="6186" width="9" style="3" customWidth="1"/>
    <col min="6187" max="6187" width="12.375" style="3" customWidth="1"/>
    <col min="6188" max="6188" width="10.875" style="3" customWidth="1"/>
    <col min="6189" max="6189" width="9" style="3" customWidth="1"/>
    <col min="6190" max="6190" width="11.625" style="3" customWidth="1"/>
    <col min="6191" max="6191" width="10.75" style="3" customWidth="1"/>
    <col min="6192" max="6192" width="9" style="3" customWidth="1"/>
    <col min="6193" max="6193" width="11.625" style="3" customWidth="1"/>
    <col min="6194" max="6194" width="11.875" style="3" customWidth="1"/>
    <col min="6195" max="6195" width="9" style="3" customWidth="1"/>
    <col min="6196" max="6196" width="11.625" style="3" customWidth="1"/>
    <col min="6197" max="6197" width="10.875" style="3" customWidth="1"/>
    <col min="6198" max="6198" width="9" style="3" customWidth="1"/>
    <col min="6199" max="6199" width="11.375" style="3" customWidth="1"/>
    <col min="6200" max="6200" width="11.25" style="3" customWidth="1"/>
    <col min="6201" max="6201" width="9" style="3" customWidth="1"/>
    <col min="6202" max="6202" width="13.5" style="3" customWidth="1"/>
    <col min="6203" max="6203" width="11.75" style="3" customWidth="1"/>
    <col min="6204" max="6204" width="9" style="3" customWidth="1"/>
    <col min="6205" max="6205" width="13.375" style="3" customWidth="1"/>
    <col min="6206" max="6206" width="11.125" style="3" customWidth="1"/>
    <col min="6207" max="6207" width="9" style="3" customWidth="1"/>
    <col min="6208" max="6208" width="13.5" style="3" customWidth="1"/>
    <col min="6209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42.25" style="3" customWidth="1"/>
    <col min="6408" max="6408" width="12.625" style="3" customWidth="1"/>
    <col min="6409" max="6409" width="13.25" style="3" customWidth="1"/>
    <col min="6410" max="6410" width="11.5" style="3" customWidth="1"/>
    <col min="6411" max="6411" width="13.375" style="3" customWidth="1"/>
    <col min="6412" max="6412" width="12.5" style="3" customWidth="1"/>
    <col min="6413" max="6413" width="7.625" style="3" customWidth="1"/>
    <col min="6414" max="6414" width="12.75" style="3" customWidth="1"/>
    <col min="6415" max="6415" width="7.625" style="3" customWidth="1"/>
    <col min="6416" max="6417" width="10.875" style="3" customWidth="1"/>
    <col min="6418" max="6418" width="8.875" style="3" customWidth="1"/>
    <col min="6419" max="6419" width="11.625" style="3" customWidth="1"/>
    <col min="6420" max="6420" width="10.875" style="3" customWidth="1"/>
    <col min="6421" max="6421" width="8.875" style="3" customWidth="1"/>
    <col min="6422" max="6422" width="11.125" style="3" customWidth="1"/>
    <col min="6423" max="6423" width="10.875" style="3" customWidth="1"/>
    <col min="6424" max="6424" width="9" style="3" customWidth="1"/>
    <col min="6425" max="6425" width="11.625" style="3" customWidth="1"/>
    <col min="6426" max="6426" width="11.375" style="3" customWidth="1"/>
    <col min="6427" max="6427" width="9" style="3" customWidth="1"/>
    <col min="6428" max="6429" width="11.875" style="3" customWidth="1"/>
    <col min="6430" max="6430" width="9" style="3" customWidth="1"/>
    <col min="6431" max="6431" width="11.625" style="3" customWidth="1"/>
    <col min="6432" max="6432" width="11.875" style="3" customWidth="1"/>
    <col min="6433" max="6433" width="9" style="3" customWidth="1"/>
    <col min="6434" max="6434" width="11.625" style="3" customWidth="1"/>
    <col min="6435" max="6435" width="11.125" style="3" customWidth="1"/>
    <col min="6436" max="6436" width="9" style="3" customWidth="1"/>
    <col min="6437" max="6437" width="11.625" style="3" customWidth="1"/>
    <col min="6438" max="6438" width="11.75" style="3" customWidth="1"/>
    <col min="6439" max="6439" width="9" style="3" customWidth="1"/>
    <col min="6440" max="6440" width="12" style="3" customWidth="1"/>
    <col min="6441" max="6441" width="11" style="3" customWidth="1"/>
    <col min="6442" max="6442" width="9" style="3" customWidth="1"/>
    <col min="6443" max="6443" width="12.375" style="3" customWidth="1"/>
    <col min="6444" max="6444" width="10.875" style="3" customWidth="1"/>
    <col min="6445" max="6445" width="9" style="3" customWidth="1"/>
    <col min="6446" max="6446" width="11.625" style="3" customWidth="1"/>
    <col min="6447" max="6447" width="10.75" style="3" customWidth="1"/>
    <col min="6448" max="6448" width="9" style="3" customWidth="1"/>
    <col min="6449" max="6449" width="11.625" style="3" customWidth="1"/>
    <col min="6450" max="6450" width="11.875" style="3" customWidth="1"/>
    <col min="6451" max="6451" width="9" style="3" customWidth="1"/>
    <col min="6452" max="6452" width="11.625" style="3" customWidth="1"/>
    <col min="6453" max="6453" width="10.875" style="3" customWidth="1"/>
    <col min="6454" max="6454" width="9" style="3" customWidth="1"/>
    <col min="6455" max="6455" width="11.375" style="3" customWidth="1"/>
    <col min="6456" max="6456" width="11.25" style="3" customWidth="1"/>
    <col min="6457" max="6457" width="9" style="3" customWidth="1"/>
    <col min="6458" max="6458" width="13.5" style="3" customWidth="1"/>
    <col min="6459" max="6459" width="11.75" style="3" customWidth="1"/>
    <col min="6460" max="6460" width="9" style="3" customWidth="1"/>
    <col min="6461" max="6461" width="13.375" style="3" customWidth="1"/>
    <col min="6462" max="6462" width="11.125" style="3" customWidth="1"/>
    <col min="6463" max="6463" width="9" style="3" customWidth="1"/>
    <col min="6464" max="6464" width="13.5" style="3" customWidth="1"/>
    <col min="6465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42.25" style="3" customWidth="1"/>
    <col min="6664" max="6664" width="12.625" style="3" customWidth="1"/>
    <col min="6665" max="6665" width="13.25" style="3" customWidth="1"/>
    <col min="6666" max="6666" width="11.5" style="3" customWidth="1"/>
    <col min="6667" max="6667" width="13.375" style="3" customWidth="1"/>
    <col min="6668" max="6668" width="12.5" style="3" customWidth="1"/>
    <col min="6669" max="6669" width="7.625" style="3" customWidth="1"/>
    <col min="6670" max="6670" width="12.75" style="3" customWidth="1"/>
    <col min="6671" max="6671" width="7.625" style="3" customWidth="1"/>
    <col min="6672" max="6673" width="10.875" style="3" customWidth="1"/>
    <col min="6674" max="6674" width="8.875" style="3" customWidth="1"/>
    <col min="6675" max="6675" width="11.625" style="3" customWidth="1"/>
    <col min="6676" max="6676" width="10.875" style="3" customWidth="1"/>
    <col min="6677" max="6677" width="8.875" style="3" customWidth="1"/>
    <col min="6678" max="6678" width="11.125" style="3" customWidth="1"/>
    <col min="6679" max="6679" width="10.875" style="3" customWidth="1"/>
    <col min="6680" max="6680" width="9" style="3" customWidth="1"/>
    <col min="6681" max="6681" width="11.625" style="3" customWidth="1"/>
    <col min="6682" max="6682" width="11.375" style="3" customWidth="1"/>
    <col min="6683" max="6683" width="9" style="3" customWidth="1"/>
    <col min="6684" max="6685" width="11.875" style="3" customWidth="1"/>
    <col min="6686" max="6686" width="9" style="3" customWidth="1"/>
    <col min="6687" max="6687" width="11.625" style="3" customWidth="1"/>
    <col min="6688" max="6688" width="11.875" style="3" customWidth="1"/>
    <col min="6689" max="6689" width="9" style="3" customWidth="1"/>
    <col min="6690" max="6690" width="11.625" style="3" customWidth="1"/>
    <col min="6691" max="6691" width="11.125" style="3" customWidth="1"/>
    <col min="6692" max="6692" width="9" style="3" customWidth="1"/>
    <col min="6693" max="6693" width="11.625" style="3" customWidth="1"/>
    <col min="6694" max="6694" width="11.75" style="3" customWidth="1"/>
    <col min="6695" max="6695" width="9" style="3" customWidth="1"/>
    <col min="6696" max="6696" width="12" style="3" customWidth="1"/>
    <col min="6697" max="6697" width="11" style="3" customWidth="1"/>
    <col min="6698" max="6698" width="9" style="3" customWidth="1"/>
    <col min="6699" max="6699" width="12.375" style="3" customWidth="1"/>
    <col min="6700" max="6700" width="10.875" style="3" customWidth="1"/>
    <col min="6701" max="6701" width="9" style="3" customWidth="1"/>
    <col min="6702" max="6702" width="11.625" style="3" customWidth="1"/>
    <col min="6703" max="6703" width="10.75" style="3" customWidth="1"/>
    <col min="6704" max="6704" width="9" style="3" customWidth="1"/>
    <col min="6705" max="6705" width="11.625" style="3" customWidth="1"/>
    <col min="6706" max="6706" width="11.875" style="3" customWidth="1"/>
    <col min="6707" max="6707" width="9" style="3" customWidth="1"/>
    <col min="6708" max="6708" width="11.625" style="3" customWidth="1"/>
    <col min="6709" max="6709" width="10.875" style="3" customWidth="1"/>
    <col min="6710" max="6710" width="9" style="3" customWidth="1"/>
    <col min="6711" max="6711" width="11.375" style="3" customWidth="1"/>
    <col min="6712" max="6712" width="11.25" style="3" customWidth="1"/>
    <col min="6713" max="6713" width="9" style="3" customWidth="1"/>
    <col min="6714" max="6714" width="13.5" style="3" customWidth="1"/>
    <col min="6715" max="6715" width="11.75" style="3" customWidth="1"/>
    <col min="6716" max="6716" width="9" style="3" customWidth="1"/>
    <col min="6717" max="6717" width="13.375" style="3" customWidth="1"/>
    <col min="6718" max="6718" width="11.125" style="3" customWidth="1"/>
    <col min="6719" max="6719" width="9" style="3" customWidth="1"/>
    <col min="6720" max="6720" width="13.5" style="3" customWidth="1"/>
    <col min="6721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42.25" style="3" customWidth="1"/>
    <col min="6920" max="6920" width="12.625" style="3" customWidth="1"/>
    <col min="6921" max="6921" width="13.25" style="3" customWidth="1"/>
    <col min="6922" max="6922" width="11.5" style="3" customWidth="1"/>
    <col min="6923" max="6923" width="13.375" style="3" customWidth="1"/>
    <col min="6924" max="6924" width="12.5" style="3" customWidth="1"/>
    <col min="6925" max="6925" width="7.625" style="3" customWidth="1"/>
    <col min="6926" max="6926" width="12.75" style="3" customWidth="1"/>
    <col min="6927" max="6927" width="7.625" style="3" customWidth="1"/>
    <col min="6928" max="6929" width="10.875" style="3" customWidth="1"/>
    <col min="6930" max="6930" width="8.875" style="3" customWidth="1"/>
    <col min="6931" max="6931" width="11.625" style="3" customWidth="1"/>
    <col min="6932" max="6932" width="10.875" style="3" customWidth="1"/>
    <col min="6933" max="6933" width="8.875" style="3" customWidth="1"/>
    <col min="6934" max="6934" width="11.125" style="3" customWidth="1"/>
    <col min="6935" max="6935" width="10.875" style="3" customWidth="1"/>
    <col min="6936" max="6936" width="9" style="3" customWidth="1"/>
    <col min="6937" max="6937" width="11.625" style="3" customWidth="1"/>
    <col min="6938" max="6938" width="11.375" style="3" customWidth="1"/>
    <col min="6939" max="6939" width="9" style="3" customWidth="1"/>
    <col min="6940" max="6941" width="11.875" style="3" customWidth="1"/>
    <col min="6942" max="6942" width="9" style="3" customWidth="1"/>
    <col min="6943" max="6943" width="11.625" style="3" customWidth="1"/>
    <col min="6944" max="6944" width="11.875" style="3" customWidth="1"/>
    <col min="6945" max="6945" width="9" style="3" customWidth="1"/>
    <col min="6946" max="6946" width="11.625" style="3" customWidth="1"/>
    <col min="6947" max="6947" width="11.125" style="3" customWidth="1"/>
    <col min="6948" max="6948" width="9" style="3" customWidth="1"/>
    <col min="6949" max="6949" width="11.625" style="3" customWidth="1"/>
    <col min="6950" max="6950" width="11.75" style="3" customWidth="1"/>
    <col min="6951" max="6951" width="9" style="3" customWidth="1"/>
    <col min="6952" max="6952" width="12" style="3" customWidth="1"/>
    <col min="6953" max="6953" width="11" style="3" customWidth="1"/>
    <col min="6954" max="6954" width="9" style="3" customWidth="1"/>
    <col min="6955" max="6955" width="12.375" style="3" customWidth="1"/>
    <col min="6956" max="6956" width="10.875" style="3" customWidth="1"/>
    <col min="6957" max="6957" width="9" style="3" customWidth="1"/>
    <col min="6958" max="6958" width="11.625" style="3" customWidth="1"/>
    <col min="6959" max="6959" width="10.75" style="3" customWidth="1"/>
    <col min="6960" max="6960" width="9" style="3" customWidth="1"/>
    <col min="6961" max="6961" width="11.625" style="3" customWidth="1"/>
    <col min="6962" max="6962" width="11.875" style="3" customWidth="1"/>
    <col min="6963" max="6963" width="9" style="3" customWidth="1"/>
    <col min="6964" max="6964" width="11.625" style="3" customWidth="1"/>
    <col min="6965" max="6965" width="10.875" style="3" customWidth="1"/>
    <col min="6966" max="6966" width="9" style="3" customWidth="1"/>
    <col min="6967" max="6967" width="11.375" style="3" customWidth="1"/>
    <col min="6968" max="6968" width="11.25" style="3" customWidth="1"/>
    <col min="6969" max="6969" width="9" style="3" customWidth="1"/>
    <col min="6970" max="6970" width="13.5" style="3" customWidth="1"/>
    <col min="6971" max="6971" width="11.75" style="3" customWidth="1"/>
    <col min="6972" max="6972" width="9" style="3" customWidth="1"/>
    <col min="6973" max="6973" width="13.375" style="3" customWidth="1"/>
    <col min="6974" max="6974" width="11.125" style="3" customWidth="1"/>
    <col min="6975" max="6975" width="9" style="3" customWidth="1"/>
    <col min="6976" max="6976" width="13.5" style="3" customWidth="1"/>
    <col min="6977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42.25" style="3" customWidth="1"/>
    <col min="7176" max="7176" width="12.625" style="3" customWidth="1"/>
    <col min="7177" max="7177" width="13.25" style="3" customWidth="1"/>
    <col min="7178" max="7178" width="11.5" style="3" customWidth="1"/>
    <col min="7179" max="7179" width="13.375" style="3" customWidth="1"/>
    <col min="7180" max="7180" width="12.5" style="3" customWidth="1"/>
    <col min="7181" max="7181" width="7.625" style="3" customWidth="1"/>
    <col min="7182" max="7182" width="12.75" style="3" customWidth="1"/>
    <col min="7183" max="7183" width="7.625" style="3" customWidth="1"/>
    <col min="7184" max="7185" width="10.875" style="3" customWidth="1"/>
    <col min="7186" max="7186" width="8.875" style="3" customWidth="1"/>
    <col min="7187" max="7187" width="11.625" style="3" customWidth="1"/>
    <col min="7188" max="7188" width="10.875" style="3" customWidth="1"/>
    <col min="7189" max="7189" width="8.875" style="3" customWidth="1"/>
    <col min="7190" max="7190" width="11.125" style="3" customWidth="1"/>
    <col min="7191" max="7191" width="10.875" style="3" customWidth="1"/>
    <col min="7192" max="7192" width="9" style="3" customWidth="1"/>
    <col min="7193" max="7193" width="11.625" style="3" customWidth="1"/>
    <col min="7194" max="7194" width="11.375" style="3" customWidth="1"/>
    <col min="7195" max="7195" width="9" style="3" customWidth="1"/>
    <col min="7196" max="7197" width="11.875" style="3" customWidth="1"/>
    <col min="7198" max="7198" width="9" style="3" customWidth="1"/>
    <col min="7199" max="7199" width="11.625" style="3" customWidth="1"/>
    <col min="7200" max="7200" width="11.875" style="3" customWidth="1"/>
    <col min="7201" max="7201" width="9" style="3" customWidth="1"/>
    <col min="7202" max="7202" width="11.625" style="3" customWidth="1"/>
    <col min="7203" max="7203" width="11.125" style="3" customWidth="1"/>
    <col min="7204" max="7204" width="9" style="3" customWidth="1"/>
    <col min="7205" max="7205" width="11.625" style="3" customWidth="1"/>
    <col min="7206" max="7206" width="11.75" style="3" customWidth="1"/>
    <col min="7207" max="7207" width="9" style="3" customWidth="1"/>
    <col min="7208" max="7208" width="12" style="3" customWidth="1"/>
    <col min="7209" max="7209" width="11" style="3" customWidth="1"/>
    <col min="7210" max="7210" width="9" style="3" customWidth="1"/>
    <col min="7211" max="7211" width="12.375" style="3" customWidth="1"/>
    <col min="7212" max="7212" width="10.875" style="3" customWidth="1"/>
    <col min="7213" max="7213" width="9" style="3" customWidth="1"/>
    <col min="7214" max="7214" width="11.625" style="3" customWidth="1"/>
    <col min="7215" max="7215" width="10.75" style="3" customWidth="1"/>
    <col min="7216" max="7216" width="9" style="3" customWidth="1"/>
    <col min="7217" max="7217" width="11.625" style="3" customWidth="1"/>
    <col min="7218" max="7218" width="11.875" style="3" customWidth="1"/>
    <col min="7219" max="7219" width="9" style="3" customWidth="1"/>
    <col min="7220" max="7220" width="11.625" style="3" customWidth="1"/>
    <col min="7221" max="7221" width="10.875" style="3" customWidth="1"/>
    <col min="7222" max="7222" width="9" style="3" customWidth="1"/>
    <col min="7223" max="7223" width="11.375" style="3" customWidth="1"/>
    <col min="7224" max="7224" width="11.25" style="3" customWidth="1"/>
    <col min="7225" max="7225" width="9" style="3" customWidth="1"/>
    <col min="7226" max="7226" width="13.5" style="3" customWidth="1"/>
    <col min="7227" max="7227" width="11.75" style="3" customWidth="1"/>
    <col min="7228" max="7228" width="9" style="3" customWidth="1"/>
    <col min="7229" max="7229" width="13.375" style="3" customWidth="1"/>
    <col min="7230" max="7230" width="11.125" style="3" customWidth="1"/>
    <col min="7231" max="7231" width="9" style="3" customWidth="1"/>
    <col min="7232" max="7232" width="13.5" style="3" customWidth="1"/>
    <col min="7233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42.25" style="3" customWidth="1"/>
    <col min="7432" max="7432" width="12.625" style="3" customWidth="1"/>
    <col min="7433" max="7433" width="13.25" style="3" customWidth="1"/>
    <col min="7434" max="7434" width="11.5" style="3" customWidth="1"/>
    <col min="7435" max="7435" width="13.375" style="3" customWidth="1"/>
    <col min="7436" max="7436" width="12.5" style="3" customWidth="1"/>
    <col min="7437" max="7437" width="7.625" style="3" customWidth="1"/>
    <col min="7438" max="7438" width="12.75" style="3" customWidth="1"/>
    <col min="7439" max="7439" width="7.625" style="3" customWidth="1"/>
    <col min="7440" max="7441" width="10.875" style="3" customWidth="1"/>
    <col min="7442" max="7442" width="8.875" style="3" customWidth="1"/>
    <col min="7443" max="7443" width="11.625" style="3" customWidth="1"/>
    <col min="7444" max="7444" width="10.875" style="3" customWidth="1"/>
    <col min="7445" max="7445" width="8.875" style="3" customWidth="1"/>
    <col min="7446" max="7446" width="11.125" style="3" customWidth="1"/>
    <col min="7447" max="7447" width="10.875" style="3" customWidth="1"/>
    <col min="7448" max="7448" width="9" style="3" customWidth="1"/>
    <col min="7449" max="7449" width="11.625" style="3" customWidth="1"/>
    <col min="7450" max="7450" width="11.375" style="3" customWidth="1"/>
    <col min="7451" max="7451" width="9" style="3" customWidth="1"/>
    <col min="7452" max="7453" width="11.875" style="3" customWidth="1"/>
    <col min="7454" max="7454" width="9" style="3" customWidth="1"/>
    <col min="7455" max="7455" width="11.625" style="3" customWidth="1"/>
    <col min="7456" max="7456" width="11.875" style="3" customWidth="1"/>
    <col min="7457" max="7457" width="9" style="3" customWidth="1"/>
    <col min="7458" max="7458" width="11.625" style="3" customWidth="1"/>
    <col min="7459" max="7459" width="11.125" style="3" customWidth="1"/>
    <col min="7460" max="7460" width="9" style="3" customWidth="1"/>
    <col min="7461" max="7461" width="11.625" style="3" customWidth="1"/>
    <col min="7462" max="7462" width="11.75" style="3" customWidth="1"/>
    <col min="7463" max="7463" width="9" style="3" customWidth="1"/>
    <col min="7464" max="7464" width="12" style="3" customWidth="1"/>
    <col min="7465" max="7465" width="11" style="3" customWidth="1"/>
    <col min="7466" max="7466" width="9" style="3" customWidth="1"/>
    <col min="7467" max="7467" width="12.375" style="3" customWidth="1"/>
    <col min="7468" max="7468" width="10.875" style="3" customWidth="1"/>
    <col min="7469" max="7469" width="9" style="3" customWidth="1"/>
    <col min="7470" max="7470" width="11.625" style="3" customWidth="1"/>
    <col min="7471" max="7471" width="10.75" style="3" customWidth="1"/>
    <col min="7472" max="7472" width="9" style="3" customWidth="1"/>
    <col min="7473" max="7473" width="11.625" style="3" customWidth="1"/>
    <col min="7474" max="7474" width="11.875" style="3" customWidth="1"/>
    <col min="7475" max="7475" width="9" style="3" customWidth="1"/>
    <col min="7476" max="7476" width="11.625" style="3" customWidth="1"/>
    <col min="7477" max="7477" width="10.875" style="3" customWidth="1"/>
    <col min="7478" max="7478" width="9" style="3" customWidth="1"/>
    <col min="7479" max="7479" width="11.375" style="3" customWidth="1"/>
    <col min="7480" max="7480" width="11.25" style="3" customWidth="1"/>
    <col min="7481" max="7481" width="9" style="3" customWidth="1"/>
    <col min="7482" max="7482" width="13.5" style="3" customWidth="1"/>
    <col min="7483" max="7483" width="11.75" style="3" customWidth="1"/>
    <col min="7484" max="7484" width="9" style="3" customWidth="1"/>
    <col min="7485" max="7485" width="13.375" style="3" customWidth="1"/>
    <col min="7486" max="7486" width="11.125" style="3" customWidth="1"/>
    <col min="7487" max="7487" width="9" style="3" customWidth="1"/>
    <col min="7488" max="7488" width="13.5" style="3" customWidth="1"/>
    <col min="7489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42.25" style="3" customWidth="1"/>
    <col min="7688" max="7688" width="12.625" style="3" customWidth="1"/>
    <col min="7689" max="7689" width="13.25" style="3" customWidth="1"/>
    <col min="7690" max="7690" width="11.5" style="3" customWidth="1"/>
    <col min="7691" max="7691" width="13.375" style="3" customWidth="1"/>
    <col min="7692" max="7692" width="12.5" style="3" customWidth="1"/>
    <col min="7693" max="7693" width="7.625" style="3" customWidth="1"/>
    <col min="7694" max="7694" width="12.75" style="3" customWidth="1"/>
    <col min="7695" max="7695" width="7.625" style="3" customWidth="1"/>
    <col min="7696" max="7697" width="10.875" style="3" customWidth="1"/>
    <col min="7698" max="7698" width="8.875" style="3" customWidth="1"/>
    <col min="7699" max="7699" width="11.625" style="3" customWidth="1"/>
    <col min="7700" max="7700" width="10.875" style="3" customWidth="1"/>
    <col min="7701" max="7701" width="8.875" style="3" customWidth="1"/>
    <col min="7702" max="7702" width="11.125" style="3" customWidth="1"/>
    <col min="7703" max="7703" width="10.875" style="3" customWidth="1"/>
    <col min="7704" max="7704" width="9" style="3" customWidth="1"/>
    <col min="7705" max="7705" width="11.625" style="3" customWidth="1"/>
    <col min="7706" max="7706" width="11.375" style="3" customWidth="1"/>
    <col min="7707" max="7707" width="9" style="3" customWidth="1"/>
    <col min="7708" max="7709" width="11.875" style="3" customWidth="1"/>
    <col min="7710" max="7710" width="9" style="3" customWidth="1"/>
    <col min="7711" max="7711" width="11.625" style="3" customWidth="1"/>
    <col min="7712" max="7712" width="11.875" style="3" customWidth="1"/>
    <col min="7713" max="7713" width="9" style="3" customWidth="1"/>
    <col min="7714" max="7714" width="11.625" style="3" customWidth="1"/>
    <col min="7715" max="7715" width="11.125" style="3" customWidth="1"/>
    <col min="7716" max="7716" width="9" style="3" customWidth="1"/>
    <col min="7717" max="7717" width="11.625" style="3" customWidth="1"/>
    <col min="7718" max="7718" width="11.75" style="3" customWidth="1"/>
    <col min="7719" max="7719" width="9" style="3" customWidth="1"/>
    <col min="7720" max="7720" width="12" style="3" customWidth="1"/>
    <col min="7721" max="7721" width="11" style="3" customWidth="1"/>
    <col min="7722" max="7722" width="9" style="3" customWidth="1"/>
    <col min="7723" max="7723" width="12.375" style="3" customWidth="1"/>
    <col min="7724" max="7724" width="10.875" style="3" customWidth="1"/>
    <col min="7725" max="7725" width="9" style="3" customWidth="1"/>
    <col min="7726" max="7726" width="11.625" style="3" customWidth="1"/>
    <col min="7727" max="7727" width="10.75" style="3" customWidth="1"/>
    <col min="7728" max="7728" width="9" style="3" customWidth="1"/>
    <col min="7729" max="7729" width="11.625" style="3" customWidth="1"/>
    <col min="7730" max="7730" width="11.875" style="3" customWidth="1"/>
    <col min="7731" max="7731" width="9" style="3" customWidth="1"/>
    <col min="7732" max="7732" width="11.625" style="3" customWidth="1"/>
    <col min="7733" max="7733" width="10.875" style="3" customWidth="1"/>
    <col min="7734" max="7734" width="9" style="3" customWidth="1"/>
    <col min="7735" max="7735" width="11.375" style="3" customWidth="1"/>
    <col min="7736" max="7736" width="11.25" style="3" customWidth="1"/>
    <col min="7737" max="7737" width="9" style="3" customWidth="1"/>
    <col min="7738" max="7738" width="13.5" style="3" customWidth="1"/>
    <col min="7739" max="7739" width="11.75" style="3" customWidth="1"/>
    <col min="7740" max="7740" width="9" style="3" customWidth="1"/>
    <col min="7741" max="7741" width="13.375" style="3" customWidth="1"/>
    <col min="7742" max="7742" width="11.125" style="3" customWidth="1"/>
    <col min="7743" max="7743" width="9" style="3" customWidth="1"/>
    <col min="7744" max="7744" width="13.5" style="3" customWidth="1"/>
    <col min="7745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42.25" style="3" customWidth="1"/>
    <col min="7944" max="7944" width="12.625" style="3" customWidth="1"/>
    <col min="7945" max="7945" width="13.25" style="3" customWidth="1"/>
    <col min="7946" max="7946" width="11.5" style="3" customWidth="1"/>
    <col min="7947" max="7947" width="13.375" style="3" customWidth="1"/>
    <col min="7948" max="7948" width="12.5" style="3" customWidth="1"/>
    <col min="7949" max="7949" width="7.625" style="3" customWidth="1"/>
    <col min="7950" max="7950" width="12.75" style="3" customWidth="1"/>
    <col min="7951" max="7951" width="7.625" style="3" customWidth="1"/>
    <col min="7952" max="7953" width="10.875" style="3" customWidth="1"/>
    <col min="7954" max="7954" width="8.875" style="3" customWidth="1"/>
    <col min="7955" max="7955" width="11.625" style="3" customWidth="1"/>
    <col min="7956" max="7956" width="10.875" style="3" customWidth="1"/>
    <col min="7957" max="7957" width="8.875" style="3" customWidth="1"/>
    <col min="7958" max="7958" width="11.125" style="3" customWidth="1"/>
    <col min="7959" max="7959" width="10.875" style="3" customWidth="1"/>
    <col min="7960" max="7960" width="9" style="3" customWidth="1"/>
    <col min="7961" max="7961" width="11.625" style="3" customWidth="1"/>
    <col min="7962" max="7962" width="11.375" style="3" customWidth="1"/>
    <col min="7963" max="7963" width="9" style="3" customWidth="1"/>
    <col min="7964" max="7965" width="11.875" style="3" customWidth="1"/>
    <col min="7966" max="7966" width="9" style="3" customWidth="1"/>
    <col min="7967" max="7967" width="11.625" style="3" customWidth="1"/>
    <col min="7968" max="7968" width="11.875" style="3" customWidth="1"/>
    <col min="7969" max="7969" width="9" style="3" customWidth="1"/>
    <col min="7970" max="7970" width="11.625" style="3" customWidth="1"/>
    <col min="7971" max="7971" width="11.125" style="3" customWidth="1"/>
    <col min="7972" max="7972" width="9" style="3" customWidth="1"/>
    <col min="7973" max="7973" width="11.625" style="3" customWidth="1"/>
    <col min="7974" max="7974" width="11.75" style="3" customWidth="1"/>
    <col min="7975" max="7975" width="9" style="3" customWidth="1"/>
    <col min="7976" max="7976" width="12" style="3" customWidth="1"/>
    <col min="7977" max="7977" width="11" style="3" customWidth="1"/>
    <col min="7978" max="7978" width="9" style="3" customWidth="1"/>
    <col min="7979" max="7979" width="12.375" style="3" customWidth="1"/>
    <col min="7980" max="7980" width="10.875" style="3" customWidth="1"/>
    <col min="7981" max="7981" width="9" style="3" customWidth="1"/>
    <col min="7982" max="7982" width="11.625" style="3" customWidth="1"/>
    <col min="7983" max="7983" width="10.75" style="3" customWidth="1"/>
    <col min="7984" max="7984" width="9" style="3" customWidth="1"/>
    <col min="7985" max="7985" width="11.625" style="3" customWidth="1"/>
    <col min="7986" max="7986" width="11.875" style="3" customWidth="1"/>
    <col min="7987" max="7987" width="9" style="3" customWidth="1"/>
    <col min="7988" max="7988" width="11.625" style="3" customWidth="1"/>
    <col min="7989" max="7989" width="10.875" style="3" customWidth="1"/>
    <col min="7990" max="7990" width="9" style="3" customWidth="1"/>
    <col min="7991" max="7991" width="11.375" style="3" customWidth="1"/>
    <col min="7992" max="7992" width="11.25" style="3" customWidth="1"/>
    <col min="7993" max="7993" width="9" style="3" customWidth="1"/>
    <col min="7994" max="7994" width="13.5" style="3" customWidth="1"/>
    <col min="7995" max="7995" width="11.75" style="3" customWidth="1"/>
    <col min="7996" max="7996" width="9" style="3" customWidth="1"/>
    <col min="7997" max="7997" width="13.375" style="3" customWidth="1"/>
    <col min="7998" max="7998" width="11.125" style="3" customWidth="1"/>
    <col min="7999" max="7999" width="9" style="3" customWidth="1"/>
    <col min="8000" max="8000" width="13.5" style="3" customWidth="1"/>
    <col min="8001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42.25" style="3" customWidth="1"/>
    <col min="8200" max="8200" width="12.625" style="3" customWidth="1"/>
    <col min="8201" max="8201" width="13.25" style="3" customWidth="1"/>
    <col min="8202" max="8202" width="11.5" style="3" customWidth="1"/>
    <col min="8203" max="8203" width="13.375" style="3" customWidth="1"/>
    <col min="8204" max="8204" width="12.5" style="3" customWidth="1"/>
    <col min="8205" max="8205" width="7.625" style="3" customWidth="1"/>
    <col min="8206" max="8206" width="12.75" style="3" customWidth="1"/>
    <col min="8207" max="8207" width="7.625" style="3" customWidth="1"/>
    <col min="8208" max="8209" width="10.875" style="3" customWidth="1"/>
    <col min="8210" max="8210" width="8.875" style="3" customWidth="1"/>
    <col min="8211" max="8211" width="11.625" style="3" customWidth="1"/>
    <col min="8212" max="8212" width="10.875" style="3" customWidth="1"/>
    <col min="8213" max="8213" width="8.875" style="3" customWidth="1"/>
    <col min="8214" max="8214" width="11.125" style="3" customWidth="1"/>
    <col min="8215" max="8215" width="10.875" style="3" customWidth="1"/>
    <col min="8216" max="8216" width="9" style="3" customWidth="1"/>
    <col min="8217" max="8217" width="11.625" style="3" customWidth="1"/>
    <col min="8218" max="8218" width="11.375" style="3" customWidth="1"/>
    <col min="8219" max="8219" width="9" style="3" customWidth="1"/>
    <col min="8220" max="8221" width="11.875" style="3" customWidth="1"/>
    <col min="8222" max="8222" width="9" style="3" customWidth="1"/>
    <col min="8223" max="8223" width="11.625" style="3" customWidth="1"/>
    <col min="8224" max="8224" width="11.875" style="3" customWidth="1"/>
    <col min="8225" max="8225" width="9" style="3" customWidth="1"/>
    <col min="8226" max="8226" width="11.625" style="3" customWidth="1"/>
    <col min="8227" max="8227" width="11.125" style="3" customWidth="1"/>
    <col min="8228" max="8228" width="9" style="3" customWidth="1"/>
    <col min="8229" max="8229" width="11.625" style="3" customWidth="1"/>
    <col min="8230" max="8230" width="11.75" style="3" customWidth="1"/>
    <col min="8231" max="8231" width="9" style="3" customWidth="1"/>
    <col min="8232" max="8232" width="12" style="3" customWidth="1"/>
    <col min="8233" max="8233" width="11" style="3" customWidth="1"/>
    <col min="8234" max="8234" width="9" style="3" customWidth="1"/>
    <col min="8235" max="8235" width="12.375" style="3" customWidth="1"/>
    <col min="8236" max="8236" width="10.875" style="3" customWidth="1"/>
    <col min="8237" max="8237" width="9" style="3" customWidth="1"/>
    <col min="8238" max="8238" width="11.625" style="3" customWidth="1"/>
    <col min="8239" max="8239" width="10.75" style="3" customWidth="1"/>
    <col min="8240" max="8240" width="9" style="3" customWidth="1"/>
    <col min="8241" max="8241" width="11.625" style="3" customWidth="1"/>
    <col min="8242" max="8242" width="11.875" style="3" customWidth="1"/>
    <col min="8243" max="8243" width="9" style="3" customWidth="1"/>
    <col min="8244" max="8244" width="11.625" style="3" customWidth="1"/>
    <col min="8245" max="8245" width="10.875" style="3" customWidth="1"/>
    <col min="8246" max="8246" width="9" style="3" customWidth="1"/>
    <col min="8247" max="8247" width="11.375" style="3" customWidth="1"/>
    <col min="8248" max="8248" width="11.25" style="3" customWidth="1"/>
    <col min="8249" max="8249" width="9" style="3" customWidth="1"/>
    <col min="8250" max="8250" width="13.5" style="3" customWidth="1"/>
    <col min="8251" max="8251" width="11.75" style="3" customWidth="1"/>
    <col min="8252" max="8252" width="9" style="3" customWidth="1"/>
    <col min="8253" max="8253" width="13.375" style="3" customWidth="1"/>
    <col min="8254" max="8254" width="11.125" style="3" customWidth="1"/>
    <col min="8255" max="8255" width="9" style="3" customWidth="1"/>
    <col min="8256" max="8256" width="13.5" style="3" customWidth="1"/>
    <col min="8257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42.25" style="3" customWidth="1"/>
    <col min="8456" max="8456" width="12.625" style="3" customWidth="1"/>
    <col min="8457" max="8457" width="13.25" style="3" customWidth="1"/>
    <col min="8458" max="8458" width="11.5" style="3" customWidth="1"/>
    <col min="8459" max="8459" width="13.375" style="3" customWidth="1"/>
    <col min="8460" max="8460" width="12.5" style="3" customWidth="1"/>
    <col min="8461" max="8461" width="7.625" style="3" customWidth="1"/>
    <col min="8462" max="8462" width="12.75" style="3" customWidth="1"/>
    <col min="8463" max="8463" width="7.625" style="3" customWidth="1"/>
    <col min="8464" max="8465" width="10.875" style="3" customWidth="1"/>
    <col min="8466" max="8466" width="8.875" style="3" customWidth="1"/>
    <col min="8467" max="8467" width="11.625" style="3" customWidth="1"/>
    <col min="8468" max="8468" width="10.875" style="3" customWidth="1"/>
    <col min="8469" max="8469" width="8.875" style="3" customWidth="1"/>
    <col min="8470" max="8470" width="11.125" style="3" customWidth="1"/>
    <col min="8471" max="8471" width="10.875" style="3" customWidth="1"/>
    <col min="8472" max="8472" width="9" style="3" customWidth="1"/>
    <col min="8473" max="8473" width="11.625" style="3" customWidth="1"/>
    <col min="8474" max="8474" width="11.375" style="3" customWidth="1"/>
    <col min="8475" max="8475" width="9" style="3" customWidth="1"/>
    <col min="8476" max="8477" width="11.875" style="3" customWidth="1"/>
    <col min="8478" max="8478" width="9" style="3" customWidth="1"/>
    <col min="8479" max="8479" width="11.625" style="3" customWidth="1"/>
    <col min="8480" max="8480" width="11.875" style="3" customWidth="1"/>
    <col min="8481" max="8481" width="9" style="3" customWidth="1"/>
    <col min="8482" max="8482" width="11.625" style="3" customWidth="1"/>
    <col min="8483" max="8483" width="11.125" style="3" customWidth="1"/>
    <col min="8484" max="8484" width="9" style="3" customWidth="1"/>
    <col min="8485" max="8485" width="11.625" style="3" customWidth="1"/>
    <col min="8486" max="8486" width="11.75" style="3" customWidth="1"/>
    <col min="8487" max="8487" width="9" style="3" customWidth="1"/>
    <col min="8488" max="8488" width="12" style="3" customWidth="1"/>
    <col min="8489" max="8489" width="11" style="3" customWidth="1"/>
    <col min="8490" max="8490" width="9" style="3" customWidth="1"/>
    <col min="8491" max="8491" width="12.375" style="3" customWidth="1"/>
    <col min="8492" max="8492" width="10.875" style="3" customWidth="1"/>
    <col min="8493" max="8493" width="9" style="3" customWidth="1"/>
    <col min="8494" max="8494" width="11.625" style="3" customWidth="1"/>
    <col min="8495" max="8495" width="10.75" style="3" customWidth="1"/>
    <col min="8496" max="8496" width="9" style="3" customWidth="1"/>
    <col min="8497" max="8497" width="11.625" style="3" customWidth="1"/>
    <col min="8498" max="8498" width="11.875" style="3" customWidth="1"/>
    <col min="8499" max="8499" width="9" style="3" customWidth="1"/>
    <col min="8500" max="8500" width="11.625" style="3" customWidth="1"/>
    <col min="8501" max="8501" width="10.875" style="3" customWidth="1"/>
    <col min="8502" max="8502" width="9" style="3" customWidth="1"/>
    <col min="8503" max="8503" width="11.375" style="3" customWidth="1"/>
    <col min="8504" max="8504" width="11.25" style="3" customWidth="1"/>
    <col min="8505" max="8505" width="9" style="3" customWidth="1"/>
    <col min="8506" max="8506" width="13.5" style="3" customWidth="1"/>
    <col min="8507" max="8507" width="11.75" style="3" customWidth="1"/>
    <col min="8508" max="8508" width="9" style="3" customWidth="1"/>
    <col min="8509" max="8509" width="13.375" style="3" customWidth="1"/>
    <col min="8510" max="8510" width="11.125" style="3" customWidth="1"/>
    <col min="8511" max="8511" width="9" style="3" customWidth="1"/>
    <col min="8512" max="8512" width="13.5" style="3" customWidth="1"/>
    <col min="8513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42.25" style="3" customWidth="1"/>
    <col min="8712" max="8712" width="12.625" style="3" customWidth="1"/>
    <col min="8713" max="8713" width="13.25" style="3" customWidth="1"/>
    <col min="8714" max="8714" width="11.5" style="3" customWidth="1"/>
    <col min="8715" max="8715" width="13.375" style="3" customWidth="1"/>
    <col min="8716" max="8716" width="12.5" style="3" customWidth="1"/>
    <col min="8717" max="8717" width="7.625" style="3" customWidth="1"/>
    <col min="8718" max="8718" width="12.75" style="3" customWidth="1"/>
    <col min="8719" max="8719" width="7.625" style="3" customWidth="1"/>
    <col min="8720" max="8721" width="10.875" style="3" customWidth="1"/>
    <col min="8722" max="8722" width="8.875" style="3" customWidth="1"/>
    <col min="8723" max="8723" width="11.625" style="3" customWidth="1"/>
    <col min="8724" max="8724" width="10.875" style="3" customWidth="1"/>
    <col min="8725" max="8725" width="8.875" style="3" customWidth="1"/>
    <col min="8726" max="8726" width="11.125" style="3" customWidth="1"/>
    <col min="8727" max="8727" width="10.875" style="3" customWidth="1"/>
    <col min="8728" max="8728" width="9" style="3" customWidth="1"/>
    <col min="8729" max="8729" width="11.625" style="3" customWidth="1"/>
    <col min="8730" max="8730" width="11.375" style="3" customWidth="1"/>
    <col min="8731" max="8731" width="9" style="3" customWidth="1"/>
    <col min="8732" max="8733" width="11.875" style="3" customWidth="1"/>
    <col min="8734" max="8734" width="9" style="3" customWidth="1"/>
    <col min="8735" max="8735" width="11.625" style="3" customWidth="1"/>
    <col min="8736" max="8736" width="11.875" style="3" customWidth="1"/>
    <col min="8737" max="8737" width="9" style="3" customWidth="1"/>
    <col min="8738" max="8738" width="11.625" style="3" customWidth="1"/>
    <col min="8739" max="8739" width="11.125" style="3" customWidth="1"/>
    <col min="8740" max="8740" width="9" style="3" customWidth="1"/>
    <col min="8741" max="8741" width="11.625" style="3" customWidth="1"/>
    <col min="8742" max="8742" width="11.75" style="3" customWidth="1"/>
    <col min="8743" max="8743" width="9" style="3" customWidth="1"/>
    <col min="8744" max="8744" width="12" style="3" customWidth="1"/>
    <col min="8745" max="8745" width="11" style="3" customWidth="1"/>
    <col min="8746" max="8746" width="9" style="3" customWidth="1"/>
    <col min="8747" max="8747" width="12.375" style="3" customWidth="1"/>
    <col min="8748" max="8748" width="10.875" style="3" customWidth="1"/>
    <col min="8749" max="8749" width="9" style="3" customWidth="1"/>
    <col min="8750" max="8750" width="11.625" style="3" customWidth="1"/>
    <col min="8751" max="8751" width="10.75" style="3" customWidth="1"/>
    <col min="8752" max="8752" width="9" style="3" customWidth="1"/>
    <col min="8753" max="8753" width="11.625" style="3" customWidth="1"/>
    <col min="8754" max="8754" width="11.875" style="3" customWidth="1"/>
    <col min="8755" max="8755" width="9" style="3" customWidth="1"/>
    <col min="8756" max="8756" width="11.625" style="3" customWidth="1"/>
    <col min="8757" max="8757" width="10.875" style="3" customWidth="1"/>
    <col min="8758" max="8758" width="9" style="3" customWidth="1"/>
    <col min="8759" max="8759" width="11.375" style="3" customWidth="1"/>
    <col min="8760" max="8760" width="11.25" style="3" customWidth="1"/>
    <col min="8761" max="8761" width="9" style="3" customWidth="1"/>
    <col min="8762" max="8762" width="13.5" style="3" customWidth="1"/>
    <col min="8763" max="8763" width="11.75" style="3" customWidth="1"/>
    <col min="8764" max="8764" width="9" style="3" customWidth="1"/>
    <col min="8765" max="8765" width="13.375" style="3" customWidth="1"/>
    <col min="8766" max="8766" width="11.125" style="3" customWidth="1"/>
    <col min="8767" max="8767" width="9" style="3" customWidth="1"/>
    <col min="8768" max="8768" width="13.5" style="3" customWidth="1"/>
    <col min="8769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42.25" style="3" customWidth="1"/>
    <col min="8968" max="8968" width="12.625" style="3" customWidth="1"/>
    <col min="8969" max="8969" width="13.25" style="3" customWidth="1"/>
    <col min="8970" max="8970" width="11.5" style="3" customWidth="1"/>
    <col min="8971" max="8971" width="13.375" style="3" customWidth="1"/>
    <col min="8972" max="8972" width="12.5" style="3" customWidth="1"/>
    <col min="8973" max="8973" width="7.625" style="3" customWidth="1"/>
    <col min="8974" max="8974" width="12.75" style="3" customWidth="1"/>
    <col min="8975" max="8975" width="7.625" style="3" customWidth="1"/>
    <col min="8976" max="8977" width="10.875" style="3" customWidth="1"/>
    <col min="8978" max="8978" width="8.875" style="3" customWidth="1"/>
    <col min="8979" max="8979" width="11.625" style="3" customWidth="1"/>
    <col min="8980" max="8980" width="10.875" style="3" customWidth="1"/>
    <col min="8981" max="8981" width="8.875" style="3" customWidth="1"/>
    <col min="8982" max="8982" width="11.125" style="3" customWidth="1"/>
    <col min="8983" max="8983" width="10.875" style="3" customWidth="1"/>
    <col min="8984" max="8984" width="9" style="3" customWidth="1"/>
    <col min="8985" max="8985" width="11.625" style="3" customWidth="1"/>
    <col min="8986" max="8986" width="11.375" style="3" customWidth="1"/>
    <col min="8987" max="8987" width="9" style="3" customWidth="1"/>
    <col min="8988" max="8989" width="11.875" style="3" customWidth="1"/>
    <col min="8990" max="8990" width="9" style="3" customWidth="1"/>
    <col min="8991" max="8991" width="11.625" style="3" customWidth="1"/>
    <col min="8992" max="8992" width="11.875" style="3" customWidth="1"/>
    <col min="8993" max="8993" width="9" style="3" customWidth="1"/>
    <col min="8994" max="8994" width="11.625" style="3" customWidth="1"/>
    <col min="8995" max="8995" width="11.125" style="3" customWidth="1"/>
    <col min="8996" max="8996" width="9" style="3" customWidth="1"/>
    <col min="8997" max="8997" width="11.625" style="3" customWidth="1"/>
    <col min="8998" max="8998" width="11.75" style="3" customWidth="1"/>
    <col min="8999" max="8999" width="9" style="3" customWidth="1"/>
    <col min="9000" max="9000" width="12" style="3" customWidth="1"/>
    <col min="9001" max="9001" width="11" style="3" customWidth="1"/>
    <col min="9002" max="9002" width="9" style="3" customWidth="1"/>
    <col min="9003" max="9003" width="12.375" style="3" customWidth="1"/>
    <col min="9004" max="9004" width="10.875" style="3" customWidth="1"/>
    <col min="9005" max="9005" width="9" style="3" customWidth="1"/>
    <col min="9006" max="9006" width="11.625" style="3" customWidth="1"/>
    <col min="9007" max="9007" width="10.75" style="3" customWidth="1"/>
    <col min="9008" max="9008" width="9" style="3" customWidth="1"/>
    <col min="9009" max="9009" width="11.625" style="3" customWidth="1"/>
    <col min="9010" max="9010" width="11.875" style="3" customWidth="1"/>
    <col min="9011" max="9011" width="9" style="3" customWidth="1"/>
    <col min="9012" max="9012" width="11.625" style="3" customWidth="1"/>
    <col min="9013" max="9013" width="10.875" style="3" customWidth="1"/>
    <col min="9014" max="9014" width="9" style="3" customWidth="1"/>
    <col min="9015" max="9015" width="11.375" style="3" customWidth="1"/>
    <col min="9016" max="9016" width="11.25" style="3" customWidth="1"/>
    <col min="9017" max="9017" width="9" style="3" customWidth="1"/>
    <col min="9018" max="9018" width="13.5" style="3" customWidth="1"/>
    <col min="9019" max="9019" width="11.75" style="3" customWidth="1"/>
    <col min="9020" max="9020" width="9" style="3" customWidth="1"/>
    <col min="9021" max="9021" width="13.375" style="3" customWidth="1"/>
    <col min="9022" max="9022" width="11.125" style="3" customWidth="1"/>
    <col min="9023" max="9023" width="9" style="3" customWidth="1"/>
    <col min="9024" max="9024" width="13.5" style="3" customWidth="1"/>
    <col min="9025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42.25" style="3" customWidth="1"/>
    <col min="9224" max="9224" width="12.625" style="3" customWidth="1"/>
    <col min="9225" max="9225" width="13.25" style="3" customWidth="1"/>
    <col min="9226" max="9226" width="11.5" style="3" customWidth="1"/>
    <col min="9227" max="9227" width="13.375" style="3" customWidth="1"/>
    <col min="9228" max="9228" width="12.5" style="3" customWidth="1"/>
    <col min="9229" max="9229" width="7.625" style="3" customWidth="1"/>
    <col min="9230" max="9230" width="12.75" style="3" customWidth="1"/>
    <col min="9231" max="9231" width="7.625" style="3" customWidth="1"/>
    <col min="9232" max="9233" width="10.875" style="3" customWidth="1"/>
    <col min="9234" max="9234" width="8.875" style="3" customWidth="1"/>
    <col min="9235" max="9235" width="11.625" style="3" customWidth="1"/>
    <col min="9236" max="9236" width="10.875" style="3" customWidth="1"/>
    <col min="9237" max="9237" width="8.875" style="3" customWidth="1"/>
    <col min="9238" max="9238" width="11.125" style="3" customWidth="1"/>
    <col min="9239" max="9239" width="10.875" style="3" customWidth="1"/>
    <col min="9240" max="9240" width="9" style="3" customWidth="1"/>
    <col min="9241" max="9241" width="11.625" style="3" customWidth="1"/>
    <col min="9242" max="9242" width="11.375" style="3" customWidth="1"/>
    <col min="9243" max="9243" width="9" style="3" customWidth="1"/>
    <col min="9244" max="9245" width="11.875" style="3" customWidth="1"/>
    <col min="9246" max="9246" width="9" style="3" customWidth="1"/>
    <col min="9247" max="9247" width="11.625" style="3" customWidth="1"/>
    <col min="9248" max="9248" width="11.875" style="3" customWidth="1"/>
    <col min="9249" max="9249" width="9" style="3" customWidth="1"/>
    <col min="9250" max="9250" width="11.625" style="3" customWidth="1"/>
    <col min="9251" max="9251" width="11.125" style="3" customWidth="1"/>
    <col min="9252" max="9252" width="9" style="3" customWidth="1"/>
    <col min="9253" max="9253" width="11.625" style="3" customWidth="1"/>
    <col min="9254" max="9254" width="11.75" style="3" customWidth="1"/>
    <col min="9255" max="9255" width="9" style="3" customWidth="1"/>
    <col min="9256" max="9256" width="12" style="3" customWidth="1"/>
    <col min="9257" max="9257" width="11" style="3" customWidth="1"/>
    <col min="9258" max="9258" width="9" style="3" customWidth="1"/>
    <col min="9259" max="9259" width="12.375" style="3" customWidth="1"/>
    <col min="9260" max="9260" width="10.875" style="3" customWidth="1"/>
    <col min="9261" max="9261" width="9" style="3" customWidth="1"/>
    <col min="9262" max="9262" width="11.625" style="3" customWidth="1"/>
    <col min="9263" max="9263" width="10.75" style="3" customWidth="1"/>
    <col min="9264" max="9264" width="9" style="3" customWidth="1"/>
    <col min="9265" max="9265" width="11.625" style="3" customWidth="1"/>
    <col min="9266" max="9266" width="11.875" style="3" customWidth="1"/>
    <col min="9267" max="9267" width="9" style="3" customWidth="1"/>
    <col min="9268" max="9268" width="11.625" style="3" customWidth="1"/>
    <col min="9269" max="9269" width="10.875" style="3" customWidth="1"/>
    <col min="9270" max="9270" width="9" style="3" customWidth="1"/>
    <col min="9271" max="9271" width="11.375" style="3" customWidth="1"/>
    <col min="9272" max="9272" width="11.25" style="3" customWidth="1"/>
    <col min="9273" max="9273" width="9" style="3" customWidth="1"/>
    <col min="9274" max="9274" width="13.5" style="3" customWidth="1"/>
    <col min="9275" max="9275" width="11.75" style="3" customWidth="1"/>
    <col min="9276" max="9276" width="9" style="3" customWidth="1"/>
    <col min="9277" max="9277" width="13.375" style="3" customWidth="1"/>
    <col min="9278" max="9278" width="11.125" style="3" customWidth="1"/>
    <col min="9279" max="9279" width="9" style="3" customWidth="1"/>
    <col min="9280" max="9280" width="13.5" style="3" customWidth="1"/>
    <col min="9281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42.25" style="3" customWidth="1"/>
    <col min="9480" max="9480" width="12.625" style="3" customWidth="1"/>
    <col min="9481" max="9481" width="13.25" style="3" customWidth="1"/>
    <col min="9482" max="9482" width="11.5" style="3" customWidth="1"/>
    <col min="9483" max="9483" width="13.375" style="3" customWidth="1"/>
    <col min="9484" max="9484" width="12.5" style="3" customWidth="1"/>
    <col min="9485" max="9485" width="7.625" style="3" customWidth="1"/>
    <col min="9486" max="9486" width="12.75" style="3" customWidth="1"/>
    <col min="9487" max="9487" width="7.625" style="3" customWidth="1"/>
    <col min="9488" max="9489" width="10.875" style="3" customWidth="1"/>
    <col min="9490" max="9490" width="8.875" style="3" customWidth="1"/>
    <col min="9491" max="9491" width="11.625" style="3" customWidth="1"/>
    <col min="9492" max="9492" width="10.875" style="3" customWidth="1"/>
    <col min="9493" max="9493" width="8.875" style="3" customWidth="1"/>
    <col min="9494" max="9494" width="11.125" style="3" customWidth="1"/>
    <col min="9495" max="9495" width="10.875" style="3" customWidth="1"/>
    <col min="9496" max="9496" width="9" style="3" customWidth="1"/>
    <col min="9497" max="9497" width="11.625" style="3" customWidth="1"/>
    <col min="9498" max="9498" width="11.375" style="3" customWidth="1"/>
    <col min="9499" max="9499" width="9" style="3" customWidth="1"/>
    <col min="9500" max="9501" width="11.875" style="3" customWidth="1"/>
    <col min="9502" max="9502" width="9" style="3" customWidth="1"/>
    <col min="9503" max="9503" width="11.625" style="3" customWidth="1"/>
    <col min="9504" max="9504" width="11.875" style="3" customWidth="1"/>
    <col min="9505" max="9505" width="9" style="3" customWidth="1"/>
    <col min="9506" max="9506" width="11.625" style="3" customWidth="1"/>
    <col min="9507" max="9507" width="11.125" style="3" customWidth="1"/>
    <col min="9508" max="9508" width="9" style="3" customWidth="1"/>
    <col min="9509" max="9509" width="11.625" style="3" customWidth="1"/>
    <col min="9510" max="9510" width="11.75" style="3" customWidth="1"/>
    <col min="9511" max="9511" width="9" style="3" customWidth="1"/>
    <col min="9512" max="9512" width="12" style="3" customWidth="1"/>
    <col min="9513" max="9513" width="11" style="3" customWidth="1"/>
    <col min="9514" max="9514" width="9" style="3" customWidth="1"/>
    <col min="9515" max="9515" width="12.375" style="3" customWidth="1"/>
    <col min="9516" max="9516" width="10.875" style="3" customWidth="1"/>
    <col min="9517" max="9517" width="9" style="3" customWidth="1"/>
    <col min="9518" max="9518" width="11.625" style="3" customWidth="1"/>
    <col min="9519" max="9519" width="10.75" style="3" customWidth="1"/>
    <col min="9520" max="9520" width="9" style="3" customWidth="1"/>
    <col min="9521" max="9521" width="11.625" style="3" customWidth="1"/>
    <col min="9522" max="9522" width="11.875" style="3" customWidth="1"/>
    <col min="9523" max="9523" width="9" style="3" customWidth="1"/>
    <col min="9524" max="9524" width="11.625" style="3" customWidth="1"/>
    <col min="9525" max="9525" width="10.875" style="3" customWidth="1"/>
    <col min="9526" max="9526" width="9" style="3" customWidth="1"/>
    <col min="9527" max="9527" width="11.375" style="3" customWidth="1"/>
    <col min="9528" max="9528" width="11.25" style="3" customWidth="1"/>
    <col min="9529" max="9529" width="9" style="3" customWidth="1"/>
    <col min="9530" max="9530" width="13.5" style="3" customWidth="1"/>
    <col min="9531" max="9531" width="11.75" style="3" customWidth="1"/>
    <col min="9532" max="9532" width="9" style="3" customWidth="1"/>
    <col min="9533" max="9533" width="13.375" style="3" customWidth="1"/>
    <col min="9534" max="9534" width="11.125" style="3" customWidth="1"/>
    <col min="9535" max="9535" width="9" style="3" customWidth="1"/>
    <col min="9536" max="9536" width="13.5" style="3" customWidth="1"/>
    <col min="9537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42.25" style="3" customWidth="1"/>
    <col min="9736" max="9736" width="12.625" style="3" customWidth="1"/>
    <col min="9737" max="9737" width="13.25" style="3" customWidth="1"/>
    <col min="9738" max="9738" width="11.5" style="3" customWidth="1"/>
    <col min="9739" max="9739" width="13.375" style="3" customWidth="1"/>
    <col min="9740" max="9740" width="12.5" style="3" customWidth="1"/>
    <col min="9741" max="9741" width="7.625" style="3" customWidth="1"/>
    <col min="9742" max="9742" width="12.75" style="3" customWidth="1"/>
    <col min="9743" max="9743" width="7.625" style="3" customWidth="1"/>
    <col min="9744" max="9745" width="10.875" style="3" customWidth="1"/>
    <col min="9746" max="9746" width="8.875" style="3" customWidth="1"/>
    <col min="9747" max="9747" width="11.625" style="3" customWidth="1"/>
    <col min="9748" max="9748" width="10.875" style="3" customWidth="1"/>
    <col min="9749" max="9749" width="8.875" style="3" customWidth="1"/>
    <col min="9750" max="9750" width="11.125" style="3" customWidth="1"/>
    <col min="9751" max="9751" width="10.875" style="3" customWidth="1"/>
    <col min="9752" max="9752" width="9" style="3" customWidth="1"/>
    <col min="9753" max="9753" width="11.625" style="3" customWidth="1"/>
    <col min="9754" max="9754" width="11.375" style="3" customWidth="1"/>
    <col min="9755" max="9755" width="9" style="3" customWidth="1"/>
    <col min="9756" max="9757" width="11.875" style="3" customWidth="1"/>
    <col min="9758" max="9758" width="9" style="3" customWidth="1"/>
    <col min="9759" max="9759" width="11.625" style="3" customWidth="1"/>
    <col min="9760" max="9760" width="11.875" style="3" customWidth="1"/>
    <col min="9761" max="9761" width="9" style="3" customWidth="1"/>
    <col min="9762" max="9762" width="11.625" style="3" customWidth="1"/>
    <col min="9763" max="9763" width="11.125" style="3" customWidth="1"/>
    <col min="9764" max="9764" width="9" style="3" customWidth="1"/>
    <col min="9765" max="9765" width="11.625" style="3" customWidth="1"/>
    <col min="9766" max="9766" width="11.75" style="3" customWidth="1"/>
    <col min="9767" max="9767" width="9" style="3" customWidth="1"/>
    <col min="9768" max="9768" width="12" style="3" customWidth="1"/>
    <col min="9769" max="9769" width="11" style="3" customWidth="1"/>
    <col min="9770" max="9770" width="9" style="3" customWidth="1"/>
    <col min="9771" max="9771" width="12.375" style="3" customWidth="1"/>
    <col min="9772" max="9772" width="10.875" style="3" customWidth="1"/>
    <col min="9773" max="9773" width="9" style="3" customWidth="1"/>
    <col min="9774" max="9774" width="11.625" style="3" customWidth="1"/>
    <col min="9775" max="9775" width="10.75" style="3" customWidth="1"/>
    <col min="9776" max="9776" width="9" style="3" customWidth="1"/>
    <col min="9777" max="9777" width="11.625" style="3" customWidth="1"/>
    <col min="9778" max="9778" width="11.875" style="3" customWidth="1"/>
    <col min="9779" max="9779" width="9" style="3" customWidth="1"/>
    <col min="9780" max="9780" width="11.625" style="3" customWidth="1"/>
    <col min="9781" max="9781" width="10.875" style="3" customWidth="1"/>
    <col min="9782" max="9782" width="9" style="3" customWidth="1"/>
    <col min="9783" max="9783" width="11.375" style="3" customWidth="1"/>
    <col min="9784" max="9784" width="11.25" style="3" customWidth="1"/>
    <col min="9785" max="9785" width="9" style="3" customWidth="1"/>
    <col min="9786" max="9786" width="13.5" style="3" customWidth="1"/>
    <col min="9787" max="9787" width="11.75" style="3" customWidth="1"/>
    <col min="9788" max="9788" width="9" style="3" customWidth="1"/>
    <col min="9789" max="9789" width="13.375" style="3" customWidth="1"/>
    <col min="9790" max="9790" width="11.125" style="3" customWidth="1"/>
    <col min="9791" max="9791" width="9" style="3" customWidth="1"/>
    <col min="9792" max="9792" width="13.5" style="3" customWidth="1"/>
    <col min="9793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42.25" style="3" customWidth="1"/>
    <col min="9992" max="9992" width="12.625" style="3" customWidth="1"/>
    <col min="9993" max="9993" width="13.25" style="3" customWidth="1"/>
    <col min="9994" max="9994" width="11.5" style="3" customWidth="1"/>
    <col min="9995" max="9995" width="13.375" style="3" customWidth="1"/>
    <col min="9996" max="9996" width="12.5" style="3" customWidth="1"/>
    <col min="9997" max="9997" width="7.625" style="3" customWidth="1"/>
    <col min="9998" max="9998" width="12.75" style="3" customWidth="1"/>
    <col min="9999" max="9999" width="7.625" style="3" customWidth="1"/>
    <col min="10000" max="10001" width="10.875" style="3" customWidth="1"/>
    <col min="10002" max="10002" width="8.875" style="3" customWidth="1"/>
    <col min="10003" max="10003" width="11.625" style="3" customWidth="1"/>
    <col min="10004" max="10004" width="10.875" style="3" customWidth="1"/>
    <col min="10005" max="10005" width="8.875" style="3" customWidth="1"/>
    <col min="10006" max="10006" width="11.125" style="3" customWidth="1"/>
    <col min="10007" max="10007" width="10.875" style="3" customWidth="1"/>
    <col min="10008" max="10008" width="9" style="3" customWidth="1"/>
    <col min="10009" max="10009" width="11.625" style="3" customWidth="1"/>
    <col min="10010" max="10010" width="11.375" style="3" customWidth="1"/>
    <col min="10011" max="10011" width="9" style="3" customWidth="1"/>
    <col min="10012" max="10013" width="11.875" style="3" customWidth="1"/>
    <col min="10014" max="10014" width="9" style="3" customWidth="1"/>
    <col min="10015" max="10015" width="11.625" style="3" customWidth="1"/>
    <col min="10016" max="10016" width="11.875" style="3" customWidth="1"/>
    <col min="10017" max="10017" width="9" style="3" customWidth="1"/>
    <col min="10018" max="10018" width="11.625" style="3" customWidth="1"/>
    <col min="10019" max="10019" width="11.125" style="3" customWidth="1"/>
    <col min="10020" max="10020" width="9" style="3" customWidth="1"/>
    <col min="10021" max="10021" width="11.625" style="3" customWidth="1"/>
    <col min="10022" max="10022" width="11.75" style="3" customWidth="1"/>
    <col min="10023" max="10023" width="9" style="3" customWidth="1"/>
    <col min="10024" max="10024" width="12" style="3" customWidth="1"/>
    <col min="10025" max="10025" width="11" style="3" customWidth="1"/>
    <col min="10026" max="10026" width="9" style="3" customWidth="1"/>
    <col min="10027" max="10027" width="12.375" style="3" customWidth="1"/>
    <col min="10028" max="10028" width="10.875" style="3" customWidth="1"/>
    <col min="10029" max="10029" width="9" style="3" customWidth="1"/>
    <col min="10030" max="10030" width="11.625" style="3" customWidth="1"/>
    <col min="10031" max="10031" width="10.75" style="3" customWidth="1"/>
    <col min="10032" max="10032" width="9" style="3" customWidth="1"/>
    <col min="10033" max="10033" width="11.625" style="3" customWidth="1"/>
    <col min="10034" max="10034" width="11.875" style="3" customWidth="1"/>
    <col min="10035" max="10035" width="9" style="3" customWidth="1"/>
    <col min="10036" max="10036" width="11.625" style="3" customWidth="1"/>
    <col min="10037" max="10037" width="10.875" style="3" customWidth="1"/>
    <col min="10038" max="10038" width="9" style="3" customWidth="1"/>
    <col min="10039" max="10039" width="11.375" style="3" customWidth="1"/>
    <col min="10040" max="10040" width="11.25" style="3" customWidth="1"/>
    <col min="10041" max="10041" width="9" style="3" customWidth="1"/>
    <col min="10042" max="10042" width="13.5" style="3" customWidth="1"/>
    <col min="10043" max="10043" width="11.75" style="3" customWidth="1"/>
    <col min="10044" max="10044" width="9" style="3" customWidth="1"/>
    <col min="10045" max="10045" width="13.375" style="3" customWidth="1"/>
    <col min="10046" max="10046" width="11.125" style="3" customWidth="1"/>
    <col min="10047" max="10047" width="9" style="3" customWidth="1"/>
    <col min="10048" max="10048" width="13.5" style="3" customWidth="1"/>
    <col min="10049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42.25" style="3" customWidth="1"/>
    <col min="10248" max="10248" width="12.625" style="3" customWidth="1"/>
    <col min="10249" max="10249" width="13.25" style="3" customWidth="1"/>
    <col min="10250" max="10250" width="11.5" style="3" customWidth="1"/>
    <col min="10251" max="10251" width="13.375" style="3" customWidth="1"/>
    <col min="10252" max="10252" width="12.5" style="3" customWidth="1"/>
    <col min="10253" max="10253" width="7.625" style="3" customWidth="1"/>
    <col min="10254" max="10254" width="12.75" style="3" customWidth="1"/>
    <col min="10255" max="10255" width="7.625" style="3" customWidth="1"/>
    <col min="10256" max="10257" width="10.875" style="3" customWidth="1"/>
    <col min="10258" max="10258" width="8.875" style="3" customWidth="1"/>
    <col min="10259" max="10259" width="11.625" style="3" customWidth="1"/>
    <col min="10260" max="10260" width="10.875" style="3" customWidth="1"/>
    <col min="10261" max="10261" width="8.875" style="3" customWidth="1"/>
    <col min="10262" max="10262" width="11.125" style="3" customWidth="1"/>
    <col min="10263" max="10263" width="10.875" style="3" customWidth="1"/>
    <col min="10264" max="10264" width="9" style="3" customWidth="1"/>
    <col min="10265" max="10265" width="11.625" style="3" customWidth="1"/>
    <col min="10266" max="10266" width="11.375" style="3" customWidth="1"/>
    <col min="10267" max="10267" width="9" style="3" customWidth="1"/>
    <col min="10268" max="10269" width="11.875" style="3" customWidth="1"/>
    <col min="10270" max="10270" width="9" style="3" customWidth="1"/>
    <col min="10271" max="10271" width="11.625" style="3" customWidth="1"/>
    <col min="10272" max="10272" width="11.875" style="3" customWidth="1"/>
    <col min="10273" max="10273" width="9" style="3" customWidth="1"/>
    <col min="10274" max="10274" width="11.625" style="3" customWidth="1"/>
    <col min="10275" max="10275" width="11.125" style="3" customWidth="1"/>
    <col min="10276" max="10276" width="9" style="3" customWidth="1"/>
    <col min="10277" max="10277" width="11.625" style="3" customWidth="1"/>
    <col min="10278" max="10278" width="11.75" style="3" customWidth="1"/>
    <col min="10279" max="10279" width="9" style="3" customWidth="1"/>
    <col min="10280" max="10280" width="12" style="3" customWidth="1"/>
    <col min="10281" max="10281" width="11" style="3" customWidth="1"/>
    <col min="10282" max="10282" width="9" style="3" customWidth="1"/>
    <col min="10283" max="10283" width="12.375" style="3" customWidth="1"/>
    <col min="10284" max="10284" width="10.875" style="3" customWidth="1"/>
    <col min="10285" max="10285" width="9" style="3" customWidth="1"/>
    <col min="10286" max="10286" width="11.625" style="3" customWidth="1"/>
    <col min="10287" max="10287" width="10.75" style="3" customWidth="1"/>
    <col min="10288" max="10288" width="9" style="3" customWidth="1"/>
    <col min="10289" max="10289" width="11.625" style="3" customWidth="1"/>
    <col min="10290" max="10290" width="11.875" style="3" customWidth="1"/>
    <col min="10291" max="10291" width="9" style="3" customWidth="1"/>
    <col min="10292" max="10292" width="11.625" style="3" customWidth="1"/>
    <col min="10293" max="10293" width="10.875" style="3" customWidth="1"/>
    <col min="10294" max="10294" width="9" style="3" customWidth="1"/>
    <col min="10295" max="10295" width="11.375" style="3" customWidth="1"/>
    <col min="10296" max="10296" width="11.25" style="3" customWidth="1"/>
    <col min="10297" max="10297" width="9" style="3" customWidth="1"/>
    <col min="10298" max="10298" width="13.5" style="3" customWidth="1"/>
    <col min="10299" max="10299" width="11.75" style="3" customWidth="1"/>
    <col min="10300" max="10300" width="9" style="3" customWidth="1"/>
    <col min="10301" max="10301" width="13.375" style="3" customWidth="1"/>
    <col min="10302" max="10302" width="11.125" style="3" customWidth="1"/>
    <col min="10303" max="10303" width="9" style="3" customWidth="1"/>
    <col min="10304" max="10304" width="13.5" style="3" customWidth="1"/>
    <col min="10305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42.25" style="3" customWidth="1"/>
    <col min="10504" max="10504" width="12.625" style="3" customWidth="1"/>
    <col min="10505" max="10505" width="13.25" style="3" customWidth="1"/>
    <col min="10506" max="10506" width="11.5" style="3" customWidth="1"/>
    <col min="10507" max="10507" width="13.375" style="3" customWidth="1"/>
    <col min="10508" max="10508" width="12.5" style="3" customWidth="1"/>
    <col min="10509" max="10509" width="7.625" style="3" customWidth="1"/>
    <col min="10510" max="10510" width="12.75" style="3" customWidth="1"/>
    <col min="10511" max="10511" width="7.625" style="3" customWidth="1"/>
    <col min="10512" max="10513" width="10.875" style="3" customWidth="1"/>
    <col min="10514" max="10514" width="8.875" style="3" customWidth="1"/>
    <col min="10515" max="10515" width="11.625" style="3" customWidth="1"/>
    <col min="10516" max="10516" width="10.875" style="3" customWidth="1"/>
    <col min="10517" max="10517" width="8.875" style="3" customWidth="1"/>
    <col min="10518" max="10518" width="11.125" style="3" customWidth="1"/>
    <col min="10519" max="10519" width="10.875" style="3" customWidth="1"/>
    <col min="10520" max="10520" width="9" style="3" customWidth="1"/>
    <col min="10521" max="10521" width="11.625" style="3" customWidth="1"/>
    <col min="10522" max="10522" width="11.375" style="3" customWidth="1"/>
    <col min="10523" max="10523" width="9" style="3" customWidth="1"/>
    <col min="10524" max="10525" width="11.875" style="3" customWidth="1"/>
    <col min="10526" max="10526" width="9" style="3" customWidth="1"/>
    <col min="10527" max="10527" width="11.625" style="3" customWidth="1"/>
    <col min="10528" max="10528" width="11.875" style="3" customWidth="1"/>
    <col min="10529" max="10529" width="9" style="3" customWidth="1"/>
    <col min="10530" max="10530" width="11.625" style="3" customWidth="1"/>
    <col min="10531" max="10531" width="11.125" style="3" customWidth="1"/>
    <col min="10532" max="10532" width="9" style="3" customWidth="1"/>
    <col min="10533" max="10533" width="11.625" style="3" customWidth="1"/>
    <col min="10534" max="10534" width="11.75" style="3" customWidth="1"/>
    <col min="10535" max="10535" width="9" style="3" customWidth="1"/>
    <col min="10536" max="10536" width="12" style="3" customWidth="1"/>
    <col min="10537" max="10537" width="11" style="3" customWidth="1"/>
    <col min="10538" max="10538" width="9" style="3" customWidth="1"/>
    <col min="10539" max="10539" width="12.375" style="3" customWidth="1"/>
    <col min="10540" max="10540" width="10.875" style="3" customWidth="1"/>
    <col min="10541" max="10541" width="9" style="3" customWidth="1"/>
    <col min="10542" max="10542" width="11.625" style="3" customWidth="1"/>
    <col min="10543" max="10543" width="10.75" style="3" customWidth="1"/>
    <col min="10544" max="10544" width="9" style="3" customWidth="1"/>
    <col min="10545" max="10545" width="11.625" style="3" customWidth="1"/>
    <col min="10546" max="10546" width="11.875" style="3" customWidth="1"/>
    <col min="10547" max="10547" width="9" style="3" customWidth="1"/>
    <col min="10548" max="10548" width="11.625" style="3" customWidth="1"/>
    <col min="10549" max="10549" width="10.875" style="3" customWidth="1"/>
    <col min="10550" max="10550" width="9" style="3" customWidth="1"/>
    <col min="10551" max="10551" width="11.375" style="3" customWidth="1"/>
    <col min="10552" max="10552" width="11.25" style="3" customWidth="1"/>
    <col min="10553" max="10553" width="9" style="3" customWidth="1"/>
    <col min="10554" max="10554" width="13.5" style="3" customWidth="1"/>
    <col min="10555" max="10555" width="11.75" style="3" customWidth="1"/>
    <col min="10556" max="10556" width="9" style="3" customWidth="1"/>
    <col min="10557" max="10557" width="13.375" style="3" customWidth="1"/>
    <col min="10558" max="10558" width="11.125" style="3" customWidth="1"/>
    <col min="10559" max="10559" width="9" style="3" customWidth="1"/>
    <col min="10560" max="10560" width="13.5" style="3" customWidth="1"/>
    <col min="10561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42.25" style="3" customWidth="1"/>
    <col min="10760" max="10760" width="12.625" style="3" customWidth="1"/>
    <col min="10761" max="10761" width="13.25" style="3" customWidth="1"/>
    <col min="10762" max="10762" width="11.5" style="3" customWidth="1"/>
    <col min="10763" max="10763" width="13.375" style="3" customWidth="1"/>
    <col min="10764" max="10764" width="12.5" style="3" customWidth="1"/>
    <col min="10765" max="10765" width="7.625" style="3" customWidth="1"/>
    <col min="10766" max="10766" width="12.75" style="3" customWidth="1"/>
    <col min="10767" max="10767" width="7.625" style="3" customWidth="1"/>
    <col min="10768" max="10769" width="10.875" style="3" customWidth="1"/>
    <col min="10770" max="10770" width="8.875" style="3" customWidth="1"/>
    <col min="10771" max="10771" width="11.625" style="3" customWidth="1"/>
    <col min="10772" max="10772" width="10.875" style="3" customWidth="1"/>
    <col min="10773" max="10773" width="8.875" style="3" customWidth="1"/>
    <col min="10774" max="10774" width="11.125" style="3" customWidth="1"/>
    <col min="10775" max="10775" width="10.875" style="3" customWidth="1"/>
    <col min="10776" max="10776" width="9" style="3" customWidth="1"/>
    <col min="10777" max="10777" width="11.625" style="3" customWidth="1"/>
    <col min="10778" max="10778" width="11.375" style="3" customWidth="1"/>
    <col min="10779" max="10779" width="9" style="3" customWidth="1"/>
    <col min="10780" max="10781" width="11.875" style="3" customWidth="1"/>
    <col min="10782" max="10782" width="9" style="3" customWidth="1"/>
    <col min="10783" max="10783" width="11.625" style="3" customWidth="1"/>
    <col min="10784" max="10784" width="11.875" style="3" customWidth="1"/>
    <col min="10785" max="10785" width="9" style="3" customWidth="1"/>
    <col min="10786" max="10786" width="11.625" style="3" customWidth="1"/>
    <col min="10787" max="10787" width="11.125" style="3" customWidth="1"/>
    <col min="10788" max="10788" width="9" style="3" customWidth="1"/>
    <col min="10789" max="10789" width="11.625" style="3" customWidth="1"/>
    <col min="10790" max="10790" width="11.75" style="3" customWidth="1"/>
    <col min="10791" max="10791" width="9" style="3" customWidth="1"/>
    <col min="10792" max="10792" width="12" style="3" customWidth="1"/>
    <col min="10793" max="10793" width="11" style="3" customWidth="1"/>
    <col min="10794" max="10794" width="9" style="3" customWidth="1"/>
    <col min="10795" max="10795" width="12.375" style="3" customWidth="1"/>
    <col min="10796" max="10796" width="10.875" style="3" customWidth="1"/>
    <col min="10797" max="10797" width="9" style="3" customWidth="1"/>
    <col min="10798" max="10798" width="11.625" style="3" customWidth="1"/>
    <col min="10799" max="10799" width="10.75" style="3" customWidth="1"/>
    <col min="10800" max="10800" width="9" style="3" customWidth="1"/>
    <col min="10801" max="10801" width="11.625" style="3" customWidth="1"/>
    <col min="10802" max="10802" width="11.875" style="3" customWidth="1"/>
    <col min="10803" max="10803" width="9" style="3" customWidth="1"/>
    <col min="10804" max="10804" width="11.625" style="3" customWidth="1"/>
    <col min="10805" max="10805" width="10.875" style="3" customWidth="1"/>
    <col min="10806" max="10806" width="9" style="3" customWidth="1"/>
    <col min="10807" max="10807" width="11.375" style="3" customWidth="1"/>
    <col min="10808" max="10808" width="11.25" style="3" customWidth="1"/>
    <col min="10809" max="10809" width="9" style="3" customWidth="1"/>
    <col min="10810" max="10810" width="13.5" style="3" customWidth="1"/>
    <col min="10811" max="10811" width="11.75" style="3" customWidth="1"/>
    <col min="10812" max="10812" width="9" style="3" customWidth="1"/>
    <col min="10813" max="10813" width="13.375" style="3" customWidth="1"/>
    <col min="10814" max="10814" width="11.125" style="3" customWidth="1"/>
    <col min="10815" max="10815" width="9" style="3" customWidth="1"/>
    <col min="10816" max="10816" width="13.5" style="3" customWidth="1"/>
    <col min="10817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42.25" style="3" customWidth="1"/>
    <col min="11016" max="11016" width="12.625" style="3" customWidth="1"/>
    <col min="11017" max="11017" width="13.25" style="3" customWidth="1"/>
    <col min="11018" max="11018" width="11.5" style="3" customWidth="1"/>
    <col min="11019" max="11019" width="13.375" style="3" customWidth="1"/>
    <col min="11020" max="11020" width="12.5" style="3" customWidth="1"/>
    <col min="11021" max="11021" width="7.625" style="3" customWidth="1"/>
    <col min="11022" max="11022" width="12.75" style="3" customWidth="1"/>
    <col min="11023" max="11023" width="7.625" style="3" customWidth="1"/>
    <col min="11024" max="11025" width="10.875" style="3" customWidth="1"/>
    <col min="11026" max="11026" width="8.875" style="3" customWidth="1"/>
    <col min="11027" max="11027" width="11.625" style="3" customWidth="1"/>
    <col min="11028" max="11028" width="10.875" style="3" customWidth="1"/>
    <col min="11029" max="11029" width="8.875" style="3" customWidth="1"/>
    <col min="11030" max="11030" width="11.125" style="3" customWidth="1"/>
    <col min="11031" max="11031" width="10.875" style="3" customWidth="1"/>
    <col min="11032" max="11032" width="9" style="3" customWidth="1"/>
    <col min="11033" max="11033" width="11.625" style="3" customWidth="1"/>
    <col min="11034" max="11034" width="11.375" style="3" customWidth="1"/>
    <col min="11035" max="11035" width="9" style="3" customWidth="1"/>
    <col min="11036" max="11037" width="11.875" style="3" customWidth="1"/>
    <col min="11038" max="11038" width="9" style="3" customWidth="1"/>
    <col min="11039" max="11039" width="11.625" style="3" customWidth="1"/>
    <col min="11040" max="11040" width="11.875" style="3" customWidth="1"/>
    <col min="11041" max="11041" width="9" style="3" customWidth="1"/>
    <col min="11042" max="11042" width="11.625" style="3" customWidth="1"/>
    <col min="11043" max="11043" width="11.125" style="3" customWidth="1"/>
    <col min="11044" max="11044" width="9" style="3" customWidth="1"/>
    <col min="11045" max="11045" width="11.625" style="3" customWidth="1"/>
    <col min="11046" max="11046" width="11.75" style="3" customWidth="1"/>
    <col min="11047" max="11047" width="9" style="3" customWidth="1"/>
    <col min="11048" max="11048" width="12" style="3" customWidth="1"/>
    <col min="11049" max="11049" width="11" style="3" customWidth="1"/>
    <col min="11050" max="11050" width="9" style="3" customWidth="1"/>
    <col min="11051" max="11051" width="12.375" style="3" customWidth="1"/>
    <col min="11052" max="11052" width="10.875" style="3" customWidth="1"/>
    <col min="11053" max="11053" width="9" style="3" customWidth="1"/>
    <col min="11054" max="11054" width="11.625" style="3" customWidth="1"/>
    <col min="11055" max="11055" width="10.75" style="3" customWidth="1"/>
    <col min="11056" max="11056" width="9" style="3" customWidth="1"/>
    <col min="11057" max="11057" width="11.625" style="3" customWidth="1"/>
    <col min="11058" max="11058" width="11.875" style="3" customWidth="1"/>
    <col min="11059" max="11059" width="9" style="3" customWidth="1"/>
    <col min="11060" max="11060" width="11.625" style="3" customWidth="1"/>
    <col min="11061" max="11061" width="10.875" style="3" customWidth="1"/>
    <col min="11062" max="11062" width="9" style="3" customWidth="1"/>
    <col min="11063" max="11063" width="11.375" style="3" customWidth="1"/>
    <col min="11064" max="11064" width="11.25" style="3" customWidth="1"/>
    <col min="11065" max="11065" width="9" style="3" customWidth="1"/>
    <col min="11066" max="11066" width="13.5" style="3" customWidth="1"/>
    <col min="11067" max="11067" width="11.75" style="3" customWidth="1"/>
    <col min="11068" max="11068" width="9" style="3" customWidth="1"/>
    <col min="11069" max="11069" width="13.375" style="3" customWidth="1"/>
    <col min="11070" max="11070" width="11.125" style="3" customWidth="1"/>
    <col min="11071" max="11071" width="9" style="3" customWidth="1"/>
    <col min="11072" max="11072" width="13.5" style="3" customWidth="1"/>
    <col min="11073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42.25" style="3" customWidth="1"/>
    <col min="11272" max="11272" width="12.625" style="3" customWidth="1"/>
    <col min="11273" max="11273" width="13.25" style="3" customWidth="1"/>
    <col min="11274" max="11274" width="11.5" style="3" customWidth="1"/>
    <col min="11275" max="11275" width="13.375" style="3" customWidth="1"/>
    <col min="11276" max="11276" width="12.5" style="3" customWidth="1"/>
    <col min="11277" max="11277" width="7.625" style="3" customWidth="1"/>
    <col min="11278" max="11278" width="12.75" style="3" customWidth="1"/>
    <col min="11279" max="11279" width="7.625" style="3" customWidth="1"/>
    <col min="11280" max="11281" width="10.875" style="3" customWidth="1"/>
    <col min="11282" max="11282" width="8.875" style="3" customWidth="1"/>
    <col min="11283" max="11283" width="11.625" style="3" customWidth="1"/>
    <col min="11284" max="11284" width="10.875" style="3" customWidth="1"/>
    <col min="11285" max="11285" width="8.875" style="3" customWidth="1"/>
    <col min="11286" max="11286" width="11.125" style="3" customWidth="1"/>
    <col min="11287" max="11287" width="10.875" style="3" customWidth="1"/>
    <col min="11288" max="11288" width="9" style="3" customWidth="1"/>
    <col min="11289" max="11289" width="11.625" style="3" customWidth="1"/>
    <col min="11290" max="11290" width="11.375" style="3" customWidth="1"/>
    <col min="11291" max="11291" width="9" style="3" customWidth="1"/>
    <col min="11292" max="11293" width="11.875" style="3" customWidth="1"/>
    <col min="11294" max="11294" width="9" style="3" customWidth="1"/>
    <col min="11295" max="11295" width="11.625" style="3" customWidth="1"/>
    <col min="11296" max="11296" width="11.875" style="3" customWidth="1"/>
    <col min="11297" max="11297" width="9" style="3" customWidth="1"/>
    <col min="11298" max="11298" width="11.625" style="3" customWidth="1"/>
    <col min="11299" max="11299" width="11.125" style="3" customWidth="1"/>
    <col min="11300" max="11300" width="9" style="3" customWidth="1"/>
    <col min="11301" max="11301" width="11.625" style="3" customWidth="1"/>
    <col min="11302" max="11302" width="11.75" style="3" customWidth="1"/>
    <col min="11303" max="11303" width="9" style="3" customWidth="1"/>
    <col min="11304" max="11304" width="12" style="3" customWidth="1"/>
    <col min="11305" max="11305" width="11" style="3" customWidth="1"/>
    <col min="11306" max="11306" width="9" style="3" customWidth="1"/>
    <col min="11307" max="11307" width="12.375" style="3" customWidth="1"/>
    <col min="11308" max="11308" width="10.875" style="3" customWidth="1"/>
    <col min="11309" max="11309" width="9" style="3" customWidth="1"/>
    <col min="11310" max="11310" width="11.625" style="3" customWidth="1"/>
    <col min="11311" max="11311" width="10.75" style="3" customWidth="1"/>
    <col min="11312" max="11312" width="9" style="3" customWidth="1"/>
    <col min="11313" max="11313" width="11.625" style="3" customWidth="1"/>
    <col min="11314" max="11314" width="11.875" style="3" customWidth="1"/>
    <col min="11315" max="11315" width="9" style="3" customWidth="1"/>
    <col min="11316" max="11316" width="11.625" style="3" customWidth="1"/>
    <col min="11317" max="11317" width="10.875" style="3" customWidth="1"/>
    <col min="11318" max="11318" width="9" style="3" customWidth="1"/>
    <col min="11319" max="11319" width="11.375" style="3" customWidth="1"/>
    <col min="11320" max="11320" width="11.25" style="3" customWidth="1"/>
    <col min="11321" max="11321" width="9" style="3" customWidth="1"/>
    <col min="11322" max="11322" width="13.5" style="3" customWidth="1"/>
    <col min="11323" max="11323" width="11.75" style="3" customWidth="1"/>
    <col min="11324" max="11324" width="9" style="3" customWidth="1"/>
    <col min="11325" max="11325" width="13.375" style="3" customWidth="1"/>
    <col min="11326" max="11326" width="11.125" style="3" customWidth="1"/>
    <col min="11327" max="11327" width="9" style="3" customWidth="1"/>
    <col min="11328" max="11328" width="13.5" style="3" customWidth="1"/>
    <col min="11329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42.25" style="3" customWidth="1"/>
    <col min="11528" max="11528" width="12.625" style="3" customWidth="1"/>
    <col min="11529" max="11529" width="13.25" style="3" customWidth="1"/>
    <col min="11530" max="11530" width="11.5" style="3" customWidth="1"/>
    <col min="11531" max="11531" width="13.375" style="3" customWidth="1"/>
    <col min="11532" max="11532" width="12.5" style="3" customWidth="1"/>
    <col min="11533" max="11533" width="7.625" style="3" customWidth="1"/>
    <col min="11534" max="11534" width="12.75" style="3" customWidth="1"/>
    <col min="11535" max="11535" width="7.625" style="3" customWidth="1"/>
    <col min="11536" max="11537" width="10.875" style="3" customWidth="1"/>
    <col min="11538" max="11538" width="8.875" style="3" customWidth="1"/>
    <col min="11539" max="11539" width="11.625" style="3" customWidth="1"/>
    <col min="11540" max="11540" width="10.875" style="3" customWidth="1"/>
    <col min="11541" max="11541" width="8.875" style="3" customWidth="1"/>
    <col min="11542" max="11542" width="11.125" style="3" customWidth="1"/>
    <col min="11543" max="11543" width="10.875" style="3" customWidth="1"/>
    <col min="11544" max="11544" width="9" style="3" customWidth="1"/>
    <col min="11545" max="11545" width="11.625" style="3" customWidth="1"/>
    <col min="11546" max="11546" width="11.375" style="3" customWidth="1"/>
    <col min="11547" max="11547" width="9" style="3" customWidth="1"/>
    <col min="11548" max="11549" width="11.875" style="3" customWidth="1"/>
    <col min="11550" max="11550" width="9" style="3" customWidth="1"/>
    <col min="11551" max="11551" width="11.625" style="3" customWidth="1"/>
    <col min="11552" max="11552" width="11.875" style="3" customWidth="1"/>
    <col min="11553" max="11553" width="9" style="3" customWidth="1"/>
    <col min="11554" max="11554" width="11.625" style="3" customWidth="1"/>
    <col min="11555" max="11555" width="11.125" style="3" customWidth="1"/>
    <col min="11556" max="11556" width="9" style="3" customWidth="1"/>
    <col min="11557" max="11557" width="11.625" style="3" customWidth="1"/>
    <col min="11558" max="11558" width="11.75" style="3" customWidth="1"/>
    <col min="11559" max="11559" width="9" style="3" customWidth="1"/>
    <col min="11560" max="11560" width="12" style="3" customWidth="1"/>
    <col min="11561" max="11561" width="11" style="3" customWidth="1"/>
    <col min="11562" max="11562" width="9" style="3" customWidth="1"/>
    <col min="11563" max="11563" width="12.375" style="3" customWidth="1"/>
    <col min="11564" max="11564" width="10.875" style="3" customWidth="1"/>
    <col min="11565" max="11565" width="9" style="3" customWidth="1"/>
    <col min="11566" max="11566" width="11.625" style="3" customWidth="1"/>
    <col min="11567" max="11567" width="10.75" style="3" customWidth="1"/>
    <col min="11568" max="11568" width="9" style="3" customWidth="1"/>
    <col min="11569" max="11569" width="11.625" style="3" customWidth="1"/>
    <col min="11570" max="11570" width="11.875" style="3" customWidth="1"/>
    <col min="11571" max="11571" width="9" style="3" customWidth="1"/>
    <col min="11572" max="11572" width="11.625" style="3" customWidth="1"/>
    <col min="11573" max="11573" width="10.875" style="3" customWidth="1"/>
    <col min="11574" max="11574" width="9" style="3" customWidth="1"/>
    <col min="11575" max="11575" width="11.375" style="3" customWidth="1"/>
    <col min="11576" max="11576" width="11.25" style="3" customWidth="1"/>
    <col min="11577" max="11577" width="9" style="3" customWidth="1"/>
    <col min="11578" max="11578" width="13.5" style="3" customWidth="1"/>
    <col min="11579" max="11579" width="11.75" style="3" customWidth="1"/>
    <col min="11580" max="11580" width="9" style="3" customWidth="1"/>
    <col min="11581" max="11581" width="13.375" style="3" customWidth="1"/>
    <col min="11582" max="11582" width="11.125" style="3" customWidth="1"/>
    <col min="11583" max="11583" width="9" style="3" customWidth="1"/>
    <col min="11584" max="11584" width="13.5" style="3" customWidth="1"/>
    <col min="11585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42.25" style="3" customWidth="1"/>
    <col min="11784" max="11784" width="12.625" style="3" customWidth="1"/>
    <col min="11785" max="11785" width="13.25" style="3" customWidth="1"/>
    <col min="11786" max="11786" width="11.5" style="3" customWidth="1"/>
    <col min="11787" max="11787" width="13.375" style="3" customWidth="1"/>
    <col min="11788" max="11788" width="12.5" style="3" customWidth="1"/>
    <col min="11789" max="11789" width="7.625" style="3" customWidth="1"/>
    <col min="11790" max="11790" width="12.75" style="3" customWidth="1"/>
    <col min="11791" max="11791" width="7.625" style="3" customWidth="1"/>
    <col min="11792" max="11793" width="10.875" style="3" customWidth="1"/>
    <col min="11794" max="11794" width="8.875" style="3" customWidth="1"/>
    <col min="11795" max="11795" width="11.625" style="3" customWidth="1"/>
    <col min="11796" max="11796" width="10.875" style="3" customWidth="1"/>
    <col min="11797" max="11797" width="8.875" style="3" customWidth="1"/>
    <col min="11798" max="11798" width="11.125" style="3" customWidth="1"/>
    <col min="11799" max="11799" width="10.875" style="3" customWidth="1"/>
    <col min="11800" max="11800" width="9" style="3" customWidth="1"/>
    <col min="11801" max="11801" width="11.625" style="3" customWidth="1"/>
    <col min="11802" max="11802" width="11.375" style="3" customWidth="1"/>
    <col min="11803" max="11803" width="9" style="3" customWidth="1"/>
    <col min="11804" max="11805" width="11.875" style="3" customWidth="1"/>
    <col min="11806" max="11806" width="9" style="3" customWidth="1"/>
    <col min="11807" max="11807" width="11.625" style="3" customWidth="1"/>
    <col min="11808" max="11808" width="11.875" style="3" customWidth="1"/>
    <col min="11809" max="11809" width="9" style="3" customWidth="1"/>
    <col min="11810" max="11810" width="11.625" style="3" customWidth="1"/>
    <col min="11811" max="11811" width="11.125" style="3" customWidth="1"/>
    <col min="11812" max="11812" width="9" style="3" customWidth="1"/>
    <col min="11813" max="11813" width="11.625" style="3" customWidth="1"/>
    <col min="11814" max="11814" width="11.75" style="3" customWidth="1"/>
    <col min="11815" max="11815" width="9" style="3" customWidth="1"/>
    <col min="11816" max="11816" width="12" style="3" customWidth="1"/>
    <col min="11817" max="11817" width="11" style="3" customWidth="1"/>
    <col min="11818" max="11818" width="9" style="3" customWidth="1"/>
    <col min="11819" max="11819" width="12.375" style="3" customWidth="1"/>
    <col min="11820" max="11820" width="10.875" style="3" customWidth="1"/>
    <col min="11821" max="11821" width="9" style="3" customWidth="1"/>
    <col min="11822" max="11822" width="11.625" style="3" customWidth="1"/>
    <col min="11823" max="11823" width="10.75" style="3" customWidth="1"/>
    <col min="11824" max="11824" width="9" style="3" customWidth="1"/>
    <col min="11825" max="11825" width="11.625" style="3" customWidth="1"/>
    <col min="11826" max="11826" width="11.875" style="3" customWidth="1"/>
    <col min="11827" max="11827" width="9" style="3" customWidth="1"/>
    <col min="11828" max="11828" width="11.625" style="3" customWidth="1"/>
    <col min="11829" max="11829" width="10.875" style="3" customWidth="1"/>
    <col min="11830" max="11830" width="9" style="3" customWidth="1"/>
    <col min="11831" max="11831" width="11.375" style="3" customWidth="1"/>
    <col min="11832" max="11832" width="11.25" style="3" customWidth="1"/>
    <col min="11833" max="11833" width="9" style="3" customWidth="1"/>
    <col min="11834" max="11834" width="13.5" style="3" customWidth="1"/>
    <col min="11835" max="11835" width="11.75" style="3" customWidth="1"/>
    <col min="11836" max="11836" width="9" style="3" customWidth="1"/>
    <col min="11837" max="11837" width="13.375" style="3" customWidth="1"/>
    <col min="11838" max="11838" width="11.125" style="3" customWidth="1"/>
    <col min="11839" max="11839" width="9" style="3" customWidth="1"/>
    <col min="11840" max="11840" width="13.5" style="3" customWidth="1"/>
    <col min="11841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42.25" style="3" customWidth="1"/>
    <col min="12040" max="12040" width="12.625" style="3" customWidth="1"/>
    <col min="12041" max="12041" width="13.25" style="3" customWidth="1"/>
    <col min="12042" max="12042" width="11.5" style="3" customWidth="1"/>
    <col min="12043" max="12043" width="13.375" style="3" customWidth="1"/>
    <col min="12044" max="12044" width="12.5" style="3" customWidth="1"/>
    <col min="12045" max="12045" width="7.625" style="3" customWidth="1"/>
    <col min="12046" max="12046" width="12.75" style="3" customWidth="1"/>
    <col min="12047" max="12047" width="7.625" style="3" customWidth="1"/>
    <col min="12048" max="12049" width="10.875" style="3" customWidth="1"/>
    <col min="12050" max="12050" width="8.875" style="3" customWidth="1"/>
    <col min="12051" max="12051" width="11.625" style="3" customWidth="1"/>
    <col min="12052" max="12052" width="10.875" style="3" customWidth="1"/>
    <col min="12053" max="12053" width="8.875" style="3" customWidth="1"/>
    <col min="12054" max="12054" width="11.125" style="3" customWidth="1"/>
    <col min="12055" max="12055" width="10.875" style="3" customWidth="1"/>
    <col min="12056" max="12056" width="9" style="3" customWidth="1"/>
    <col min="12057" max="12057" width="11.625" style="3" customWidth="1"/>
    <col min="12058" max="12058" width="11.375" style="3" customWidth="1"/>
    <col min="12059" max="12059" width="9" style="3" customWidth="1"/>
    <col min="12060" max="12061" width="11.875" style="3" customWidth="1"/>
    <col min="12062" max="12062" width="9" style="3" customWidth="1"/>
    <col min="12063" max="12063" width="11.625" style="3" customWidth="1"/>
    <col min="12064" max="12064" width="11.875" style="3" customWidth="1"/>
    <col min="12065" max="12065" width="9" style="3" customWidth="1"/>
    <col min="12066" max="12066" width="11.625" style="3" customWidth="1"/>
    <col min="12067" max="12067" width="11.125" style="3" customWidth="1"/>
    <col min="12068" max="12068" width="9" style="3" customWidth="1"/>
    <col min="12069" max="12069" width="11.625" style="3" customWidth="1"/>
    <col min="12070" max="12070" width="11.75" style="3" customWidth="1"/>
    <col min="12071" max="12071" width="9" style="3" customWidth="1"/>
    <col min="12072" max="12072" width="12" style="3" customWidth="1"/>
    <col min="12073" max="12073" width="11" style="3" customWidth="1"/>
    <col min="12074" max="12074" width="9" style="3" customWidth="1"/>
    <col min="12075" max="12075" width="12.375" style="3" customWidth="1"/>
    <col min="12076" max="12076" width="10.875" style="3" customWidth="1"/>
    <col min="12077" max="12077" width="9" style="3" customWidth="1"/>
    <col min="12078" max="12078" width="11.625" style="3" customWidth="1"/>
    <col min="12079" max="12079" width="10.75" style="3" customWidth="1"/>
    <col min="12080" max="12080" width="9" style="3" customWidth="1"/>
    <col min="12081" max="12081" width="11.625" style="3" customWidth="1"/>
    <col min="12082" max="12082" width="11.875" style="3" customWidth="1"/>
    <col min="12083" max="12083" width="9" style="3" customWidth="1"/>
    <col min="12084" max="12084" width="11.625" style="3" customWidth="1"/>
    <col min="12085" max="12085" width="10.875" style="3" customWidth="1"/>
    <col min="12086" max="12086" width="9" style="3" customWidth="1"/>
    <col min="12087" max="12087" width="11.375" style="3" customWidth="1"/>
    <col min="12088" max="12088" width="11.25" style="3" customWidth="1"/>
    <col min="12089" max="12089" width="9" style="3" customWidth="1"/>
    <col min="12090" max="12090" width="13.5" style="3" customWidth="1"/>
    <col min="12091" max="12091" width="11.75" style="3" customWidth="1"/>
    <col min="12092" max="12092" width="9" style="3" customWidth="1"/>
    <col min="12093" max="12093" width="13.375" style="3" customWidth="1"/>
    <col min="12094" max="12094" width="11.125" style="3" customWidth="1"/>
    <col min="12095" max="12095" width="9" style="3" customWidth="1"/>
    <col min="12096" max="12096" width="13.5" style="3" customWidth="1"/>
    <col min="12097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42.25" style="3" customWidth="1"/>
    <col min="12296" max="12296" width="12.625" style="3" customWidth="1"/>
    <col min="12297" max="12297" width="13.25" style="3" customWidth="1"/>
    <col min="12298" max="12298" width="11.5" style="3" customWidth="1"/>
    <col min="12299" max="12299" width="13.375" style="3" customWidth="1"/>
    <col min="12300" max="12300" width="12.5" style="3" customWidth="1"/>
    <col min="12301" max="12301" width="7.625" style="3" customWidth="1"/>
    <col min="12302" max="12302" width="12.75" style="3" customWidth="1"/>
    <col min="12303" max="12303" width="7.625" style="3" customWidth="1"/>
    <col min="12304" max="12305" width="10.875" style="3" customWidth="1"/>
    <col min="12306" max="12306" width="8.875" style="3" customWidth="1"/>
    <col min="12307" max="12307" width="11.625" style="3" customWidth="1"/>
    <col min="12308" max="12308" width="10.875" style="3" customWidth="1"/>
    <col min="12309" max="12309" width="8.875" style="3" customWidth="1"/>
    <col min="12310" max="12310" width="11.125" style="3" customWidth="1"/>
    <col min="12311" max="12311" width="10.875" style="3" customWidth="1"/>
    <col min="12312" max="12312" width="9" style="3" customWidth="1"/>
    <col min="12313" max="12313" width="11.625" style="3" customWidth="1"/>
    <col min="12314" max="12314" width="11.375" style="3" customWidth="1"/>
    <col min="12315" max="12315" width="9" style="3" customWidth="1"/>
    <col min="12316" max="12317" width="11.875" style="3" customWidth="1"/>
    <col min="12318" max="12318" width="9" style="3" customWidth="1"/>
    <col min="12319" max="12319" width="11.625" style="3" customWidth="1"/>
    <col min="12320" max="12320" width="11.875" style="3" customWidth="1"/>
    <col min="12321" max="12321" width="9" style="3" customWidth="1"/>
    <col min="12322" max="12322" width="11.625" style="3" customWidth="1"/>
    <col min="12323" max="12323" width="11.125" style="3" customWidth="1"/>
    <col min="12324" max="12324" width="9" style="3" customWidth="1"/>
    <col min="12325" max="12325" width="11.625" style="3" customWidth="1"/>
    <col min="12326" max="12326" width="11.75" style="3" customWidth="1"/>
    <col min="12327" max="12327" width="9" style="3" customWidth="1"/>
    <col min="12328" max="12328" width="12" style="3" customWidth="1"/>
    <col min="12329" max="12329" width="11" style="3" customWidth="1"/>
    <col min="12330" max="12330" width="9" style="3" customWidth="1"/>
    <col min="12331" max="12331" width="12.375" style="3" customWidth="1"/>
    <col min="12332" max="12332" width="10.875" style="3" customWidth="1"/>
    <col min="12333" max="12333" width="9" style="3" customWidth="1"/>
    <col min="12334" max="12334" width="11.625" style="3" customWidth="1"/>
    <col min="12335" max="12335" width="10.75" style="3" customWidth="1"/>
    <col min="12336" max="12336" width="9" style="3" customWidth="1"/>
    <col min="12337" max="12337" width="11.625" style="3" customWidth="1"/>
    <col min="12338" max="12338" width="11.875" style="3" customWidth="1"/>
    <col min="12339" max="12339" width="9" style="3" customWidth="1"/>
    <col min="12340" max="12340" width="11.625" style="3" customWidth="1"/>
    <col min="12341" max="12341" width="10.875" style="3" customWidth="1"/>
    <col min="12342" max="12342" width="9" style="3" customWidth="1"/>
    <col min="12343" max="12343" width="11.375" style="3" customWidth="1"/>
    <col min="12344" max="12344" width="11.25" style="3" customWidth="1"/>
    <col min="12345" max="12345" width="9" style="3" customWidth="1"/>
    <col min="12346" max="12346" width="13.5" style="3" customWidth="1"/>
    <col min="12347" max="12347" width="11.75" style="3" customWidth="1"/>
    <col min="12348" max="12348" width="9" style="3" customWidth="1"/>
    <col min="12349" max="12349" width="13.375" style="3" customWidth="1"/>
    <col min="12350" max="12350" width="11.125" style="3" customWidth="1"/>
    <col min="12351" max="12351" width="9" style="3" customWidth="1"/>
    <col min="12352" max="12352" width="13.5" style="3" customWidth="1"/>
    <col min="12353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42.25" style="3" customWidth="1"/>
    <col min="12552" max="12552" width="12.625" style="3" customWidth="1"/>
    <col min="12553" max="12553" width="13.25" style="3" customWidth="1"/>
    <col min="12554" max="12554" width="11.5" style="3" customWidth="1"/>
    <col min="12555" max="12555" width="13.375" style="3" customWidth="1"/>
    <col min="12556" max="12556" width="12.5" style="3" customWidth="1"/>
    <col min="12557" max="12557" width="7.625" style="3" customWidth="1"/>
    <col min="12558" max="12558" width="12.75" style="3" customWidth="1"/>
    <col min="12559" max="12559" width="7.625" style="3" customWidth="1"/>
    <col min="12560" max="12561" width="10.875" style="3" customWidth="1"/>
    <col min="12562" max="12562" width="8.875" style="3" customWidth="1"/>
    <col min="12563" max="12563" width="11.625" style="3" customWidth="1"/>
    <col min="12564" max="12564" width="10.875" style="3" customWidth="1"/>
    <col min="12565" max="12565" width="8.875" style="3" customWidth="1"/>
    <col min="12566" max="12566" width="11.125" style="3" customWidth="1"/>
    <col min="12567" max="12567" width="10.875" style="3" customWidth="1"/>
    <col min="12568" max="12568" width="9" style="3" customWidth="1"/>
    <col min="12569" max="12569" width="11.625" style="3" customWidth="1"/>
    <col min="12570" max="12570" width="11.375" style="3" customWidth="1"/>
    <col min="12571" max="12571" width="9" style="3" customWidth="1"/>
    <col min="12572" max="12573" width="11.875" style="3" customWidth="1"/>
    <col min="12574" max="12574" width="9" style="3" customWidth="1"/>
    <col min="12575" max="12575" width="11.625" style="3" customWidth="1"/>
    <col min="12576" max="12576" width="11.875" style="3" customWidth="1"/>
    <col min="12577" max="12577" width="9" style="3" customWidth="1"/>
    <col min="12578" max="12578" width="11.625" style="3" customWidth="1"/>
    <col min="12579" max="12579" width="11.125" style="3" customWidth="1"/>
    <col min="12580" max="12580" width="9" style="3" customWidth="1"/>
    <col min="12581" max="12581" width="11.625" style="3" customWidth="1"/>
    <col min="12582" max="12582" width="11.75" style="3" customWidth="1"/>
    <col min="12583" max="12583" width="9" style="3" customWidth="1"/>
    <col min="12584" max="12584" width="12" style="3" customWidth="1"/>
    <col min="12585" max="12585" width="11" style="3" customWidth="1"/>
    <col min="12586" max="12586" width="9" style="3" customWidth="1"/>
    <col min="12587" max="12587" width="12.375" style="3" customWidth="1"/>
    <col min="12588" max="12588" width="10.875" style="3" customWidth="1"/>
    <col min="12589" max="12589" width="9" style="3" customWidth="1"/>
    <col min="12590" max="12590" width="11.625" style="3" customWidth="1"/>
    <col min="12591" max="12591" width="10.75" style="3" customWidth="1"/>
    <col min="12592" max="12592" width="9" style="3" customWidth="1"/>
    <col min="12593" max="12593" width="11.625" style="3" customWidth="1"/>
    <col min="12594" max="12594" width="11.875" style="3" customWidth="1"/>
    <col min="12595" max="12595" width="9" style="3" customWidth="1"/>
    <col min="12596" max="12596" width="11.625" style="3" customWidth="1"/>
    <col min="12597" max="12597" width="10.875" style="3" customWidth="1"/>
    <col min="12598" max="12598" width="9" style="3" customWidth="1"/>
    <col min="12599" max="12599" width="11.375" style="3" customWidth="1"/>
    <col min="12600" max="12600" width="11.25" style="3" customWidth="1"/>
    <col min="12601" max="12601" width="9" style="3" customWidth="1"/>
    <col min="12602" max="12602" width="13.5" style="3" customWidth="1"/>
    <col min="12603" max="12603" width="11.75" style="3" customWidth="1"/>
    <col min="12604" max="12604" width="9" style="3" customWidth="1"/>
    <col min="12605" max="12605" width="13.375" style="3" customWidth="1"/>
    <col min="12606" max="12606" width="11.125" style="3" customWidth="1"/>
    <col min="12607" max="12607" width="9" style="3" customWidth="1"/>
    <col min="12608" max="12608" width="13.5" style="3" customWidth="1"/>
    <col min="12609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42.25" style="3" customWidth="1"/>
    <col min="12808" max="12808" width="12.625" style="3" customWidth="1"/>
    <col min="12809" max="12809" width="13.25" style="3" customWidth="1"/>
    <col min="12810" max="12810" width="11.5" style="3" customWidth="1"/>
    <col min="12811" max="12811" width="13.375" style="3" customWidth="1"/>
    <col min="12812" max="12812" width="12.5" style="3" customWidth="1"/>
    <col min="12813" max="12813" width="7.625" style="3" customWidth="1"/>
    <col min="12814" max="12814" width="12.75" style="3" customWidth="1"/>
    <col min="12815" max="12815" width="7.625" style="3" customWidth="1"/>
    <col min="12816" max="12817" width="10.875" style="3" customWidth="1"/>
    <col min="12818" max="12818" width="8.875" style="3" customWidth="1"/>
    <col min="12819" max="12819" width="11.625" style="3" customWidth="1"/>
    <col min="12820" max="12820" width="10.875" style="3" customWidth="1"/>
    <col min="12821" max="12821" width="8.875" style="3" customWidth="1"/>
    <col min="12822" max="12822" width="11.125" style="3" customWidth="1"/>
    <col min="12823" max="12823" width="10.875" style="3" customWidth="1"/>
    <col min="12824" max="12824" width="9" style="3" customWidth="1"/>
    <col min="12825" max="12825" width="11.625" style="3" customWidth="1"/>
    <col min="12826" max="12826" width="11.375" style="3" customWidth="1"/>
    <col min="12827" max="12827" width="9" style="3" customWidth="1"/>
    <col min="12828" max="12829" width="11.875" style="3" customWidth="1"/>
    <col min="12830" max="12830" width="9" style="3" customWidth="1"/>
    <col min="12831" max="12831" width="11.625" style="3" customWidth="1"/>
    <col min="12832" max="12832" width="11.875" style="3" customWidth="1"/>
    <col min="12833" max="12833" width="9" style="3" customWidth="1"/>
    <col min="12834" max="12834" width="11.625" style="3" customWidth="1"/>
    <col min="12835" max="12835" width="11.125" style="3" customWidth="1"/>
    <col min="12836" max="12836" width="9" style="3" customWidth="1"/>
    <col min="12837" max="12837" width="11.625" style="3" customWidth="1"/>
    <col min="12838" max="12838" width="11.75" style="3" customWidth="1"/>
    <col min="12839" max="12839" width="9" style="3" customWidth="1"/>
    <col min="12840" max="12840" width="12" style="3" customWidth="1"/>
    <col min="12841" max="12841" width="11" style="3" customWidth="1"/>
    <col min="12842" max="12842" width="9" style="3" customWidth="1"/>
    <col min="12843" max="12843" width="12.375" style="3" customWidth="1"/>
    <col min="12844" max="12844" width="10.875" style="3" customWidth="1"/>
    <col min="12845" max="12845" width="9" style="3" customWidth="1"/>
    <col min="12846" max="12846" width="11.625" style="3" customWidth="1"/>
    <col min="12847" max="12847" width="10.75" style="3" customWidth="1"/>
    <col min="12848" max="12848" width="9" style="3" customWidth="1"/>
    <col min="12849" max="12849" width="11.625" style="3" customWidth="1"/>
    <col min="12850" max="12850" width="11.875" style="3" customWidth="1"/>
    <col min="12851" max="12851" width="9" style="3" customWidth="1"/>
    <col min="12852" max="12852" width="11.625" style="3" customWidth="1"/>
    <col min="12853" max="12853" width="10.875" style="3" customWidth="1"/>
    <col min="12854" max="12854" width="9" style="3" customWidth="1"/>
    <col min="12855" max="12855" width="11.375" style="3" customWidth="1"/>
    <col min="12856" max="12856" width="11.25" style="3" customWidth="1"/>
    <col min="12857" max="12857" width="9" style="3" customWidth="1"/>
    <col min="12858" max="12858" width="13.5" style="3" customWidth="1"/>
    <col min="12859" max="12859" width="11.75" style="3" customWidth="1"/>
    <col min="12860" max="12860" width="9" style="3" customWidth="1"/>
    <col min="12861" max="12861" width="13.375" style="3" customWidth="1"/>
    <col min="12862" max="12862" width="11.125" style="3" customWidth="1"/>
    <col min="12863" max="12863" width="9" style="3" customWidth="1"/>
    <col min="12864" max="12864" width="13.5" style="3" customWidth="1"/>
    <col min="12865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42.25" style="3" customWidth="1"/>
    <col min="13064" max="13064" width="12.625" style="3" customWidth="1"/>
    <col min="13065" max="13065" width="13.25" style="3" customWidth="1"/>
    <col min="13066" max="13066" width="11.5" style="3" customWidth="1"/>
    <col min="13067" max="13067" width="13.375" style="3" customWidth="1"/>
    <col min="13068" max="13068" width="12.5" style="3" customWidth="1"/>
    <col min="13069" max="13069" width="7.625" style="3" customWidth="1"/>
    <col min="13070" max="13070" width="12.75" style="3" customWidth="1"/>
    <col min="13071" max="13071" width="7.625" style="3" customWidth="1"/>
    <col min="13072" max="13073" width="10.875" style="3" customWidth="1"/>
    <col min="13074" max="13074" width="8.875" style="3" customWidth="1"/>
    <col min="13075" max="13075" width="11.625" style="3" customWidth="1"/>
    <col min="13076" max="13076" width="10.875" style="3" customWidth="1"/>
    <col min="13077" max="13077" width="8.875" style="3" customWidth="1"/>
    <col min="13078" max="13078" width="11.125" style="3" customWidth="1"/>
    <col min="13079" max="13079" width="10.875" style="3" customWidth="1"/>
    <col min="13080" max="13080" width="9" style="3" customWidth="1"/>
    <col min="13081" max="13081" width="11.625" style="3" customWidth="1"/>
    <col min="13082" max="13082" width="11.375" style="3" customWidth="1"/>
    <col min="13083" max="13083" width="9" style="3" customWidth="1"/>
    <col min="13084" max="13085" width="11.875" style="3" customWidth="1"/>
    <col min="13086" max="13086" width="9" style="3" customWidth="1"/>
    <col min="13087" max="13087" width="11.625" style="3" customWidth="1"/>
    <col min="13088" max="13088" width="11.875" style="3" customWidth="1"/>
    <col min="13089" max="13089" width="9" style="3" customWidth="1"/>
    <col min="13090" max="13090" width="11.625" style="3" customWidth="1"/>
    <col min="13091" max="13091" width="11.125" style="3" customWidth="1"/>
    <col min="13092" max="13092" width="9" style="3" customWidth="1"/>
    <col min="13093" max="13093" width="11.625" style="3" customWidth="1"/>
    <col min="13094" max="13094" width="11.75" style="3" customWidth="1"/>
    <col min="13095" max="13095" width="9" style="3" customWidth="1"/>
    <col min="13096" max="13096" width="12" style="3" customWidth="1"/>
    <col min="13097" max="13097" width="11" style="3" customWidth="1"/>
    <col min="13098" max="13098" width="9" style="3" customWidth="1"/>
    <col min="13099" max="13099" width="12.375" style="3" customWidth="1"/>
    <col min="13100" max="13100" width="10.875" style="3" customWidth="1"/>
    <col min="13101" max="13101" width="9" style="3" customWidth="1"/>
    <col min="13102" max="13102" width="11.625" style="3" customWidth="1"/>
    <col min="13103" max="13103" width="10.75" style="3" customWidth="1"/>
    <col min="13104" max="13104" width="9" style="3" customWidth="1"/>
    <col min="13105" max="13105" width="11.625" style="3" customWidth="1"/>
    <col min="13106" max="13106" width="11.875" style="3" customWidth="1"/>
    <col min="13107" max="13107" width="9" style="3" customWidth="1"/>
    <col min="13108" max="13108" width="11.625" style="3" customWidth="1"/>
    <col min="13109" max="13109" width="10.875" style="3" customWidth="1"/>
    <col min="13110" max="13110" width="9" style="3" customWidth="1"/>
    <col min="13111" max="13111" width="11.375" style="3" customWidth="1"/>
    <col min="13112" max="13112" width="11.25" style="3" customWidth="1"/>
    <col min="13113" max="13113" width="9" style="3" customWidth="1"/>
    <col min="13114" max="13114" width="13.5" style="3" customWidth="1"/>
    <col min="13115" max="13115" width="11.75" style="3" customWidth="1"/>
    <col min="13116" max="13116" width="9" style="3" customWidth="1"/>
    <col min="13117" max="13117" width="13.375" style="3" customWidth="1"/>
    <col min="13118" max="13118" width="11.125" style="3" customWidth="1"/>
    <col min="13119" max="13119" width="9" style="3" customWidth="1"/>
    <col min="13120" max="13120" width="13.5" style="3" customWidth="1"/>
    <col min="13121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42.25" style="3" customWidth="1"/>
    <col min="13320" max="13320" width="12.625" style="3" customWidth="1"/>
    <col min="13321" max="13321" width="13.25" style="3" customWidth="1"/>
    <col min="13322" max="13322" width="11.5" style="3" customWidth="1"/>
    <col min="13323" max="13323" width="13.375" style="3" customWidth="1"/>
    <col min="13324" max="13324" width="12.5" style="3" customWidth="1"/>
    <col min="13325" max="13325" width="7.625" style="3" customWidth="1"/>
    <col min="13326" max="13326" width="12.75" style="3" customWidth="1"/>
    <col min="13327" max="13327" width="7.625" style="3" customWidth="1"/>
    <col min="13328" max="13329" width="10.875" style="3" customWidth="1"/>
    <col min="13330" max="13330" width="8.875" style="3" customWidth="1"/>
    <col min="13331" max="13331" width="11.625" style="3" customWidth="1"/>
    <col min="13332" max="13332" width="10.875" style="3" customWidth="1"/>
    <col min="13333" max="13333" width="8.875" style="3" customWidth="1"/>
    <col min="13334" max="13334" width="11.125" style="3" customWidth="1"/>
    <col min="13335" max="13335" width="10.875" style="3" customWidth="1"/>
    <col min="13336" max="13336" width="9" style="3" customWidth="1"/>
    <col min="13337" max="13337" width="11.625" style="3" customWidth="1"/>
    <col min="13338" max="13338" width="11.375" style="3" customWidth="1"/>
    <col min="13339" max="13339" width="9" style="3" customWidth="1"/>
    <col min="13340" max="13341" width="11.875" style="3" customWidth="1"/>
    <col min="13342" max="13342" width="9" style="3" customWidth="1"/>
    <col min="13343" max="13343" width="11.625" style="3" customWidth="1"/>
    <col min="13344" max="13344" width="11.875" style="3" customWidth="1"/>
    <col min="13345" max="13345" width="9" style="3" customWidth="1"/>
    <col min="13346" max="13346" width="11.625" style="3" customWidth="1"/>
    <col min="13347" max="13347" width="11.125" style="3" customWidth="1"/>
    <col min="13348" max="13348" width="9" style="3" customWidth="1"/>
    <col min="13349" max="13349" width="11.625" style="3" customWidth="1"/>
    <col min="13350" max="13350" width="11.75" style="3" customWidth="1"/>
    <col min="13351" max="13351" width="9" style="3" customWidth="1"/>
    <col min="13352" max="13352" width="12" style="3" customWidth="1"/>
    <col min="13353" max="13353" width="11" style="3" customWidth="1"/>
    <col min="13354" max="13354" width="9" style="3" customWidth="1"/>
    <col min="13355" max="13355" width="12.375" style="3" customWidth="1"/>
    <col min="13356" max="13356" width="10.875" style="3" customWidth="1"/>
    <col min="13357" max="13357" width="9" style="3" customWidth="1"/>
    <col min="13358" max="13358" width="11.625" style="3" customWidth="1"/>
    <col min="13359" max="13359" width="10.75" style="3" customWidth="1"/>
    <col min="13360" max="13360" width="9" style="3" customWidth="1"/>
    <col min="13361" max="13361" width="11.625" style="3" customWidth="1"/>
    <col min="13362" max="13362" width="11.875" style="3" customWidth="1"/>
    <col min="13363" max="13363" width="9" style="3" customWidth="1"/>
    <col min="13364" max="13364" width="11.625" style="3" customWidth="1"/>
    <col min="13365" max="13365" width="10.875" style="3" customWidth="1"/>
    <col min="13366" max="13366" width="9" style="3" customWidth="1"/>
    <col min="13367" max="13367" width="11.375" style="3" customWidth="1"/>
    <col min="13368" max="13368" width="11.25" style="3" customWidth="1"/>
    <col min="13369" max="13369" width="9" style="3" customWidth="1"/>
    <col min="13370" max="13370" width="13.5" style="3" customWidth="1"/>
    <col min="13371" max="13371" width="11.75" style="3" customWidth="1"/>
    <col min="13372" max="13372" width="9" style="3" customWidth="1"/>
    <col min="13373" max="13373" width="13.375" style="3" customWidth="1"/>
    <col min="13374" max="13374" width="11.125" style="3" customWidth="1"/>
    <col min="13375" max="13375" width="9" style="3" customWidth="1"/>
    <col min="13376" max="13376" width="13.5" style="3" customWidth="1"/>
    <col min="13377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42.25" style="3" customWidth="1"/>
    <col min="13576" max="13576" width="12.625" style="3" customWidth="1"/>
    <col min="13577" max="13577" width="13.25" style="3" customWidth="1"/>
    <col min="13578" max="13578" width="11.5" style="3" customWidth="1"/>
    <col min="13579" max="13579" width="13.375" style="3" customWidth="1"/>
    <col min="13580" max="13580" width="12.5" style="3" customWidth="1"/>
    <col min="13581" max="13581" width="7.625" style="3" customWidth="1"/>
    <col min="13582" max="13582" width="12.75" style="3" customWidth="1"/>
    <col min="13583" max="13583" width="7.625" style="3" customWidth="1"/>
    <col min="13584" max="13585" width="10.875" style="3" customWidth="1"/>
    <col min="13586" max="13586" width="8.875" style="3" customWidth="1"/>
    <col min="13587" max="13587" width="11.625" style="3" customWidth="1"/>
    <col min="13588" max="13588" width="10.875" style="3" customWidth="1"/>
    <col min="13589" max="13589" width="8.875" style="3" customWidth="1"/>
    <col min="13590" max="13590" width="11.125" style="3" customWidth="1"/>
    <col min="13591" max="13591" width="10.875" style="3" customWidth="1"/>
    <col min="13592" max="13592" width="9" style="3" customWidth="1"/>
    <col min="13593" max="13593" width="11.625" style="3" customWidth="1"/>
    <col min="13594" max="13594" width="11.375" style="3" customWidth="1"/>
    <col min="13595" max="13595" width="9" style="3" customWidth="1"/>
    <col min="13596" max="13597" width="11.875" style="3" customWidth="1"/>
    <col min="13598" max="13598" width="9" style="3" customWidth="1"/>
    <col min="13599" max="13599" width="11.625" style="3" customWidth="1"/>
    <col min="13600" max="13600" width="11.875" style="3" customWidth="1"/>
    <col min="13601" max="13601" width="9" style="3" customWidth="1"/>
    <col min="13602" max="13602" width="11.625" style="3" customWidth="1"/>
    <col min="13603" max="13603" width="11.125" style="3" customWidth="1"/>
    <col min="13604" max="13604" width="9" style="3" customWidth="1"/>
    <col min="13605" max="13605" width="11.625" style="3" customWidth="1"/>
    <col min="13606" max="13606" width="11.75" style="3" customWidth="1"/>
    <col min="13607" max="13607" width="9" style="3" customWidth="1"/>
    <col min="13608" max="13608" width="12" style="3" customWidth="1"/>
    <col min="13609" max="13609" width="11" style="3" customWidth="1"/>
    <col min="13610" max="13610" width="9" style="3" customWidth="1"/>
    <col min="13611" max="13611" width="12.375" style="3" customWidth="1"/>
    <col min="13612" max="13612" width="10.875" style="3" customWidth="1"/>
    <col min="13613" max="13613" width="9" style="3" customWidth="1"/>
    <col min="13614" max="13614" width="11.625" style="3" customWidth="1"/>
    <col min="13615" max="13615" width="10.75" style="3" customWidth="1"/>
    <col min="13616" max="13616" width="9" style="3" customWidth="1"/>
    <col min="13617" max="13617" width="11.625" style="3" customWidth="1"/>
    <col min="13618" max="13618" width="11.875" style="3" customWidth="1"/>
    <col min="13619" max="13619" width="9" style="3" customWidth="1"/>
    <col min="13620" max="13620" width="11.625" style="3" customWidth="1"/>
    <col min="13621" max="13621" width="10.875" style="3" customWidth="1"/>
    <col min="13622" max="13622" width="9" style="3" customWidth="1"/>
    <col min="13623" max="13623" width="11.375" style="3" customWidth="1"/>
    <col min="13624" max="13624" width="11.25" style="3" customWidth="1"/>
    <col min="13625" max="13625" width="9" style="3" customWidth="1"/>
    <col min="13626" max="13626" width="13.5" style="3" customWidth="1"/>
    <col min="13627" max="13627" width="11.75" style="3" customWidth="1"/>
    <col min="13628" max="13628" width="9" style="3" customWidth="1"/>
    <col min="13629" max="13629" width="13.375" style="3" customWidth="1"/>
    <col min="13630" max="13630" width="11.125" style="3" customWidth="1"/>
    <col min="13631" max="13631" width="9" style="3" customWidth="1"/>
    <col min="13632" max="13632" width="13.5" style="3" customWidth="1"/>
    <col min="13633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42.25" style="3" customWidth="1"/>
    <col min="13832" max="13832" width="12.625" style="3" customWidth="1"/>
    <col min="13833" max="13833" width="13.25" style="3" customWidth="1"/>
    <col min="13834" max="13834" width="11.5" style="3" customWidth="1"/>
    <col min="13835" max="13835" width="13.375" style="3" customWidth="1"/>
    <col min="13836" max="13836" width="12.5" style="3" customWidth="1"/>
    <col min="13837" max="13837" width="7.625" style="3" customWidth="1"/>
    <col min="13838" max="13838" width="12.75" style="3" customWidth="1"/>
    <col min="13839" max="13839" width="7.625" style="3" customWidth="1"/>
    <col min="13840" max="13841" width="10.875" style="3" customWidth="1"/>
    <col min="13842" max="13842" width="8.875" style="3" customWidth="1"/>
    <col min="13843" max="13843" width="11.625" style="3" customWidth="1"/>
    <col min="13844" max="13844" width="10.875" style="3" customWidth="1"/>
    <col min="13845" max="13845" width="8.875" style="3" customWidth="1"/>
    <col min="13846" max="13846" width="11.125" style="3" customWidth="1"/>
    <col min="13847" max="13847" width="10.875" style="3" customWidth="1"/>
    <col min="13848" max="13848" width="9" style="3" customWidth="1"/>
    <col min="13849" max="13849" width="11.625" style="3" customWidth="1"/>
    <col min="13850" max="13850" width="11.375" style="3" customWidth="1"/>
    <col min="13851" max="13851" width="9" style="3" customWidth="1"/>
    <col min="13852" max="13853" width="11.875" style="3" customWidth="1"/>
    <col min="13854" max="13854" width="9" style="3" customWidth="1"/>
    <col min="13855" max="13855" width="11.625" style="3" customWidth="1"/>
    <col min="13856" max="13856" width="11.875" style="3" customWidth="1"/>
    <col min="13857" max="13857" width="9" style="3" customWidth="1"/>
    <col min="13858" max="13858" width="11.625" style="3" customWidth="1"/>
    <col min="13859" max="13859" width="11.125" style="3" customWidth="1"/>
    <col min="13860" max="13860" width="9" style="3" customWidth="1"/>
    <col min="13861" max="13861" width="11.625" style="3" customWidth="1"/>
    <col min="13862" max="13862" width="11.75" style="3" customWidth="1"/>
    <col min="13863" max="13863" width="9" style="3" customWidth="1"/>
    <col min="13864" max="13864" width="12" style="3" customWidth="1"/>
    <col min="13865" max="13865" width="11" style="3" customWidth="1"/>
    <col min="13866" max="13866" width="9" style="3" customWidth="1"/>
    <col min="13867" max="13867" width="12.375" style="3" customWidth="1"/>
    <col min="13868" max="13868" width="10.875" style="3" customWidth="1"/>
    <col min="13869" max="13869" width="9" style="3" customWidth="1"/>
    <col min="13870" max="13870" width="11.625" style="3" customWidth="1"/>
    <col min="13871" max="13871" width="10.75" style="3" customWidth="1"/>
    <col min="13872" max="13872" width="9" style="3" customWidth="1"/>
    <col min="13873" max="13873" width="11.625" style="3" customWidth="1"/>
    <col min="13874" max="13874" width="11.875" style="3" customWidth="1"/>
    <col min="13875" max="13875" width="9" style="3" customWidth="1"/>
    <col min="13876" max="13876" width="11.625" style="3" customWidth="1"/>
    <col min="13877" max="13877" width="10.875" style="3" customWidth="1"/>
    <col min="13878" max="13878" width="9" style="3" customWidth="1"/>
    <col min="13879" max="13879" width="11.375" style="3" customWidth="1"/>
    <col min="13880" max="13880" width="11.25" style="3" customWidth="1"/>
    <col min="13881" max="13881" width="9" style="3" customWidth="1"/>
    <col min="13882" max="13882" width="13.5" style="3" customWidth="1"/>
    <col min="13883" max="13883" width="11.75" style="3" customWidth="1"/>
    <col min="13884" max="13884" width="9" style="3" customWidth="1"/>
    <col min="13885" max="13885" width="13.375" style="3" customWidth="1"/>
    <col min="13886" max="13886" width="11.125" style="3" customWidth="1"/>
    <col min="13887" max="13887" width="9" style="3" customWidth="1"/>
    <col min="13888" max="13888" width="13.5" style="3" customWidth="1"/>
    <col min="13889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42.25" style="3" customWidth="1"/>
    <col min="14088" max="14088" width="12.625" style="3" customWidth="1"/>
    <col min="14089" max="14089" width="13.25" style="3" customWidth="1"/>
    <col min="14090" max="14090" width="11.5" style="3" customWidth="1"/>
    <col min="14091" max="14091" width="13.375" style="3" customWidth="1"/>
    <col min="14092" max="14092" width="12.5" style="3" customWidth="1"/>
    <col min="14093" max="14093" width="7.625" style="3" customWidth="1"/>
    <col min="14094" max="14094" width="12.75" style="3" customWidth="1"/>
    <col min="14095" max="14095" width="7.625" style="3" customWidth="1"/>
    <col min="14096" max="14097" width="10.875" style="3" customWidth="1"/>
    <col min="14098" max="14098" width="8.875" style="3" customWidth="1"/>
    <col min="14099" max="14099" width="11.625" style="3" customWidth="1"/>
    <col min="14100" max="14100" width="10.875" style="3" customWidth="1"/>
    <col min="14101" max="14101" width="8.875" style="3" customWidth="1"/>
    <col min="14102" max="14102" width="11.125" style="3" customWidth="1"/>
    <col min="14103" max="14103" width="10.875" style="3" customWidth="1"/>
    <col min="14104" max="14104" width="9" style="3" customWidth="1"/>
    <col min="14105" max="14105" width="11.625" style="3" customWidth="1"/>
    <col min="14106" max="14106" width="11.375" style="3" customWidth="1"/>
    <col min="14107" max="14107" width="9" style="3" customWidth="1"/>
    <col min="14108" max="14109" width="11.875" style="3" customWidth="1"/>
    <col min="14110" max="14110" width="9" style="3" customWidth="1"/>
    <col min="14111" max="14111" width="11.625" style="3" customWidth="1"/>
    <col min="14112" max="14112" width="11.875" style="3" customWidth="1"/>
    <col min="14113" max="14113" width="9" style="3" customWidth="1"/>
    <col min="14114" max="14114" width="11.625" style="3" customWidth="1"/>
    <col min="14115" max="14115" width="11.125" style="3" customWidth="1"/>
    <col min="14116" max="14116" width="9" style="3" customWidth="1"/>
    <col min="14117" max="14117" width="11.625" style="3" customWidth="1"/>
    <col min="14118" max="14118" width="11.75" style="3" customWidth="1"/>
    <col min="14119" max="14119" width="9" style="3" customWidth="1"/>
    <col min="14120" max="14120" width="12" style="3" customWidth="1"/>
    <col min="14121" max="14121" width="11" style="3" customWidth="1"/>
    <col min="14122" max="14122" width="9" style="3" customWidth="1"/>
    <col min="14123" max="14123" width="12.375" style="3" customWidth="1"/>
    <col min="14124" max="14124" width="10.875" style="3" customWidth="1"/>
    <col min="14125" max="14125" width="9" style="3" customWidth="1"/>
    <col min="14126" max="14126" width="11.625" style="3" customWidth="1"/>
    <col min="14127" max="14127" width="10.75" style="3" customWidth="1"/>
    <col min="14128" max="14128" width="9" style="3" customWidth="1"/>
    <col min="14129" max="14129" width="11.625" style="3" customWidth="1"/>
    <col min="14130" max="14130" width="11.875" style="3" customWidth="1"/>
    <col min="14131" max="14131" width="9" style="3" customWidth="1"/>
    <col min="14132" max="14132" width="11.625" style="3" customWidth="1"/>
    <col min="14133" max="14133" width="10.875" style="3" customWidth="1"/>
    <col min="14134" max="14134" width="9" style="3" customWidth="1"/>
    <col min="14135" max="14135" width="11.375" style="3" customWidth="1"/>
    <col min="14136" max="14136" width="11.25" style="3" customWidth="1"/>
    <col min="14137" max="14137" width="9" style="3" customWidth="1"/>
    <col min="14138" max="14138" width="13.5" style="3" customWidth="1"/>
    <col min="14139" max="14139" width="11.75" style="3" customWidth="1"/>
    <col min="14140" max="14140" width="9" style="3" customWidth="1"/>
    <col min="14141" max="14141" width="13.375" style="3" customWidth="1"/>
    <col min="14142" max="14142" width="11.125" style="3" customWidth="1"/>
    <col min="14143" max="14143" width="9" style="3" customWidth="1"/>
    <col min="14144" max="14144" width="13.5" style="3" customWidth="1"/>
    <col min="14145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42.25" style="3" customWidth="1"/>
    <col min="14344" max="14344" width="12.625" style="3" customWidth="1"/>
    <col min="14345" max="14345" width="13.25" style="3" customWidth="1"/>
    <col min="14346" max="14346" width="11.5" style="3" customWidth="1"/>
    <col min="14347" max="14347" width="13.375" style="3" customWidth="1"/>
    <col min="14348" max="14348" width="12.5" style="3" customWidth="1"/>
    <col min="14349" max="14349" width="7.625" style="3" customWidth="1"/>
    <col min="14350" max="14350" width="12.75" style="3" customWidth="1"/>
    <col min="14351" max="14351" width="7.625" style="3" customWidth="1"/>
    <col min="14352" max="14353" width="10.875" style="3" customWidth="1"/>
    <col min="14354" max="14354" width="8.875" style="3" customWidth="1"/>
    <col min="14355" max="14355" width="11.625" style="3" customWidth="1"/>
    <col min="14356" max="14356" width="10.875" style="3" customWidth="1"/>
    <col min="14357" max="14357" width="8.875" style="3" customWidth="1"/>
    <col min="14358" max="14358" width="11.125" style="3" customWidth="1"/>
    <col min="14359" max="14359" width="10.875" style="3" customWidth="1"/>
    <col min="14360" max="14360" width="9" style="3" customWidth="1"/>
    <col min="14361" max="14361" width="11.625" style="3" customWidth="1"/>
    <col min="14362" max="14362" width="11.375" style="3" customWidth="1"/>
    <col min="14363" max="14363" width="9" style="3" customWidth="1"/>
    <col min="14364" max="14365" width="11.875" style="3" customWidth="1"/>
    <col min="14366" max="14366" width="9" style="3" customWidth="1"/>
    <col min="14367" max="14367" width="11.625" style="3" customWidth="1"/>
    <col min="14368" max="14368" width="11.875" style="3" customWidth="1"/>
    <col min="14369" max="14369" width="9" style="3" customWidth="1"/>
    <col min="14370" max="14370" width="11.625" style="3" customWidth="1"/>
    <col min="14371" max="14371" width="11.125" style="3" customWidth="1"/>
    <col min="14372" max="14372" width="9" style="3" customWidth="1"/>
    <col min="14373" max="14373" width="11.625" style="3" customWidth="1"/>
    <col min="14374" max="14374" width="11.75" style="3" customWidth="1"/>
    <col min="14375" max="14375" width="9" style="3" customWidth="1"/>
    <col min="14376" max="14376" width="12" style="3" customWidth="1"/>
    <col min="14377" max="14377" width="11" style="3" customWidth="1"/>
    <col min="14378" max="14378" width="9" style="3" customWidth="1"/>
    <col min="14379" max="14379" width="12.375" style="3" customWidth="1"/>
    <col min="14380" max="14380" width="10.875" style="3" customWidth="1"/>
    <col min="14381" max="14381" width="9" style="3" customWidth="1"/>
    <col min="14382" max="14382" width="11.625" style="3" customWidth="1"/>
    <col min="14383" max="14383" width="10.75" style="3" customWidth="1"/>
    <col min="14384" max="14384" width="9" style="3" customWidth="1"/>
    <col min="14385" max="14385" width="11.625" style="3" customWidth="1"/>
    <col min="14386" max="14386" width="11.875" style="3" customWidth="1"/>
    <col min="14387" max="14387" width="9" style="3" customWidth="1"/>
    <col min="14388" max="14388" width="11.625" style="3" customWidth="1"/>
    <col min="14389" max="14389" width="10.875" style="3" customWidth="1"/>
    <col min="14390" max="14390" width="9" style="3" customWidth="1"/>
    <col min="14391" max="14391" width="11.375" style="3" customWidth="1"/>
    <col min="14392" max="14392" width="11.25" style="3" customWidth="1"/>
    <col min="14393" max="14393" width="9" style="3" customWidth="1"/>
    <col min="14394" max="14394" width="13.5" style="3" customWidth="1"/>
    <col min="14395" max="14395" width="11.75" style="3" customWidth="1"/>
    <col min="14396" max="14396" width="9" style="3" customWidth="1"/>
    <col min="14397" max="14397" width="13.375" style="3" customWidth="1"/>
    <col min="14398" max="14398" width="11.125" style="3" customWidth="1"/>
    <col min="14399" max="14399" width="9" style="3" customWidth="1"/>
    <col min="14400" max="14400" width="13.5" style="3" customWidth="1"/>
    <col min="14401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42.25" style="3" customWidth="1"/>
    <col min="14600" max="14600" width="12.625" style="3" customWidth="1"/>
    <col min="14601" max="14601" width="13.25" style="3" customWidth="1"/>
    <col min="14602" max="14602" width="11.5" style="3" customWidth="1"/>
    <col min="14603" max="14603" width="13.375" style="3" customWidth="1"/>
    <col min="14604" max="14604" width="12.5" style="3" customWidth="1"/>
    <col min="14605" max="14605" width="7.625" style="3" customWidth="1"/>
    <col min="14606" max="14606" width="12.75" style="3" customWidth="1"/>
    <col min="14607" max="14607" width="7.625" style="3" customWidth="1"/>
    <col min="14608" max="14609" width="10.875" style="3" customWidth="1"/>
    <col min="14610" max="14610" width="8.875" style="3" customWidth="1"/>
    <col min="14611" max="14611" width="11.625" style="3" customWidth="1"/>
    <col min="14612" max="14612" width="10.875" style="3" customWidth="1"/>
    <col min="14613" max="14613" width="8.875" style="3" customWidth="1"/>
    <col min="14614" max="14614" width="11.125" style="3" customWidth="1"/>
    <col min="14615" max="14615" width="10.875" style="3" customWidth="1"/>
    <col min="14616" max="14616" width="9" style="3" customWidth="1"/>
    <col min="14617" max="14617" width="11.625" style="3" customWidth="1"/>
    <col min="14618" max="14618" width="11.375" style="3" customWidth="1"/>
    <col min="14619" max="14619" width="9" style="3" customWidth="1"/>
    <col min="14620" max="14621" width="11.875" style="3" customWidth="1"/>
    <col min="14622" max="14622" width="9" style="3" customWidth="1"/>
    <col min="14623" max="14623" width="11.625" style="3" customWidth="1"/>
    <col min="14624" max="14624" width="11.875" style="3" customWidth="1"/>
    <col min="14625" max="14625" width="9" style="3" customWidth="1"/>
    <col min="14626" max="14626" width="11.625" style="3" customWidth="1"/>
    <col min="14627" max="14627" width="11.125" style="3" customWidth="1"/>
    <col min="14628" max="14628" width="9" style="3" customWidth="1"/>
    <col min="14629" max="14629" width="11.625" style="3" customWidth="1"/>
    <col min="14630" max="14630" width="11.75" style="3" customWidth="1"/>
    <col min="14631" max="14631" width="9" style="3" customWidth="1"/>
    <col min="14632" max="14632" width="12" style="3" customWidth="1"/>
    <col min="14633" max="14633" width="11" style="3" customWidth="1"/>
    <col min="14634" max="14634" width="9" style="3" customWidth="1"/>
    <col min="14635" max="14635" width="12.375" style="3" customWidth="1"/>
    <col min="14636" max="14636" width="10.875" style="3" customWidth="1"/>
    <col min="14637" max="14637" width="9" style="3" customWidth="1"/>
    <col min="14638" max="14638" width="11.625" style="3" customWidth="1"/>
    <col min="14639" max="14639" width="10.75" style="3" customWidth="1"/>
    <col min="14640" max="14640" width="9" style="3" customWidth="1"/>
    <col min="14641" max="14641" width="11.625" style="3" customWidth="1"/>
    <col min="14642" max="14642" width="11.875" style="3" customWidth="1"/>
    <col min="14643" max="14643" width="9" style="3" customWidth="1"/>
    <col min="14644" max="14644" width="11.625" style="3" customWidth="1"/>
    <col min="14645" max="14645" width="10.875" style="3" customWidth="1"/>
    <col min="14646" max="14646" width="9" style="3" customWidth="1"/>
    <col min="14647" max="14647" width="11.375" style="3" customWidth="1"/>
    <col min="14648" max="14648" width="11.25" style="3" customWidth="1"/>
    <col min="14649" max="14649" width="9" style="3" customWidth="1"/>
    <col min="14650" max="14650" width="13.5" style="3" customWidth="1"/>
    <col min="14651" max="14651" width="11.75" style="3" customWidth="1"/>
    <col min="14652" max="14652" width="9" style="3" customWidth="1"/>
    <col min="14653" max="14653" width="13.375" style="3" customWidth="1"/>
    <col min="14654" max="14654" width="11.125" style="3" customWidth="1"/>
    <col min="14655" max="14655" width="9" style="3" customWidth="1"/>
    <col min="14656" max="14656" width="13.5" style="3" customWidth="1"/>
    <col min="14657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42.25" style="3" customWidth="1"/>
    <col min="14856" max="14856" width="12.625" style="3" customWidth="1"/>
    <col min="14857" max="14857" width="13.25" style="3" customWidth="1"/>
    <col min="14858" max="14858" width="11.5" style="3" customWidth="1"/>
    <col min="14859" max="14859" width="13.375" style="3" customWidth="1"/>
    <col min="14860" max="14860" width="12.5" style="3" customWidth="1"/>
    <col min="14861" max="14861" width="7.625" style="3" customWidth="1"/>
    <col min="14862" max="14862" width="12.75" style="3" customWidth="1"/>
    <col min="14863" max="14863" width="7.625" style="3" customWidth="1"/>
    <col min="14864" max="14865" width="10.875" style="3" customWidth="1"/>
    <col min="14866" max="14866" width="8.875" style="3" customWidth="1"/>
    <col min="14867" max="14867" width="11.625" style="3" customWidth="1"/>
    <col min="14868" max="14868" width="10.875" style="3" customWidth="1"/>
    <col min="14869" max="14869" width="8.875" style="3" customWidth="1"/>
    <col min="14870" max="14870" width="11.125" style="3" customWidth="1"/>
    <col min="14871" max="14871" width="10.875" style="3" customWidth="1"/>
    <col min="14872" max="14872" width="9" style="3" customWidth="1"/>
    <col min="14873" max="14873" width="11.625" style="3" customWidth="1"/>
    <col min="14874" max="14874" width="11.375" style="3" customWidth="1"/>
    <col min="14875" max="14875" width="9" style="3" customWidth="1"/>
    <col min="14876" max="14877" width="11.875" style="3" customWidth="1"/>
    <col min="14878" max="14878" width="9" style="3" customWidth="1"/>
    <col min="14879" max="14879" width="11.625" style="3" customWidth="1"/>
    <col min="14880" max="14880" width="11.875" style="3" customWidth="1"/>
    <col min="14881" max="14881" width="9" style="3" customWidth="1"/>
    <col min="14882" max="14882" width="11.625" style="3" customWidth="1"/>
    <col min="14883" max="14883" width="11.125" style="3" customWidth="1"/>
    <col min="14884" max="14884" width="9" style="3" customWidth="1"/>
    <col min="14885" max="14885" width="11.625" style="3" customWidth="1"/>
    <col min="14886" max="14886" width="11.75" style="3" customWidth="1"/>
    <col min="14887" max="14887" width="9" style="3" customWidth="1"/>
    <col min="14888" max="14888" width="12" style="3" customWidth="1"/>
    <col min="14889" max="14889" width="11" style="3" customWidth="1"/>
    <col min="14890" max="14890" width="9" style="3" customWidth="1"/>
    <col min="14891" max="14891" width="12.375" style="3" customWidth="1"/>
    <col min="14892" max="14892" width="10.875" style="3" customWidth="1"/>
    <col min="14893" max="14893" width="9" style="3" customWidth="1"/>
    <col min="14894" max="14894" width="11.625" style="3" customWidth="1"/>
    <col min="14895" max="14895" width="10.75" style="3" customWidth="1"/>
    <col min="14896" max="14896" width="9" style="3" customWidth="1"/>
    <col min="14897" max="14897" width="11.625" style="3" customWidth="1"/>
    <col min="14898" max="14898" width="11.875" style="3" customWidth="1"/>
    <col min="14899" max="14899" width="9" style="3" customWidth="1"/>
    <col min="14900" max="14900" width="11.625" style="3" customWidth="1"/>
    <col min="14901" max="14901" width="10.875" style="3" customWidth="1"/>
    <col min="14902" max="14902" width="9" style="3" customWidth="1"/>
    <col min="14903" max="14903" width="11.375" style="3" customWidth="1"/>
    <col min="14904" max="14904" width="11.25" style="3" customWidth="1"/>
    <col min="14905" max="14905" width="9" style="3" customWidth="1"/>
    <col min="14906" max="14906" width="13.5" style="3" customWidth="1"/>
    <col min="14907" max="14907" width="11.75" style="3" customWidth="1"/>
    <col min="14908" max="14908" width="9" style="3" customWidth="1"/>
    <col min="14909" max="14909" width="13.375" style="3" customWidth="1"/>
    <col min="14910" max="14910" width="11.125" style="3" customWidth="1"/>
    <col min="14911" max="14911" width="9" style="3" customWidth="1"/>
    <col min="14912" max="14912" width="13.5" style="3" customWidth="1"/>
    <col min="14913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42.25" style="3" customWidth="1"/>
    <col min="15112" max="15112" width="12.625" style="3" customWidth="1"/>
    <col min="15113" max="15113" width="13.25" style="3" customWidth="1"/>
    <col min="15114" max="15114" width="11.5" style="3" customWidth="1"/>
    <col min="15115" max="15115" width="13.375" style="3" customWidth="1"/>
    <col min="15116" max="15116" width="12.5" style="3" customWidth="1"/>
    <col min="15117" max="15117" width="7.625" style="3" customWidth="1"/>
    <col min="15118" max="15118" width="12.75" style="3" customWidth="1"/>
    <col min="15119" max="15119" width="7.625" style="3" customWidth="1"/>
    <col min="15120" max="15121" width="10.875" style="3" customWidth="1"/>
    <col min="15122" max="15122" width="8.875" style="3" customWidth="1"/>
    <col min="15123" max="15123" width="11.625" style="3" customWidth="1"/>
    <col min="15124" max="15124" width="10.875" style="3" customWidth="1"/>
    <col min="15125" max="15125" width="8.875" style="3" customWidth="1"/>
    <col min="15126" max="15126" width="11.125" style="3" customWidth="1"/>
    <col min="15127" max="15127" width="10.875" style="3" customWidth="1"/>
    <col min="15128" max="15128" width="9" style="3" customWidth="1"/>
    <col min="15129" max="15129" width="11.625" style="3" customWidth="1"/>
    <col min="15130" max="15130" width="11.375" style="3" customWidth="1"/>
    <col min="15131" max="15131" width="9" style="3" customWidth="1"/>
    <col min="15132" max="15133" width="11.875" style="3" customWidth="1"/>
    <col min="15134" max="15134" width="9" style="3" customWidth="1"/>
    <col min="15135" max="15135" width="11.625" style="3" customWidth="1"/>
    <col min="15136" max="15136" width="11.875" style="3" customWidth="1"/>
    <col min="15137" max="15137" width="9" style="3" customWidth="1"/>
    <col min="15138" max="15138" width="11.625" style="3" customWidth="1"/>
    <col min="15139" max="15139" width="11.125" style="3" customWidth="1"/>
    <col min="15140" max="15140" width="9" style="3" customWidth="1"/>
    <col min="15141" max="15141" width="11.625" style="3" customWidth="1"/>
    <col min="15142" max="15142" width="11.75" style="3" customWidth="1"/>
    <col min="15143" max="15143" width="9" style="3" customWidth="1"/>
    <col min="15144" max="15144" width="12" style="3" customWidth="1"/>
    <col min="15145" max="15145" width="11" style="3" customWidth="1"/>
    <col min="15146" max="15146" width="9" style="3" customWidth="1"/>
    <col min="15147" max="15147" width="12.375" style="3" customWidth="1"/>
    <col min="15148" max="15148" width="10.875" style="3" customWidth="1"/>
    <col min="15149" max="15149" width="9" style="3" customWidth="1"/>
    <col min="15150" max="15150" width="11.625" style="3" customWidth="1"/>
    <col min="15151" max="15151" width="10.75" style="3" customWidth="1"/>
    <col min="15152" max="15152" width="9" style="3" customWidth="1"/>
    <col min="15153" max="15153" width="11.625" style="3" customWidth="1"/>
    <col min="15154" max="15154" width="11.875" style="3" customWidth="1"/>
    <col min="15155" max="15155" width="9" style="3" customWidth="1"/>
    <col min="15156" max="15156" width="11.625" style="3" customWidth="1"/>
    <col min="15157" max="15157" width="10.875" style="3" customWidth="1"/>
    <col min="15158" max="15158" width="9" style="3" customWidth="1"/>
    <col min="15159" max="15159" width="11.375" style="3" customWidth="1"/>
    <col min="15160" max="15160" width="11.25" style="3" customWidth="1"/>
    <col min="15161" max="15161" width="9" style="3" customWidth="1"/>
    <col min="15162" max="15162" width="13.5" style="3" customWidth="1"/>
    <col min="15163" max="15163" width="11.75" style="3" customWidth="1"/>
    <col min="15164" max="15164" width="9" style="3" customWidth="1"/>
    <col min="15165" max="15165" width="13.375" style="3" customWidth="1"/>
    <col min="15166" max="15166" width="11.125" style="3" customWidth="1"/>
    <col min="15167" max="15167" width="9" style="3" customWidth="1"/>
    <col min="15168" max="15168" width="13.5" style="3" customWidth="1"/>
    <col min="15169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42.25" style="3" customWidth="1"/>
    <col min="15368" max="15368" width="12.625" style="3" customWidth="1"/>
    <col min="15369" max="15369" width="13.25" style="3" customWidth="1"/>
    <col min="15370" max="15370" width="11.5" style="3" customWidth="1"/>
    <col min="15371" max="15371" width="13.375" style="3" customWidth="1"/>
    <col min="15372" max="15372" width="12.5" style="3" customWidth="1"/>
    <col min="15373" max="15373" width="7.625" style="3" customWidth="1"/>
    <col min="15374" max="15374" width="12.75" style="3" customWidth="1"/>
    <col min="15375" max="15375" width="7.625" style="3" customWidth="1"/>
    <col min="15376" max="15377" width="10.875" style="3" customWidth="1"/>
    <col min="15378" max="15378" width="8.875" style="3" customWidth="1"/>
    <col min="15379" max="15379" width="11.625" style="3" customWidth="1"/>
    <col min="15380" max="15380" width="10.875" style="3" customWidth="1"/>
    <col min="15381" max="15381" width="8.875" style="3" customWidth="1"/>
    <col min="15382" max="15382" width="11.125" style="3" customWidth="1"/>
    <col min="15383" max="15383" width="10.875" style="3" customWidth="1"/>
    <col min="15384" max="15384" width="9" style="3" customWidth="1"/>
    <col min="15385" max="15385" width="11.625" style="3" customWidth="1"/>
    <col min="15386" max="15386" width="11.375" style="3" customWidth="1"/>
    <col min="15387" max="15387" width="9" style="3" customWidth="1"/>
    <col min="15388" max="15389" width="11.875" style="3" customWidth="1"/>
    <col min="15390" max="15390" width="9" style="3" customWidth="1"/>
    <col min="15391" max="15391" width="11.625" style="3" customWidth="1"/>
    <col min="15392" max="15392" width="11.875" style="3" customWidth="1"/>
    <col min="15393" max="15393" width="9" style="3" customWidth="1"/>
    <col min="15394" max="15394" width="11.625" style="3" customWidth="1"/>
    <col min="15395" max="15395" width="11.125" style="3" customWidth="1"/>
    <col min="15396" max="15396" width="9" style="3" customWidth="1"/>
    <col min="15397" max="15397" width="11.625" style="3" customWidth="1"/>
    <col min="15398" max="15398" width="11.75" style="3" customWidth="1"/>
    <col min="15399" max="15399" width="9" style="3" customWidth="1"/>
    <col min="15400" max="15400" width="12" style="3" customWidth="1"/>
    <col min="15401" max="15401" width="11" style="3" customWidth="1"/>
    <col min="15402" max="15402" width="9" style="3" customWidth="1"/>
    <col min="15403" max="15403" width="12.375" style="3" customWidth="1"/>
    <col min="15404" max="15404" width="10.875" style="3" customWidth="1"/>
    <col min="15405" max="15405" width="9" style="3" customWidth="1"/>
    <col min="15406" max="15406" width="11.625" style="3" customWidth="1"/>
    <col min="15407" max="15407" width="10.75" style="3" customWidth="1"/>
    <col min="15408" max="15408" width="9" style="3" customWidth="1"/>
    <col min="15409" max="15409" width="11.625" style="3" customWidth="1"/>
    <col min="15410" max="15410" width="11.875" style="3" customWidth="1"/>
    <col min="15411" max="15411" width="9" style="3" customWidth="1"/>
    <col min="15412" max="15412" width="11.625" style="3" customWidth="1"/>
    <col min="15413" max="15413" width="10.875" style="3" customWidth="1"/>
    <col min="15414" max="15414" width="9" style="3" customWidth="1"/>
    <col min="15415" max="15415" width="11.375" style="3" customWidth="1"/>
    <col min="15416" max="15416" width="11.25" style="3" customWidth="1"/>
    <col min="15417" max="15417" width="9" style="3" customWidth="1"/>
    <col min="15418" max="15418" width="13.5" style="3" customWidth="1"/>
    <col min="15419" max="15419" width="11.75" style="3" customWidth="1"/>
    <col min="15420" max="15420" width="9" style="3" customWidth="1"/>
    <col min="15421" max="15421" width="13.375" style="3" customWidth="1"/>
    <col min="15422" max="15422" width="11.125" style="3" customWidth="1"/>
    <col min="15423" max="15423" width="9" style="3" customWidth="1"/>
    <col min="15424" max="15424" width="13.5" style="3" customWidth="1"/>
    <col min="15425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42.25" style="3" customWidth="1"/>
    <col min="15624" max="15624" width="12.625" style="3" customWidth="1"/>
    <col min="15625" max="15625" width="13.25" style="3" customWidth="1"/>
    <col min="15626" max="15626" width="11.5" style="3" customWidth="1"/>
    <col min="15627" max="15627" width="13.375" style="3" customWidth="1"/>
    <col min="15628" max="15628" width="12.5" style="3" customWidth="1"/>
    <col min="15629" max="15629" width="7.625" style="3" customWidth="1"/>
    <col min="15630" max="15630" width="12.75" style="3" customWidth="1"/>
    <col min="15631" max="15631" width="7.625" style="3" customWidth="1"/>
    <col min="15632" max="15633" width="10.875" style="3" customWidth="1"/>
    <col min="15634" max="15634" width="8.875" style="3" customWidth="1"/>
    <col min="15635" max="15635" width="11.625" style="3" customWidth="1"/>
    <col min="15636" max="15636" width="10.875" style="3" customWidth="1"/>
    <col min="15637" max="15637" width="8.875" style="3" customWidth="1"/>
    <col min="15638" max="15638" width="11.125" style="3" customWidth="1"/>
    <col min="15639" max="15639" width="10.875" style="3" customWidth="1"/>
    <col min="15640" max="15640" width="9" style="3" customWidth="1"/>
    <col min="15641" max="15641" width="11.625" style="3" customWidth="1"/>
    <col min="15642" max="15642" width="11.375" style="3" customWidth="1"/>
    <col min="15643" max="15643" width="9" style="3" customWidth="1"/>
    <col min="15644" max="15645" width="11.875" style="3" customWidth="1"/>
    <col min="15646" max="15646" width="9" style="3" customWidth="1"/>
    <col min="15647" max="15647" width="11.625" style="3" customWidth="1"/>
    <col min="15648" max="15648" width="11.875" style="3" customWidth="1"/>
    <col min="15649" max="15649" width="9" style="3" customWidth="1"/>
    <col min="15650" max="15650" width="11.625" style="3" customWidth="1"/>
    <col min="15651" max="15651" width="11.125" style="3" customWidth="1"/>
    <col min="15652" max="15652" width="9" style="3" customWidth="1"/>
    <col min="15653" max="15653" width="11.625" style="3" customWidth="1"/>
    <col min="15654" max="15654" width="11.75" style="3" customWidth="1"/>
    <col min="15655" max="15655" width="9" style="3" customWidth="1"/>
    <col min="15656" max="15656" width="12" style="3" customWidth="1"/>
    <col min="15657" max="15657" width="11" style="3" customWidth="1"/>
    <col min="15658" max="15658" width="9" style="3" customWidth="1"/>
    <col min="15659" max="15659" width="12.375" style="3" customWidth="1"/>
    <col min="15660" max="15660" width="10.875" style="3" customWidth="1"/>
    <col min="15661" max="15661" width="9" style="3" customWidth="1"/>
    <col min="15662" max="15662" width="11.625" style="3" customWidth="1"/>
    <col min="15663" max="15663" width="10.75" style="3" customWidth="1"/>
    <col min="15664" max="15664" width="9" style="3" customWidth="1"/>
    <col min="15665" max="15665" width="11.625" style="3" customWidth="1"/>
    <col min="15666" max="15666" width="11.875" style="3" customWidth="1"/>
    <col min="15667" max="15667" width="9" style="3" customWidth="1"/>
    <col min="15668" max="15668" width="11.625" style="3" customWidth="1"/>
    <col min="15669" max="15669" width="10.875" style="3" customWidth="1"/>
    <col min="15670" max="15670" width="9" style="3" customWidth="1"/>
    <col min="15671" max="15671" width="11.375" style="3" customWidth="1"/>
    <col min="15672" max="15672" width="11.25" style="3" customWidth="1"/>
    <col min="15673" max="15673" width="9" style="3" customWidth="1"/>
    <col min="15674" max="15674" width="13.5" style="3" customWidth="1"/>
    <col min="15675" max="15675" width="11.75" style="3" customWidth="1"/>
    <col min="15676" max="15676" width="9" style="3" customWidth="1"/>
    <col min="15677" max="15677" width="13.375" style="3" customWidth="1"/>
    <col min="15678" max="15678" width="11.125" style="3" customWidth="1"/>
    <col min="15679" max="15679" width="9" style="3" customWidth="1"/>
    <col min="15680" max="15680" width="13.5" style="3" customWidth="1"/>
    <col min="15681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42.25" style="3" customWidth="1"/>
    <col min="15880" max="15880" width="12.625" style="3" customWidth="1"/>
    <col min="15881" max="15881" width="13.25" style="3" customWidth="1"/>
    <col min="15882" max="15882" width="11.5" style="3" customWidth="1"/>
    <col min="15883" max="15883" width="13.375" style="3" customWidth="1"/>
    <col min="15884" max="15884" width="12.5" style="3" customWidth="1"/>
    <col min="15885" max="15885" width="7.625" style="3" customWidth="1"/>
    <col min="15886" max="15886" width="12.75" style="3" customWidth="1"/>
    <col min="15887" max="15887" width="7.625" style="3" customWidth="1"/>
    <col min="15888" max="15889" width="10.875" style="3" customWidth="1"/>
    <col min="15890" max="15890" width="8.875" style="3" customWidth="1"/>
    <col min="15891" max="15891" width="11.625" style="3" customWidth="1"/>
    <col min="15892" max="15892" width="10.875" style="3" customWidth="1"/>
    <col min="15893" max="15893" width="8.875" style="3" customWidth="1"/>
    <col min="15894" max="15894" width="11.125" style="3" customWidth="1"/>
    <col min="15895" max="15895" width="10.875" style="3" customWidth="1"/>
    <col min="15896" max="15896" width="9" style="3" customWidth="1"/>
    <col min="15897" max="15897" width="11.625" style="3" customWidth="1"/>
    <col min="15898" max="15898" width="11.375" style="3" customWidth="1"/>
    <col min="15899" max="15899" width="9" style="3" customWidth="1"/>
    <col min="15900" max="15901" width="11.875" style="3" customWidth="1"/>
    <col min="15902" max="15902" width="9" style="3" customWidth="1"/>
    <col min="15903" max="15903" width="11.625" style="3" customWidth="1"/>
    <col min="15904" max="15904" width="11.875" style="3" customWidth="1"/>
    <col min="15905" max="15905" width="9" style="3" customWidth="1"/>
    <col min="15906" max="15906" width="11.625" style="3" customWidth="1"/>
    <col min="15907" max="15907" width="11.125" style="3" customWidth="1"/>
    <col min="15908" max="15908" width="9" style="3" customWidth="1"/>
    <col min="15909" max="15909" width="11.625" style="3" customWidth="1"/>
    <col min="15910" max="15910" width="11.75" style="3" customWidth="1"/>
    <col min="15911" max="15911" width="9" style="3" customWidth="1"/>
    <col min="15912" max="15912" width="12" style="3" customWidth="1"/>
    <col min="15913" max="15913" width="11" style="3" customWidth="1"/>
    <col min="15914" max="15914" width="9" style="3" customWidth="1"/>
    <col min="15915" max="15915" width="12.375" style="3" customWidth="1"/>
    <col min="15916" max="15916" width="10.875" style="3" customWidth="1"/>
    <col min="15917" max="15917" width="9" style="3" customWidth="1"/>
    <col min="15918" max="15918" width="11.625" style="3" customWidth="1"/>
    <col min="15919" max="15919" width="10.75" style="3" customWidth="1"/>
    <col min="15920" max="15920" width="9" style="3" customWidth="1"/>
    <col min="15921" max="15921" width="11.625" style="3" customWidth="1"/>
    <col min="15922" max="15922" width="11.875" style="3" customWidth="1"/>
    <col min="15923" max="15923" width="9" style="3" customWidth="1"/>
    <col min="15924" max="15924" width="11.625" style="3" customWidth="1"/>
    <col min="15925" max="15925" width="10.875" style="3" customWidth="1"/>
    <col min="15926" max="15926" width="9" style="3" customWidth="1"/>
    <col min="15927" max="15927" width="11.375" style="3" customWidth="1"/>
    <col min="15928" max="15928" width="11.25" style="3" customWidth="1"/>
    <col min="15929" max="15929" width="9" style="3" customWidth="1"/>
    <col min="15930" max="15930" width="13.5" style="3" customWidth="1"/>
    <col min="15931" max="15931" width="11.75" style="3" customWidth="1"/>
    <col min="15932" max="15932" width="9" style="3" customWidth="1"/>
    <col min="15933" max="15933" width="13.375" style="3" customWidth="1"/>
    <col min="15934" max="15934" width="11.125" style="3" customWidth="1"/>
    <col min="15935" max="15935" width="9" style="3" customWidth="1"/>
    <col min="15936" max="15936" width="13.5" style="3" customWidth="1"/>
    <col min="15937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42.25" style="3" customWidth="1"/>
    <col min="16136" max="16136" width="12.625" style="3" customWidth="1"/>
    <col min="16137" max="16137" width="13.25" style="3" customWidth="1"/>
    <col min="16138" max="16138" width="11.5" style="3" customWidth="1"/>
    <col min="16139" max="16139" width="13.375" style="3" customWidth="1"/>
    <col min="16140" max="16140" width="12.5" style="3" customWidth="1"/>
    <col min="16141" max="16141" width="7.625" style="3" customWidth="1"/>
    <col min="16142" max="16142" width="12.75" style="3" customWidth="1"/>
    <col min="16143" max="16143" width="7.625" style="3" customWidth="1"/>
    <col min="16144" max="16145" width="10.875" style="3" customWidth="1"/>
    <col min="16146" max="16146" width="8.875" style="3" customWidth="1"/>
    <col min="16147" max="16147" width="11.625" style="3" customWidth="1"/>
    <col min="16148" max="16148" width="10.875" style="3" customWidth="1"/>
    <col min="16149" max="16149" width="8.875" style="3" customWidth="1"/>
    <col min="16150" max="16150" width="11.125" style="3" customWidth="1"/>
    <col min="16151" max="16151" width="10.875" style="3" customWidth="1"/>
    <col min="16152" max="16152" width="9" style="3" customWidth="1"/>
    <col min="16153" max="16153" width="11.625" style="3" customWidth="1"/>
    <col min="16154" max="16154" width="11.375" style="3" customWidth="1"/>
    <col min="16155" max="16155" width="9" style="3" customWidth="1"/>
    <col min="16156" max="16157" width="11.875" style="3" customWidth="1"/>
    <col min="16158" max="16158" width="9" style="3" customWidth="1"/>
    <col min="16159" max="16159" width="11.625" style="3" customWidth="1"/>
    <col min="16160" max="16160" width="11.875" style="3" customWidth="1"/>
    <col min="16161" max="16161" width="9" style="3" customWidth="1"/>
    <col min="16162" max="16162" width="11.625" style="3" customWidth="1"/>
    <col min="16163" max="16163" width="11.125" style="3" customWidth="1"/>
    <col min="16164" max="16164" width="9" style="3" customWidth="1"/>
    <col min="16165" max="16165" width="11.625" style="3" customWidth="1"/>
    <col min="16166" max="16166" width="11.75" style="3" customWidth="1"/>
    <col min="16167" max="16167" width="9" style="3" customWidth="1"/>
    <col min="16168" max="16168" width="12" style="3" customWidth="1"/>
    <col min="16169" max="16169" width="11" style="3" customWidth="1"/>
    <col min="16170" max="16170" width="9" style="3" customWidth="1"/>
    <col min="16171" max="16171" width="12.375" style="3" customWidth="1"/>
    <col min="16172" max="16172" width="10.875" style="3" customWidth="1"/>
    <col min="16173" max="16173" width="9" style="3" customWidth="1"/>
    <col min="16174" max="16174" width="11.625" style="3" customWidth="1"/>
    <col min="16175" max="16175" width="10.75" style="3" customWidth="1"/>
    <col min="16176" max="16176" width="9" style="3" customWidth="1"/>
    <col min="16177" max="16177" width="11.625" style="3" customWidth="1"/>
    <col min="16178" max="16178" width="11.875" style="3" customWidth="1"/>
    <col min="16179" max="16179" width="9" style="3" customWidth="1"/>
    <col min="16180" max="16180" width="11.625" style="3" customWidth="1"/>
    <col min="16181" max="16181" width="10.875" style="3" customWidth="1"/>
    <col min="16182" max="16182" width="9" style="3" customWidth="1"/>
    <col min="16183" max="16183" width="11.375" style="3" customWidth="1"/>
    <col min="16184" max="16184" width="11.25" style="3" customWidth="1"/>
    <col min="16185" max="16185" width="9" style="3" customWidth="1"/>
    <col min="16186" max="16186" width="13.5" style="3" customWidth="1"/>
    <col min="16187" max="16187" width="11.75" style="3" customWidth="1"/>
    <col min="16188" max="16188" width="9" style="3" customWidth="1"/>
    <col min="16189" max="16189" width="13.375" style="3" customWidth="1"/>
    <col min="16190" max="16190" width="11.125" style="3" customWidth="1"/>
    <col min="16191" max="16191" width="9" style="3" customWidth="1"/>
    <col min="16192" max="16192" width="13.5" style="3" customWidth="1"/>
    <col min="16193" max="16384" width="9" style="3"/>
  </cols>
  <sheetData>
    <row r="1" spans="1:64" x14ac:dyDescent="0.55000000000000004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1"/>
      <c r="AF1" s="4"/>
    </row>
    <row r="2" spans="1:64" x14ac:dyDescent="0.55000000000000004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1"/>
      <c r="AF2" s="4"/>
    </row>
    <row r="3" spans="1:64" s="14" customFormat="1" ht="22.5" customHeight="1" x14ac:dyDescent="0.55000000000000004">
      <c r="A3" s="6" t="s">
        <v>2</v>
      </c>
      <c r="B3" s="7"/>
      <c r="C3" s="7"/>
      <c r="D3" s="7"/>
      <c r="E3" s="7"/>
      <c r="F3" s="7"/>
      <c r="G3" s="7"/>
      <c r="H3" s="8"/>
      <c r="I3" s="9"/>
      <c r="J3" s="9"/>
      <c r="K3" s="10"/>
      <c r="L3" s="9"/>
      <c r="M3" s="7"/>
      <c r="N3" s="7"/>
      <c r="O3" s="7"/>
      <c r="P3" s="9"/>
      <c r="Q3" s="9"/>
      <c r="R3" s="11"/>
      <c r="S3" s="9"/>
      <c r="T3" s="9"/>
      <c r="U3" s="12" t="s">
        <v>3</v>
      </c>
      <c r="V3" s="13"/>
      <c r="W3" s="13"/>
      <c r="Y3" s="13"/>
      <c r="Z3" s="13"/>
      <c r="AB3" s="13"/>
      <c r="AC3" s="13"/>
      <c r="AE3" s="13"/>
      <c r="AF3" s="15"/>
      <c r="AH3" s="13"/>
      <c r="AI3" s="13"/>
      <c r="AK3" s="13"/>
      <c r="AL3" s="13"/>
      <c r="AN3" s="13"/>
      <c r="AO3" s="13"/>
      <c r="AQ3" s="13"/>
      <c r="AR3" s="13"/>
      <c r="AT3" s="13"/>
      <c r="AU3" s="13"/>
      <c r="AW3" s="13"/>
      <c r="AX3" s="13"/>
      <c r="AZ3" s="13"/>
      <c r="BA3" s="13"/>
      <c r="BC3" s="13"/>
      <c r="BD3" s="13"/>
      <c r="BF3" s="13"/>
      <c r="BG3" s="13"/>
      <c r="BI3" s="13"/>
      <c r="BJ3" s="13"/>
      <c r="BL3" s="16"/>
    </row>
    <row r="4" spans="1:64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8"/>
      <c r="I4" s="9"/>
      <c r="J4" s="9"/>
      <c r="K4" s="10"/>
      <c r="L4" s="9"/>
      <c r="M4" s="7"/>
      <c r="N4" s="7"/>
      <c r="O4" s="7"/>
      <c r="P4" s="9"/>
      <c r="Q4" s="9"/>
      <c r="R4" s="11"/>
      <c r="S4" s="9"/>
      <c r="T4" s="9"/>
      <c r="U4" s="12" t="s">
        <v>3</v>
      </c>
      <c r="V4" s="13"/>
      <c r="W4" s="13"/>
      <c r="Y4" s="13"/>
      <c r="Z4" s="13"/>
      <c r="AB4" s="13"/>
      <c r="AC4" s="13"/>
      <c r="AE4" s="13"/>
      <c r="AF4" s="15"/>
      <c r="AH4" s="13"/>
      <c r="AI4" s="13"/>
      <c r="AK4" s="13"/>
      <c r="AL4" s="13"/>
      <c r="AN4" s="13"/>
      <c r="AO4" s="13"/>
      <c r="AQ4" s="13"/>
      <c r="AR4" s="13"/>
      <c r="AT4" s="13"/>
      <c r="AU4" s="13"/>
      <c r="AW4" s="13"/>
      <c r="AX4" s="13"/>
      <c r="AZ4" s="13"/>
      <c r="BA4" s="13"/>
      <c r="BC4" s="13"/>
      <c r="BD4" s="13"/>
      <c r="BF4" s="13"/>
      <c r="BG4" s="13"/>
      <c r="BI4" s="13"/>
      <c r="BJ4" s="13"/>
      <c r="BL4" s="16"/>
    </row>
    <row r="5" spans="1:64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8"/>
      <c r="I5" s="9"/>
      <c r="J5" s="9"/>
      <c r="K5" s="10"/>
      <c r="L5" s="9"/>
      <c r="M5" s="7"/>
      <c r="N5" s="7"/>
      <c r="O5" s="7"/>
      <c r="P5" s="9"/>
      <c r="Q5" s="9"/>
      <c r="R5" s="11"/>
      <c r="S5" s="9"/>
      <c r="T5" s="9"/>
      <c r="U5" s="12" t="s">
        <v>3</v>
      </c>
      <c r="V5" s="13"/>
      <c r="W5" s="13"/>
      <c r="Y5" s="13"/>
      <c r="Z5" s="13"/>
      <c r="AB5" s="13"/>
      <c r="AC5" s="13"/>
      <c r="AE5" s="13"/>
      <c r="AF5" s="15"/>
      <c r="AH5" s="13"/>
      <c r="AI5" s="13"/>
      <c r="AK5" s="13"/>
      <c r="AL5" s="13"/>
      <c r="AN5" s="13"/>
      <c r="AO5" s="13"/>
      <c r="AQ5" s="13"/>
      <c r="AR5" s="13"/>
      <c r="AT5" s="13"/>
      <c r="AU5" s="13"/>
      <c r="AW5" s="13"/>
      <c r="AX5" s="13"/>
      <c r="AZ5" s="13"/>
      <c r="BA5" s="13"/>
      <c r="BC5" s="13"/>
      <c r="BD5" s="13"/>
      <c r="BF5" s="13"/>
      <c r="BG5" s="13"/>
      <c r="BI5" s="13"/>
      <c r="BJ5" s="13"/>
      <c r="BL5" s="16"/>
    </row>
    <row r="6" spans="1:64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8"/>
      <c r="I6" s="9"/>
      <c r="J6" s="9"/>
      <c r="K6" s="10"/>
      <c r="L6" s="9"/>
      <c r="M6" s="7"/>
      <c r="N6" s="7"/>
      <c r="O6" s="7"/>
      <c r="P6" s="9"/>
      <c r="Q6" s="9"/>
      <c r="R6" s="11"/>
      <c r="S6" s="9"/>
      <c r="T6" s="9"/>
      <c r="U6" s="12" t="s">
        <v>3</v>
      </c>
      <c r="V6" s="13"/>
      <c r="W6" s="13"/>
      <c r="Y6" s="13"/>
      <c r="Z6" s="13"/>
      <c r="AB6" s="13"/>
      <c r="AC6" s="13"/>
      <c r="AE6" s="13"/>
      <c r="AF6" s="15"/>
      <c r="AH6" s="13"/>
      <c r="AI6" s="13"/>
      <c r="AK6" s="13"/>
      <c r="AL6" s="13"/>
      <c r="AN6" s="13"/>
      <c r="AO6" s="13"/>
      <c r="AQ6" s="13"/>
      <c r="AR6" s="13"/>
      <c r="AT6" s="13"/>
      <c r="AU6" s="13"/>
      <c r="AW6" s="13"/>
      <c r="AX6" s="13"/>
      <c r="AZ6" s="13"/>
      <c r="BA6" s="13"/>
      <c r="BC6" s="13"/>
      <c r="BD6" s="13"/>
      <c r="BF6" s="13"/>
      <c r="BG6" s="13"/>
      <c r="BI6" s="13"/>
      <c r="BJ6" s="13"/>
      <c r="BL6" s="16"/>
    </row>
    <row r="7" spans="1:64" ht="12" customHeight="1" x14ac:dyDescent="0.55000000000000004">
      <c r="A7" s="17"/>
      <c r="B7" s="17"/>
      <c r="C7" s="17"/>
      <c r="D7" s="17"/>
      <c r="E7" s="17"/>
      <c r="F7" s="17"/>
      <c r="G7" s="17"/>
      <c r="H7" s="18"/>
      <c r="I7" s="19"/>
      <c r="K7" s="4"/>
      <c r="L7" s="2"/>
      <c r="O7" s="20"/>
      <c r="P7" s="2"/>
      <c r="AF7" s="4"/>
    </row>
    <row r="8" spans="1:64" s="23" customFormat="1" x14ac:dyDescent="0.55000000000000004">
      <c r="A8" s="393" t="s">
        <v>7</v>
      </c>
      <c r="B8" s="394"/>
      <c r="C8" s="394"/>
      <c r="D8" s="394"/>
      <c r="E8" s="394"/>
      <c r="F8" s="394"/>
      <c r="G8" s="394"/>
      <c r="H8" s="399" t="s">
        <v>8</v>
      </c>
      <c r="I8" s="390" t="s">
        <v>9</v>
      </c>
      <c r="J8" s="402"/>
      <c r="K8" s="402"/>
      <c r="L8" s="391"/>
      <c r="M8" s="391"/>
      <c r="N8" s="391"/>
      <c r="O8" s="392"/>
      <c r="P8" s="390">
        <v>240605</v>
      </c>
      <c r="Q8" s="391"/>
      <c r="R8" s="392"/>
      <c r="S8" s="390">
        <v>21490</v>
      </c>
      <c r="T8" s="391"/>
      <c r="U8" s="392"/>
      <c r="V8" s="390">
        <v>21520</v>
      </c>
      <c r="W8" s="391"/>
      <c r="X8" s="392"/>
      <c r="Y8" s="390" t="s">
        <v>10</v>
      </c>
      <c r="Z8" s="391"/>
      <c r="AA8" s="392"/>
      <c r="AB8" s="390">
        <v>240697</v>
      </c>
      <c r="AC8" s="391"/>
      <c r="AD8" s="392"/>
      <c r="AE8" s="390">
        <v>240728</v>
      </c>
      <c r="AF8" s="391"/>
      <c r="AG8" s="392"/>
      <c r="AH8" s="390">
        <v>240756</v>
      </c>
      <c r="AI8" s="391"/>
      <c r="AJ8" s="392"/>
      <c r="AK8" s="390" t="s">
        <v>11</v>
      </c>
      <c r="AL8" s="391"/>
      <c r="AM8" s="392"/>
      <c r="AN8" s="390">
        <v>240787</v>
      </c>
      <c r="AO8" s="391"/>
      <c r="AP8" s="392"/>
      <c r="AQ8" s="390">
        <v>240817</v>
      </c>
      <c r="AR8" s="391"/>
      <c r="AS8" s="392"/>
      <c r="AT8" s="390">
        <v>240848</v>
      </c>
      <c r="AU8" s="391"/>
      <c r="AV8" s="392"/>
      <c r="AW8" s="390" t="s">
        <v>12</v>
      </c>
      <c r="AX8" s="391"/>
      <c r="AY8" s="392"/>
      <c r="AZ8" s="390">
        <v>240878</v>
      </c>
      <c r="BA8" s="391"/>
      <c r="BB8" s="392"/>
      <c r="BC8" s="390">
        <v>240909</v>
      </c>
      <c r="BD8" s="391"/>
      <c r="BE8" s="392"/>
      <c r="BF8" s="390">
        <v>240940</v>
      </c>
      <c r="BG8" s="391"/>
      <c r="BH8" s="392"/>
      <c r="BI8" s="390" t="s">
        <v>13</v>
      </c>
      <c r="BJ8" s="391"/>
      <c r="BK8" s="392"/>
      <c r="BL8" s="22"/>
    </row>
    <row r="9" spans="1:64" s="31" customFormat="1" ht="24.75" customHeight="1" x14ac:dyDescent="0.55000000000000004">
      <c r="A9" s="395"/>
      <c r="B9" s="396"/>
      <c r="C9" s="396"/>
      <c r="D9" s="396"/>
      <c r="E9" s="396"/>
      <c r="F9" s="396"/>
      <c r="G9" s="396"/>
      <c r="H9" s="400"/>
      <c r="I9" s="24" t="s">
        <v>14</v>
      </c>
      <c r="J9" s="25" t="s">
        <v>15</v>
      </c>
      <c r="K9" s="26" t="s">
        <v>16</v>
      </c>
      <c r="L9" s="27" t="s">
        <v>17</v>
      </c>
      <c r="M9" s="28" t="s">
        <v>18</v>
      </c>
      <c r="N9" s="29" t="s">
        <v>19</v>
      </c>
      <c r="O9" s="28" t="s">
        <v>18</v>
      </c>
      <c r="P9" s="404" t="s">
        <v>20</v>
      </c>
      <c r="Q9" s="405"/>
      <c r="R9" s="382" t="s">
        <v>18</v>
      </c>
      <c r="S9" s="404" t="s">
        <v>20</v>
      </c>
      <c r="T9" s="405"/>
      <c r="U9" s="382" t="s">
        <v>18</v>
      </c>
      <c r="V9" s="404" t="s">
        <v>20</v>
      </c>
      <c r="W9" s="405"/>
      <c r="X9" s="382" t="s">
        <v>18</v>
      </c>
      <c r="Y9" s="404" t="s">
        <v>20</v>
      </c>
      <c r="Z9" s="405"/>
      <c r="AA9" s="382" t="s">
        <v>18</v>
      </c>
      <c r="AB9" s="404" t="s">
        <v>20</v>
      </c>
      <c r="AC9" s="405"/>
      <c r="AD9" s="382" t="s">
        <v>18</v>
      </c>
      <c r="AE9" s="404" t="s">
        <v>20</v>
      </c>
      <c r="AF9" s="405"/>
      <c r="AG9" s="382" t="s">
        <v>18</v>
      </c>
      <c r="AH9" s="404" t="s">
        <v>20</v>
      </c>
      <c r="AI9" s="405"/>
      <c r="AJ9" s="382" t="s">
        <v>18</v>
      </c>
      <c r="AK9" s="404" t="s">
        <v>20</v>
      </c>
      <c r="AL9" s="405"/>
      <c r="AM9" s="382" t="s">
        <v>18</v>
      </c>
      <c r="AN9" s="404" t="s">
        <v>20</v>
      </c>
      <c r="AO9" s="405"/>
      <c r="AP9" s="382" t="s">
        <v>18</v>
      </c>
      <c r="AQ9" s="404" t="s">
        <v>20</v>
      </c>
      <c r="AR9" s="405"/>
      <c r="AS9" s="382" t="s">
        <v>18</v>
      </c>
      <c r="AT9" s="404" t="s">
        <v>20</v>
      </c>
      <c r="AU9" s="405"/>
      <c r="AV9" s="382" t="s">
        <v>18</v>
      </c>
      <c r="AW9" s="404" t="s">
        <v>20</v>
      </c>
      <c r="AX9" s="405"/>
      <c r="AY9" s="382" t="s">
        <v>18</v>
      </c>
      <c r="AZ9" s="404" t="s">
        <v>20</v>
      </c>
      <c r="BA9" s="405"/>
      <c r="BB9" s="382" t="s">
        <v>18</v>
      </c>
      <c r="BC9" s="404" t="s">
        <v>20</v>
      </c>
      <c r="BD9" s="405"/>
      <c r="BE9" s="382" t="s">
        <v>18</v>
      </c>
      <c r="BF9" s="404" t="s">
        <v>20</v>
      </c>
      <c r="BG9" s="405"/>
      <c r="BH9" s="382" t="s">
        <v>18</v>
      </c>
      <c r="BI9" s="404" t="s">
        <v>20</v>
      </c>
      <c r="BJ9" s="405"/>
      <c r="BK9" s="382" t="s">
        <v>18</v>
      </c>
      <c r="BL9" s="30"/>
    </row>
    <row r="10" spans="1:64" s="31" customFormat="1" ht="24.75" customHeight="1" x14ac:dyDescent="0.55000000000000004">
      <c r="A10" s="395"/>
      <c r="B10" s="396"/>
      <c r="C10" s="396"/>
      <c r="D10" s="396"/>
      <c r="E10" s="396"/>
      <c r="F10" s="396"/>
      <c r="G10" s="396"/>
      <c r="H10" s="400"/>
      <c r="I10" s="32"/>
      <c r="J10" s="33" t="s">
        <v>21</v>
      </c>
      <c r="K10" s="34" t="s">
        <v>22</v>
      </c>
      <c r="L10" s="35"/>
      <c r="M10" s="36"/>
      <c r="N10" s="37"/>
      <c r="O10" s="36"/>
      <c r="P10" s="406"/>
      <c r="Q10" s="407"/>
      <c r="R10" s="383"/>
      <c r="S10" s="406"/>
      <c r="T10" s="407"/>
      <c r="U10" s="383"/>
      <c r="V10" s="406"/>
      <c r="W10" s="407"/>
      <c r="X10" s="383"/>
      <c r="Y10" s="406"/>
      <c r="Z10" s="407"/>
      <c r="AA10" s="383"/>
      <c r="AB10" s="406"/>
      <c r="AC10" s="407"/>
      <c r="AD10" s="383"/>
      <c r="AE10" s="406"/>
      <c r="AF10" s="407"/>
      <c r="AG10" s="383"/>
      <c r="AH10" s="406"/>
      <c r="AI10" s="407"/>
      <c r="AJ10" s="383"/>
      <c r="AK10" s="406"/>
      <c r="AL10" s="407"/>
      <c r="AM10" s="383"/>
      <c r="AN10" s="406"/>
      <c r="AO10" s="407"/>
      <c r="AP10" s="383"/>
      <c r="AQ10" s="406"/>
      <c r="AR10" s="407"/>
      <c r="AS10" s="383"/>
      <c r="AT10" s="406"/>
      <c r="AU10" s="407"/>
      <c r="AV10" s="383"/>
      <c r="AW10" s="406"/>
      <c r="AX10" s="407"/>
      <c r="AY10" s="383"/>
      <c r="AZ10" s="406"/>
      <c r="BA10" s="407"/>
      <c r="BB10" s="383"/>
      <c r="BC10" s="406"/>
      <c r="BD10" s="407"/>
      <c r="BE10" s="383"/>
      <c r="BF10" s="406"/>
      <c r="BG10" s="407"/>
      <c r="BH10" s="383"/>
      <c r="BI10" s="406"/>
      <c r="BJ10" s="407"/>
      <c r="BK10" s="383"/>
      <c r="BL10" s="30"/>
    </row>
    <row r="11" spans="1:64" s="31" customFormat="1" ht="24.75" customHeight="1" x14ac:dyDescent="0.55000000000000004">
      <c r="A11" s="397"/>
      <c r="B11" s="398"/>
      <c r="C11" s="398"/>
      <c r="D11" s="398"/>
      <c r="E11" s="398"/>
      <c r="F11" s="398"/>
      <c r="G11" s="398"/>
      <c r="H11" s="401"/>
      <c r="I11" s="38" t="s">
        <v>23</v>
      </c>
      <c r="J11" s="39" t="s">
        <v>24</v>
      </c>
      <c r="K11" s="40" t="s">
        <v>25</v>
      </c>
      <c r="L11" s="41" t="s">
        <v>26</v>
      </c>
      <c r="M11" s="42" t="s">
        <v>27</v>
      </c>
      <c r="N11" s="43" t="s">
        <v>28</v>
      </c>
      <c r="O11" s="42" t="s">
        <v>29</v>
      </c>
      <c r="P11" s="44" t="s">
        <v>30</v>
      </c>
      <c r="Q11" s="44" t="s">
        <v>31</v>
      </c>
      <c r="R11" s="42" t="s">
        <v>32</v>
      </c>
      <c r="S11" s="44" t="s">
        <v>30</v>
      </c>
      <c r="T11" s="44" t="s">
        <v>31</v>
      </c>
      <c r="U11" s="42" t="s">
        <v>32</v>
      </c>
      <c r="V11" s="44" t="s">
        <v>30</v>
      </c>
      <c r="W11" s="44" t="s">
        <v>31</v>
      </c>
      <c r="X11" s="42" t="s">
        <v>32</v>
      </c>
      <c r="Y11" s="44" t="s">
        <v>30</v>
      </c>
      <c r="Z11" s="44" t="s">
        <v>31</v>
      </c>
      <c r="AA11" s="42" t="s">
        <v>32</v>
      </c>
      <c r="AB11" s="44" t="s">
        <v>30</v>
      </c>
      <c r="AC11" s="44" t="s">
        <v>31</v>
      </c>
      <c r="AD11" s="42" t="s">
        <v>32</v>
      </c>
      <c r="AE11" s="44" t="s">
        <v>30</v>
      </c>
      <c r="AF11" s="45" t="s">
        <v>31</v>
      </c>
      <c r="AG11" s="42" t="s">
        <v>32</v>
      </c>
      <c r="AH11" s="44" t="s">
        <v>30</v>
      </c>
      <c r="AI11" s="44" t="s">
        <v>31</v>
      </c>
      <c r="AJ11" s="42" t="s">
        <v>32</v>
      </c>
      <c r="AK11" s="44" t="s">
        <v>30</v>
      </c>
      <c r="AL11" s="44" t="s">
        <v>31</v>
      </c>
      <c r="AM11" s="42" t="s">
        <v>32</v>
      </c>
      <c r="AN11" s="44" t="s">
        <v>30</v>
      </c>
      <c r="AO11" s="44" t="s">
        <v>31</v>
      </c>
      <c r="AP11" s="42" t="s">
        <v>32</v>
      </c>
      <c r="AQ11" s="44" t="s">
        <v>30</v>
      </c>
      <c r="AR11" s="44" t="s">
        <v>31</v>
      </c>
      <c r="AS11" s="42" t="s">
        <v>32</v>
      </c>
      <c r="AT11" s="44" t="s">
        <v>30</v>
      </c>
      <c r="AU11" s="44" t="s">
        <v>31</v>
      </c>
      <c r="AV11" s="42" t="s">
        <v>32</v>
      </c>
      <c r="AW11" s="44" t="s">
        <v>30</v>
      </c>
      <c r="AX11" s="44" t="s">
        <v>31</v>
      </c>
      <c r="AY11" s="42" t="s">
        <v>32</v>
      </c>
      <c r="AZ11" s="44" t="s">
        <v>30</v>
      </c>
      <c r="BA11" s="44" t="s">
        <v>31</v>
      </c>
      <c r="BB11" s="42" t="s">
        <v>32</v>
      </c>
      <c r="BC11" s="44" t="s">
        <v>30</v>
      </c>
      <c r="BD11" s="44" t="s">
        <v>31</v>
      </c>
      <c r="BE11" s="42" t="s">
        <v>32</v>
      </c>
      <c r="BF11" s="44" t="s">
        <v>30</v>
      </c>
      <c r="BG11" s="44" t="s">
        <v>31</v>
      </c>
      <c r="BH11" s="42" t="s">
        <v>32</v>
      </c>
      <c r="BI11" s="44" t="s">
        <v>30</v>
      </c>
      <c r="BJ11" s="44" t="s">
        <v>31</v>
      </c>
      <c r="BK11" s="42" t="s">
        <v>32</v>
      </c>
      <c r="BL11" s="30"/>
    </row>
    <row r="12" spans="1:64" s="49" customFormat="1" ht="26.25" customHeight="1" x14ac:dyDescent="0.55000000000000004">
      <c r="A12" s="403" t="s">
        <v>33</v>
      </c>
      <c r="B12" s="403"/>
      <c r="C12" s="403"/>
      <c r="D12" s="403"/>
      <c r="E12" s="403"/>
      <c r="F12" s="403"/>
      <c r="G12" s="403"/>
      <c r="H12" s="46">
        <f>SUM(H13,H85)</f>
        <v>1617015.13</v>
      </c>
      <c r="I12" s="46">
        <f>SUM(I13,I85)</f>
        <v>7982630</v>
      </c>
      <c r="J12" s="46">
        <f t="shared" ref="J12:K12" si="0">SUM(J13,J85)</f>
        <v>363500</v>
      </c>
      <c r="K12" s="46">
        <f t="shared" si="0"/>
        <v>8346130</v>
      </c>
      <c r="L12" s="46">
        <f>SUM(L13,L85)</f>
        <v>912299.01</v>
      </c>
      <c r="M12" s="473">
        <f>SUM(L12*100/K12)</f>
        <v>10.930802779252181</v>
      </c>
      <c r="N12" s="46">
        <f>SUM(K12-L12)</f>
        <v>7433830.9900000002</v>
      </c>
      <c r="O12" s="47">
        <f>SUM(N12*100/K12)</f>
        <v>89.069197220747824</v>
      </c>
      <c r="P12" s="46">
        <f>SUM(P13,P85)</f>
        <v>91380</v>
      </c>
      <c r="Q12" s="46">
        <f t="shared" ref="Q12:BK12" si="1">SUM(Q13,Q85)</f>
        <v>75595</v>
      </c>
      <c r="R12" s="473">
        <f t="shared" si="1"/>
        <v>82.725979426570362</v>
      </c>
      <c r="S12" s="46">
        <f>SUM(S13,S85)</f>
        <v>124730</v>
      </c>
      <c r="T12" s="46">
        <f t="shared" ref="T12" si="2">SUM(T13,T85)</f>
        <v>124144.63</v>
      </c>
      <c r="U12" s="473">
        <f t="shared" si="1"/>
        <v>99.53069029102862</v>
      </c>
      <c r="V12" s="46">
        <f>SUM(V13,V85)</f>
        <v>104155</v>
      </c>
      <c r="W12" s="46">
        <f t="shared" ref="W12" si="3">SUM(W13,W85)</f>
        <v>87104.320000000007</v>
      </c>
      <c r="X12" s="473">
        <f t="shared" si="1"/>
        <v>83.629513705535018</v>
      </c>
      <c r="Y12" s="46">
        <f>SUM(P12,S12,V12)</f>
        <v>320265</v>
      </c>
      <c r="Z12" s="46">
        <f>SUM(Q12,T12,W12)</f>
        <v>286843.95</v>
      </c>
      <c r="AA12" s="473">
        <f t="shared" si="1"/>
        <v>89.564563720668815</v>
      </c>
      <c r="AB12" s="46">
        <f>SUM(AB13,AB85)</f>
        <v>214430</v>
      </c>
      <c r="AC12" s="46">
        <f t="shared" ref="AC12" si="4">SUM(AC13,AC85)</f>
        <v>186788.64</v>
      </c>
      <c r="AD12" s="473">
        <f t="shared" si="1"/>
        <v>87.109378351909712</v>
      </c>
      <c r="AE12" s="46">
        <f>SUM(AE13,AE85)</f>
        <v>259405</v>
      </c>
      <c r="AF12" s="46">
        <f t="shared" ref="AF12" si="5">SUM(AF13,AF85)</f>
        <v>229790.75</v>
      </c>
      <c r="AG12" s="473">
        <f>SUM(AF12*100/AE12)</f>
        <v>88.583778261791409</v>
      </c>
      <c r="AH12" s="46">
        <f>SUM(AH13,AH85)</f>
        <v>248870</v>
      </c>
      <c r="AI12" s="46">
        <f t="shared" ref="AI12" si="6">SUM(AI13,AI85)</f>
        <v>208875.66999999998</v>
      </c>
      <c r="AJ12" s="473">
        <f>SUM(AI12*100/AH12)</f>
        <v>83.929629927271264</v>
      </c>
      <c r="AK12" s="46">
        <f>SUM(AB12,AE12,AH12)</f>
        <v>722705</v>
      </c>
      <c r="AL12" s="46">
        <f>SUM(AC12,AF12,AI12)</f>
        <v>625455.06000000006</v>
      </c>
      <c r="AM12" s="473">
        <f>SUM(AL12*100/AK12)</f>
        <v>86.543618765609764</v>
      </c>
      <c r="AN12" s="46">
        <f>SUM(AN13,AN85)</f>
        <v>140995</v>
      </c>
      <c r="AO12" s="46">
        <f t="shared" ref="AO12" si="7">SUM(AO13,AO85)</f>
        <v>0</v>
      </c>
      <c r="AP12" s="473">
        <f t="shared" si="1"/>
        <v>0</v>
      </c>
      <c r="AQ12" s="46">
        <f>SUM(AQ13,AQ85)</f>
        <v>187830</v>
      </c>
      <c r="AR12" s="46">
        <f t="shared" ref="AR12" si="8">SUM(AR13,AR85)</f>
        <v>0</v>
      </c>
      <c r="AS12" s="473">
        <f t="shared" si="1"/>
        <v>0</v>
      </c>
      <c r="AT12" s="46">
        <f>SUM(AT13,AT85)</f>
        <v>151305</v>
      </c>
      <c r="AU12" s="46">
        <f t="shared" ref="AU12" si="9">SUM(AU13,AU85)</f>
        <v>0</v>
      </c>
      <c r="AV12" s="473">
        <f t="shared" si="1"/>
        <v>0</v>
      </c>
      <c r="AW12" s="46">
        <f>SUM(AN12,AQ12,AT12)</f>
        <v>480130</v>
      </c>
      <c r="AX12" s="46">
        <f>SUM(AO12,AR12,AU12)</f>
        <v>0</v>
      </c>
      <c r="AY12" s="473">
        <f t="shared" si="1"/>
        <v>0</v>
      </c>
      <c r="AZ12" s="46">
        <f>SUM(AZ13,AZ85)</f>
        <v>114680</v>
      </c>
      <c r="BA12" s="46">
        <f t="shared" ref="BA12" si="10">SUM(BA13,BA85)</f>
        <v>0</v>
      </c>
      <c r="BB12" s="473">
        <f t="shared" si="1"/>
        <v>0</v>
      </c>
      <c r="BC12" s="46">
        <f>SUM(BC13,BC85)</f>
        <v>311095</v>
      </c>
      <c r="BD12" s="46">
        <f t="shared" ref="BD12" si="11">SUM(BD13,BD85)</f>
        <v>0</v>
      </c>
      <c r="BE12" s="473">
        <f t="shared" si="1"/>
        <v>0</v>
      </c>
      <c r="BF12" s="46">
        <f>SUM(BF13,BF85)</f>
        <v>6397255</v>
      </c>
      <c r="BG12" s="46">
        <f t="shared" ref="BG12" si="12">SUM(BG13,BG85)</f>
        <v>0</v>
      </c>
      <c r="BH12" s="473">
        <f t="shared" si="1"/>
        <v>0</v>
      </c>
      <c r="BI12" s="46">
        <f>SUM(AZ12,BC12,BF12)</f>
        <v>6823030</v>
      </c>
      <c r="BJ12" s="46">
        <f>SUM(BD12,BA12,BG12)</f>
        <v>0</v>
      </c>
      <c r="BK12" s="473">
        <f t="shared" si="1"/>
        <v>0</v>
      </c>
      <c r="BL12" s="48">
        <f>SUM(K12)</f>
        <v>8346130</v>
      </c>
    </row>
    <row r="13" spans="1:64" s="57" customFormat="1" x14ac:dyDescent="0.55000000000000004">
      <c r="A13" s="50" t="s">
        <v>34</v>
      </c>
      <c r="B13" s="51"/>
      <c r="C13" s="51"/>
      <c r="D13" s="51"/>
      <c r="E13" s="51"/>
      <c r="F13" s="51"/>
      <c r="G13" s="51"/>
      <c r="H13" s="52">
        <f>SUM(H14)</f>
        <v>1405753.13</v>
      </c>
      <c r="I13" s="52">
        <f>SUM(I14)</f>
        <v>7982630</v>
      </c>
      <c r="J13" s="52">
        <f>SUM(J14)</f>
        <v>75000</v>
      </c>
      <c r="K13" s="52">
        <f>SUM(I13+J13)</f>
        <v>8057630</v>
      </c>
      <c r="L13" s="52">
        <f>SUM(Z13,AL13,AX13,BJ13)</f>
        <v>771859.01</v>
      </c>
      <c r="M13" s="53">
        <f>SUM(L13*100/K13)</f>
        <v>9.5792312379694771</v>
      </c>
      <c r="N13" s="54">
        <f>SUM(K13-L13)</f>
        <v>7285770.9900000002</v>
      </c>
      <c r="O13" s="53">
        <f>SUM(N13*100/K13)</f>
        <v>90.420768762030519</v>
      </c>
      <c r="P13" s="52">
        <f>SUM(P14)</f>
        <v>91380</v>
      </c>
      <c r="Q13" s="52">
        <f>SUM(Q14)</f>
        <v>75595</v>
      </c>
      <c r="R13" s="53">
        <f>SUM(Q13*100/P13)</f>
        <v>82.725979426570362</v>
      </c>
      <c r="S13" s="52">
        <f>SUM(S14)</f>
        <v>124730</v>
      </c>
      <c r="T13" s="52">
        <f>SUM(T14)</f>
        <v>124144.63</v>
      </c>
      <c r="U13" s="53">
        <f t="shared" ref="U13:U21" si="13">SUM(T13*100/S13)</f>
        <v>99.53069029102862</v>
      </c>
      <c r="V13" s="52">
        <f>SUM(V14)</f>
        <v>104155</v>
      </c>
      <c r="W13" s="52">
        <f>SUM(W14)</f>
        <v>87104.320000000007</v>
      </c>
      <c r="X13" s="53">
        <f t="shared" ref="X13:X21" si="14">SUM(W13*100/V13)</f>
        <v>83.629513705535018</v>
      </c>
      <c r="Y13" s="55">
        <f t="shared" ref="Y13:Z28" si="15">SUM(P13,S13,V13)</f>
        <v>320265</v>
      </c>
      <c r="Z13" s="55">
        <f t="shared" si="15"/>
        <v>286843.95</v>
      </c>
      <c r="AA13" s="53">
        <f>SUM(Z13*100/Y13)</f>
        <v>89.564563720668815</v>
      </c>
      <c r="AB13" s="52">
        <f>SUM(AB14)</f>
        <v>214430</v>
      </c>
      <c r="AC13" s="52">
        <f>SUM(AC14)</f>
        <v>186788.64</v>
      </c>
      <c r="AD13" s="53">
        <f>SUM(AC13*100/AB13)</f>
        <v>87.109378351909712</v>
      </c>
      <c r="AE13" s="52">
        <f>SUM(AE14)</f>
        <v>229405</v>
      </c>
      <c r="AF13" s="52">
        <f>SUM(AF14)</f>
        <v>199790.75</v>
      </c>
      <c r="AG13" s="53">
        <f>SUM(AF13*100/AE13)</f>
        <v>87.090843704365639</v>
      </c>
      <c r="AH13" s="52">
        <f>SUM(AH14)</f>
        <v>138430</v>
      </c>
      <c r="AI13" s="52">
        <f>SUM(AI14)</f>
        <v>98435.67</v>
      </c>
      <c r="AJ13" s="53">
        <f>SUM(AI13*100/AH13)</f>
        <v>71.108625297984545</v>
      </c>
      <c r="AK13" s="55">
        <f t="shared" ref="AK13:AL28" si="16">SUM(AB13,AE13,AH13)</f>
        <v>582265</v>
      </c>
      <c r="AL13" s="55">
        <f t="shared" si="16"/>
        <v>485015.06</v>
      </c>
      <c r="AM13" s="53">
        <f>SUM(AL13*100/AK13)</f>
        <v>83.29799318179866</v>
      </c>
      <c r="AN13" s="52">
        <f>SUM(AN14)</f>
        <v>135995</v>
      </c>
      <c r="AO13" s="52">
        <f>SUM(AO14)</f>
        <v>0</v>
      </c>
      <c r="AP13" s="53">
        <f>SUM(AO13*100/AN13)</f>
        <v>0</v>
      </c>
      <c r="AQ13" s="52">
        <f>SUM(AQ14)</f>
        <v>187830</v>
      </c>
      <c r="AR13" s="52">
        <f>SUM(AR14)</f>
        <v>0</v>
      </c>
      <c r="AS13" s="53">
        <f>SUM(AR13*100/AQ13)</f>
        <v>0</v>
      </c>
      <c r="AT13" s="52">
        <f>SUM(AT14)</f>
        <v>151305</v>
      </c>
      <c r="AU13" s="52">
        <f>SUM(AU14)</f>
        <v>0</v>
      </c>
      <c r="AV13" s="53">
        <f>SUM(AU13*100/AT13)</f>
        <v>0</v>
      </c>
      <c r="AW13" s="55">
        <f t="shared" ref="AW13:AX28" si="17">SUM(AN13,AQ13,AT13)</f>
        <v>475130</v>
      </c>
      <c r="AX13" s="55">
        <f t="shared" si="17"/>
        <v>0</v>
      </c>
      <c r="AY13" s="53">
        <f>SUM(AX13*100/AW13)</f>
        <v>0</v>
      </c>
      <c r="AZ13" s="52">
        <f>SUM(AZ14)</f>
        <v>114680</v>
      </c>
      <c r="BA13" s="52">
        <f>SUM(BA14)</f>
        <v>0</v>
      </c>
      <c r="BB13" s="53">
        <f>SUM(BA13*100/AZ13)</f>
        <v>0</v>
      </c>
      <c r="BC13" s="52">
        <f>SUM(BC14)</f>
        <v>308095</v>
      </c>
      <c r="BD13" s="52">
        <f>SUM(BD14)</f>
        <v>0</v>
      </c>
      <c r="BE13" s="53">
        <f>SUM(BD13*100/BC13)</f>
        <v>0</v>
      </c>
      <c r="BF13" s="52">
        <f>SUM(BF14)</f>
        <v>6257195</v>
      </c>
      <c r="BG13" s="52">
        <f>SUM(BG14)</f>
        <v>0</v>
      </c>
      <c r="BH13" s="53">
        <f>SUM(BG13*100/BF13)</f>
        <v>0</v>
      </c>
      <c r="BI13" s="55">
        <f>SUM(AZ13,BC13,BF13)</f>
        <v>6679970</v>
      </c>
      <c r="BJ13" s="55">
        <f>SUM(BG13,BA13,BD13)</f>
        <v>0</v>
      </c>
      <c r="BK13" s="53">
        <f>SUM(BJ13*100/BI13)</f>
        <v>0</v>
      </c>
      <c r="BL13" s="56">
        <f>SUM(Y13,AK13,AW13,BI13)</f>
        <v>8057630</v>
      </c>
    </row>
    <row r="14" spans="1:64" s="67" customFormat="1" x14ac:dyDescent="0.55000000000000004">
      <c r="A14" s="58"/>
      <c r="B14" s="59" t="s">
        <v>35</v>
      </c>
      <c r="C14" s="60"/>
      <c r="D14" s="60"/>
      <c r="E14" s="60"/>
      <c r="F14" s="60"/>
      <c r="G14" s="60"/>
      <c r="H14" s="61">
        <f>SUM(H15,H53,H71)</f>
        <v>1405753.13</v>
      </c>
      <c r="I14" s="61">
        <f>SUM(I15,I53,I71)</f>
        <v>7982630</v>
      </c>
      <c r="J14" s="61">
        <f>SUM(J15,J53,J71)</f>
        <v>75000</v>
      </c>
      <c r="K14" s="61">
        <f t="shared" ref="K14:K77" si="18">SUM(I14+J14)</f>
        <v>8057630</v>
      </c>
      <c r="L14" s="61">
        <f>SUM(Z14,AL14,AX14,BJ14)</f>
        <v>771859.01</v>
      </c>
      <c r="M14" s="62">
        <f t="shared" ref="M14:M77" si="19">SUM(L14*100/K14)</f>
        <v>9.5792312379694771</v>
      </c>
      <c r="N14" s="63">
        <f t="shared" ref="N14:N75" si="20">SUM(K14-L14)</f>
        <v>7285770.9900000002</v>
      </c>
      <c r="O14" s="62">
        <f t="shared" ref="O14:O77" si="21">SUM(N14*100/K14)</f>
        <v>90.420768762030519</v>
      </c>
      <c r="P14" s="61">
        <f>SUM(P15,P53,P71)</f>
        <v>91380</v>
      </c>
      <c r="Q14" s="61">
        <f>SUM(Q15,Q53,Q71)</f>
        <v>75595</v>
      </c>
      <c r="R14" s="64">
        <f>SUM(Q14*100/P14)</f>
        <v>82.725979426570362</v>
      </c>
      <c r="S14" s="61">
        <f>SUM(S15,S53,S71)</f>
        <v>124730</v>
      </c>
      <c r="T14" s="61">
        <f>SUM(T15,T53,T71)</f>
        <v>124144.63</v>
      </c>
      <c r="U14" s="62">
        <f t="shared" si="13"/>
        <v>99.53069029102862</v>
      </c>
      <c r="V14" s="61">
        <f>SUM(V15,V53,V71)</f>
        <v>104155</v>
      </c>
      <c r="W14" s="61">
        <f>SUM(W15,W53,W71)</f>
        <v>87104.320000000007</v>
      </c>
      <c r="X14" s="62">
        <f t="shared" si="14"/>
        <v>83.629513705535018</v>
      </c>
      <c r="Y14" s="65">
        <f t="shared" si="15"/>
        <v>320265</v>
      </c>
      <c r="Z14" s="65">
        <f t="shared" si="15"/>
        <v>286843.95</v>
      </c>
      <c r="AA14" s="62">
        <f t="shared" ref="AA14:AA75" si="22">SUM(Z14*100/Y14)</f>
        <v>89.564563720668815</v>
      </c>
      <c r="AB14" s="61">
        <f>SUM(AB15,AB53,AB71)</f>
        <v>214430</v>
      </c>
      <c r="AC14" s="61">
        <f>SUM(AC15,AC53,AC71)</f>
        <v>186788.64</v>
      </c>
      <c r="AD14" s="64">
        <f>SUM(AC14*100/AB14)</f>
        <v>87.109378351909712</v>
      </c>
      <c r="AE14" s="61">
        <f>SUM(AE15,AE53,AE71)</f>
        <v>229405</v>
      </c>
      <c r="AF14" s="61">
        <f>SUM(AF15,AF53,AF71)</f>
        <v>199790.75</v>
      </c>
      <c r="AG14" s="64">
        <f>SUM(AF14*100/AE14)</f>
        <v>87.090843704365639</v>
      </c>
      <c r="AH14" s="61">
        <f>SUM(AH15,AH53,AH71)</f>
        <v>138430</v>
      </c>
      <c r="AI14" s="61">
        <f>SUM(AI15,AI53,AI71)</f>
        <v>98435.67</v>
      </c>
      <c r="AJ14" s="64">
        <f>SUM(AI14*100/AH14)</f>
        <v>71.108625297984545</v>
      </c>
      <c r="AK14" s="65">
        <f t="shared" si="16"/>
        <v>582265</v>
      </c>
      <c r="AL14" s="65">
        <f t="shared" si="16"/>
        <v>485015.06</v>
      </c>
      <c r="AM14" s="64">
        <f>SUM(AL14*100/AK14)</f>
        <v>83.29799318179866</v>
      </c>
      <c r="AN14" s="61">
        <f>SUM(AN15,AN53,AN71)</f>
        <v>135995</v>
      </c>
      <c r="AO14" s="61">
        <f>SUM(AO15,AO53,AO71)</f>
        <v>0</v>
      </c>
      <c r="AP14" s="64">
        <f>SUM(AO14*100/AN14)</f>
        <v>0</v>
      </c>
      <c r="AQ14" s="61">
        <f>SUM(AQ15,AQ53,AQ71)</f>
        <v>187830</v>
      </c>
      <c r="AR14" s="61">
        <f>SUM(AR15,AR53,AR71)</f>
        <v>0</v>
      </c>
      <c r="AS14" s="64">
        <f>SUM(AR14*100/AQ14)</f>
        <v>0</v>
      </c>
      <c r="AT14" s="61">
        <f>SUM(AT15,AT53,AT71)</f>
        <v>151305</v>
      </c>
      <c r="AU14" s="61">
        <f>SUM(AU15,AU53,AU71)</f>
        <v>0</v>
      </c>
      <c r="AV14" s="64">
        <f>SUM(AU14*100/AT14)</f>
        <v>0</v>
      </c>
      <c r="AW14" s="65">
        <f t="shared" si="17"/>
        <v>475130</v>
      </c>
      <c r="AX14" s="65">
        <f t="shared" si="17"/>
        <v>0</v>
      </c>
      <c r="AY14" s="62">
        <f t="shared" ref="AY14:AY75" si="23">SUM(AX14*100/AW14)</f>
        <v>0</v>
      </c>
      <c r="AZ14" s="61">
        <f>SUM(AZ15,AZ53,AZ71)</f>
        <v>114680</v>
      </c>
      <c r="BA14" s="61">
        <f>SUM(BA15,BA53,BA71)</f>
        <v>0</v>
      </c>
      <c r="BB14" s="64">
        <f>SUM(BA14*100/AZ14)</f>
        <v>0</v>
      </c>
      <c r="BC14" s="61">
        <f>SUM(BC15,BC53,BC71)</f>
        <v>308095</v>
      </c>
      <c r="BD14" s="61">
        <f>SUM(BD15,BD53,BD71)</f>
        <v>0</v>
      </c>
      <c r="BE14" s="64">
        <f>SUM(BD14*100/BC14)</f>
        <v>0</v>
      </c>
      <c r="BF14" s="61">
        <f>SUM(BF15,BF53,BF71)</f>
        <v>6257195</v>
      </c>
      <c r="BG14" s="61">
        <f>SUM(BG15,BG53,BG71)</f>
        <v>0</v>
      </c>
      <c r="BH14" s="64">
        <f>SUM(BG14*100/BF14)</f>
        <v>0</v>
      </c>
      <c r="BI14" s="65">
        <f>SUM(AZ14,BC14,BF14)</f>
        <v>6679970</v>
      </c>
      <c r="BJ14" s="65">
        <f>SUM(BA14,BD14,BG14)</f>
        <v>0</v>
      </c>
      <c r="BK14" s="62">
        <f t="shared" ref="BK14:BK72" si="24">SUM(BJ14*100/BI14)</f>
        <v>0</v>
      </c>
      <c r="BL14" s="66">
        <f t="shared" ref="BL14:BL77" si="25">SUM(Y14,AK14,AW14,BI14)</f>
        <v>8057630</v>
      </c>
    </row>
    <row r="15" spans="1:64" s="76" customFormat="1" x14ac:dyDescent="0.55000000000000004">
      <c r="A15" s="68"/>
      <c r="B15" s="69"/>
      <c r="C15" s="69" t="s">
        <v>36</v>
      </c>
      <c r="D15" s="69"/>
      <c r="E15" s="69"/>
      <c r="F15" s="69"/>
      <c r="G15" s="69"/>
      <c r="H15" s="70">
        <f>SUM(H16,H19,H49)</f>
        <v>1203319.47</v>
      </c>
      <c r="I15" s="70">
        <f>SUM(I16,I19,I49)</f>
        <v>4203550</v>
      </c>
      <c r="J15" s="70">
        <f>SUM(J16,J19,J49)</f>
        <v>79500</v>
      </c>
      <c r="K15" s="70">
        <f t="shared" si="18"/>
        <v>4283050</v>
      </c>
      <c r="L15" s="70">
        <f>SUM(Z15,AL15,AX15,BJ15)</f>
        <v>564709.01</v>
      </c>
      <c r="M15" s="71">
        <f t="shared" si="19"/>
        <v>13.184740080083118</v>
      </c>
      <c r="N15" s="72">
        <f t="shared" si="20"/>
        <v>3718340.99</v>
      </c>
      <c r="O15" s="71">
        <f t="shared" si="21"/>
        <v>86.815259919916883</v>
      </c>
      <c r="P15" s="70">
        <f>SUM(P16,P19,P49)</f>
        <v>91380</v>
      </c>
      <c r="Q15" s="70">
        <f>SUM(Q16,Q19,Q49)</f>
        <v>75595</v>
      </c>
      <c r="R15" s="73">
        <f>SUM(Q15*100/P15)</f>
        <v>82.725979426570362</v>
      </c>
      <c r="S15" s="70">
        <f>SUM(S16,S19,S49)</f>
        <v>124730</v>
      </c>
      <c r="T15" s="70">
        <f>SUM(T16,T19,T49)</f>
        <v>124144.63</v>
      </c>
      <c r="U15" s="71">
        <f t="shared" si="13"/>
        <v>99.53069029102862</v>
      </c>
      <c r="V15" s="70">
        <f>SUM(V16,V19,V49)</f>
        <v>100955</v>
      </c>
      <c r="W15" s="70">
        <f>SUM(W16,W19,W49)</f>
        <v>84104.320000000007</v>
      </c>
      <c r="X15" s="71">
        <f t="shared" si="14"/>
        <v>83.308721707691546</v>
      </c>
      <c r="Y15" s="74">
        <f t="shared" si="15"/>
        <v>317065</v>
      </c>
      <c r="Z15" s="74">
        <f t="shared" si="15"/>
        <v>283843.95</v>
      </c>
      <c r="AA15" s="71">
        <f t="shared" si="22"/>
        <v>89.522321921372594</v>
      </c>
      <c r="AB15" s="70">
        <f>SUM(AB16,AB19,AB49)</f>
        <v>111430</v>
      </c>
      <c r="AC15" s="70">
        <f>SUM(AC16,AC19,AC49)</f>
        <v>94638.64</v>
      </c>
      <c r="AD15" s="73">
        <f>SUM(AC15*100/AB15)</f>
        <v>84.931023961231261</v>
      </c>
      <c r="AE15" s="70">
        <f>SUM(AE16,AE19,AE49)</f>
        <v>108905</v>
      </c>
      <c r="AF15" s="70">
        <f>SUM(AF16,AF19,AF49)</f>
        <v>90490.75</v>
      </c>
      <c r="AG15" s="73">
        <f>SUM(AF15*100/AE15)</f>
        <v>83.091455856021298</v>
      </c>
      <c r="AH15" s="70">
        <f>SUM(AH16,AH19,AH49)</f>
        <v>135430</v>
      </c>
      <c r="AI15" s="70">
        <f>SUM(AI16,AI19,AI49)</f>
        <v>95735.67</v>
      </c>
      <c r="AJ15" s="73">
        <f>SUM(AI15*100/AH15)</f>
        <v>70.690149892933619</v>
      </c>
      <c r="AK15" s="74">
        <f t="shared" si="16"/>
        <v>355765</v>
      </c>
      <c r="AL15" s="74">
        <f t="shared" si="16"/>
        <v>280865.06</v>
      </c>
      <c r="AM15" s="73">
        <f>SUM(AL15*100/AK15)</f>
        <v>78.946793529436562</v>
      </c>
      <c r="AN15" s="70">
        <f>SUM(AN16,AN19,AN49)</f>
        <v>112395</v>
      </c>
      <c r="AO15" s="70">
        <f>SUM(AO16,AO19,AO49)</f>
        <v>0</v>
      </c>
      <c r="AP15" s="73">
        <f>SUM(AO15*100/AN15)</f>
        <v>0</v>
      </c>
      <c r="AQ15" s="70">
        <f>SUM(AQ16,AQ19,AQ49)</f>
        <v>158430</v>
      </c>
      <c r="AR15" s="70">
        <f>SUM(AR16,AR19,AR49)</f>
        <v>0</v>
      </c>
      <c r="AS15" s="73">
        <f>SUM(AR15*100/AQ15)</f>
        <v>0</v>
      </c>
      <c r="AT15" s="70">
        <f>SUM(AT16,AT19,AT49)</f>
        <v>133305</v>
      </c>
      <c r="AU15" s="70">
        <f>SUM(AU16,AU19,AU49)</f>
        <v>0</v>
      </c>
      <c r="AV15" s="73">
        <f>SUM(AU15*100/AT15)</f>
        <v>0</v>
      </c>
      <c r="AW15" s="74">
        <f t="shared" si="17"/>
        <v>404130</v>
      </c>
      <c r="AX15" s="74">
        <f t="shared" si="17"/>
        <v>0</v>
      </c>
      <c r="AY15" s="71">
        <f t="shared" si="23"/>
        <v>0</v>
      </c>
      <c r="AZ15" s="70">
        <f>SUM(AZ16,AZ19,AZ49)</f>
        <v>113680</v>
      </c>
      <c r="BA15" s="70">
        <f>SUM(BA16,BA19,BA49)</f>
        <v>0</v>
      </c>
      <c r="BB15" s="73">
        <f>SUM(BA15*100/AZ15)</f>
        <v>0</v>
      </c>
      <c r="BC15" s="70">
        <f>SUM(BC16,BC19,BC49)</f>
        <v>157095</v>
      </c>
      <c r="BD15" s="70">
        <f>SUM(BD16,BD19,BD49)</f>
        <v>0</v>
      </c>
      <c r="BE15" s="73">
        <f>SUM(BD15*100/BC15)</f>
        <v>0</v>
      </c>
      <c r="BF15" s="70">
        <f>SUM(BF16,BF19,BF49)</f>
        <v>2935315</v>
      </c>
      <c r="BG15" s="70">
        <f>SUM(BG16,BG19,BG49)</f>
        <v>0</v>
      </c>
      <c r="BH15" s="73">
        <f>SUM(BG15*100/BF15)</f>
        <v>0</v>
      </c>
      <c r="BI15" s="74">
        <f>SUM(AZ15,BC15,BF15)</f>
        <v>3206090</v>
      </c>
      <c r="BJ15" s="74">
        <f>SUM(BA15,BD15,BG15)</f>
        <v>0</v>
      </c>
      <c r="BK15" s="71">
        <f t="shared" si="24"/>
        <v>0</v>
      </c>
      <c r="BL15" s="75">
        <f t="shared" si="25"/>
        <v>4283050</v>
      </c>
    </row>
    <row r="16" spans="1:64" s="85" customFormat="1" x14ac:dyDescent="0.55000000000000004">
      <c r="A16" s="77"/>
      <c r="B16" s="78"/>
      <c r="C16" s="78"/>
      <c r="D16" s="78" t="s">
        <v>37</v>
      </c>
      <c r="E16" s="78"/>
      <c r="F16" s="78"/>
      <c r="G16" s="78"/>
      <c r="H16" s="79">
        <f t="shared" ref="H16:J17" si="26">SUM(H17)</f>
        <v>360000</v>
      </c>
      <c r="I16" s="79">
        <f t="shared" si="26"/>
        <v>540000</v>
      </c>
      <c r="J16" s="79">
        <f t="shared" si="26"/>
        <v>0</v>
      </c>
      <c r="K16" s="79">
        <f t="shared" si="18"/>
        <v>540000</v>
      </c>
      <c r="L16" s="79">
        <f>SUM(Z16,AL16,AX16,BJ16)</f>
        <v>194500</v>
      </c>
      <c r="M16" s="80">
        <f t="shared" si="19"/>
        <v>36.018518518518519</v>
      </c>
      <c r="N16" s="81">
        <f t="shared" si="20"/>
        <v>345500</v>
      </c>
      <c r="O16" s="80">
        <f t="shared" si="21"/>
        <v>63.981481481481481</v>
      </c>
      <c r="P16" s="79">
        <f t="shared" ref="P16:W17" si="27">SUM(P17)</f>
        <v>45000</v>
      </c>
      <c r="Q16" s="79">
        <f t="shared" si="27"/>
        <v>30000</v>
      </c>
      <c r="R16" s="82">
        <f>SUM(Q16*100/P16)</f>
        <v>66.666666666666671</v>
      </c>
      <c r="S16" s="79">
        <f t="shared" si="27"/>
        <v>45000</v>
      </c>
      <c r="T16" s="79">
        <f t="shared" si="27"/>
        <v>44500</v>
      </c>
      <c r="U16" s="80">
        <f t="shared" si="13"/>
        <v>98.888888888888886</v>
      </c>
      <c r="V16" s="79">
        <f t="shared" si="27"/>
        <v>45000</v>
      </c>
      <c r="W16" s="79">
        <f t="shared" si="27"/>
        <v>30000</v>
      </c>
      <c r="X16" s="80">
        <f t="shared" si="14"/>
        <v>66.666666666666671</v>
      </c>
      <c r="Y16" s="83">
        <f t="shared" si="15"/>
        <v>135000</v>
      </c>
      <c r="Z16" s="83">
        <f t="shared" si="15"/>
        <v>104500</v>
      </c>
      <c r="AA16" s="80">
        <f t="shared" si="22"/>
        <v>77.407407407407405</v>
      </c>
      <c r="AB16" s="79">
        <f>SUM(AB17)</f>
        <v>45000</v>
      </c>
      <c r="AC16" s="79">
        <f>SUM(AC17)</f>
        <v>30000</v>
      </c>
      <c r="AD16" s="82">
        <f>SUM(AC16*100/AB16)</f>
        <v>66.666666666666671</v>
      </c>
      <c r="AE16" s="79">
        <f>SUM(AE17)</f>
        <v>45000</v>
      </c>
      <c r="AF16" s="79">
        <f>SUM(AF17)</f>
        <v>30000</v>
      </c>
      <c r="AG16" s="82">
        <f>SUM(AF16*100/AE16)</f>
        <v>66.666666666666671</v>
      </c>
      <c r="AH16" s="79">
        <f>SUM(AH17)</f>
        <v>45000</v>
      </c>
      <c r="AI16" s="79">
        <f>SUM(AI17)</f>
        <v>30000</v>
      </c>
      <c r="AJ16" s="82">
        <f>SUM(AI16*100/AH16)</f>
        <v>66.666666666666671</v>
      </c>
      <c r="AK16" s="83">
        <f t="shared" si="16"/>
        <v>135000</v>
      </c>
      <c r="AL16" s="83">
        <f t="shared" si="16"/>
        <v>90000</v>
      </c>
      <c r="AM16" s="82">
        <f>SUM(AL16*100/AK16)</f>
        <v>66.666666666666671</v>
      </c>
      <c r="AN16" s="79">
        <f>SUM(AN17)</f>
        <v>45000</v>
      </c>
      <c r="AO16" s="79">
        <f>SUM(AO17)</f>
        <v>0</v>
      </c>
      <c r="AP16" s="82">
        <f>SUM(AO16*100/AN16)</f>
        <v>0</v>
      </c>
      <c r="AQ16" s="79">
        <f>SUM(AQ17)</f>
        <v>45000</v>
      </c>
      <c r="AR16" s="79">
        <f>SUM(AR17)</f>
        <v>0</v>
      </c>
      <c r="AS16" s="82">
        <f>SUM(AR16*100/AQ16)</f>
        <v>0</v>
      </c>
      <c r="AT16" s="79">
        <f>SUM(AT17)</f>
        <v>45000</v>
      </c>
      <c r="AU16" s="79">
        <f>SUM(AU17)</f>
        <v>0</v>
      </c>
      <c r="AV16" s="82">
        <f>SUM(AU16*100/AT16)</f>
        <v>0</v>
      </c>
      <c r="AW16" s="83">
        <f t="shared" si="17"/>
        <v>135000</v>
      </c>
      <c r="AX16" s="83">
        <f t="shared" si="17"/>
        <v>0</v>
      </c>
      <c r="AY16" s="80">
        <f t="shared" si="23"/>
        <v>0</v>
      </c>
      <c r="AZ16" s="79">
        <f>SUM(AZ17)</f>
        <v>45000</v>
      </c>
      <c r="BA16" s="79">
        <f>SUM(BA17)</f>
        <v>0</v>
      </c>
      <c r="BB16" s="82">
        <f>SUM(BA16*100/AZ16)</f>
        <v>0</v>
      </c>
      <c r="BC16" s="79">
        <f>SUM(BC17)</f>
        <v>45000</v>
      </c>
      <c r="BD16" s="79">
        <f>SUM(BD17)</f>
        <v>0</v>
      </c>
      <c r="BE16" s="82">
        <f>SUM(BD16*100/BC16)</f>
        <v>0</v>
      </c>
      <c r="BF16" s="79">
        <f>SUM(BF17)</f>
        <v>45000</v>
      </c>
      <c r="BG16" s="79">
        <f>SUM(BG17)</f>
        <v>0</v>
      </c>
      <c r="BH16" s="82">
        <f>SUM(BG16*100/BF16)</f>
        <v>0</v>
      </c>
      <c r="BI16" s="83">
        <f>SUM(AZ16,BC16,BF16)</f>
        <v>135000</v>
      </c>
      <c r="BJ16" s="83">
        <f>SUM(BA16,BD16,BG16)</f>
        <v>0</v>
      </c>
      <c r="BK16" s="80">
        <f t="shared" si="24"/>
        <v>0</v>
      </c>
      <c r="BL16" s="84">
        <f t="shared" si="25"/>
        <v>540000</v>
      </c>
    </row>
    <row r="17" spans="1:64" s="85" customFormat="1" x14ac:dyDescent="0.55000000000000004">
      <c r="A17" s="77"/>
      <c r="B17" s="78"/>
      <c r="C17" s="78"/>
      <c r="D17" s="78"/>
      <c r="E17" s="78" t="s">
        <v>38</v>
      </c>
      <c r="F17" s="78"/>
      <c r="G17" s="78"/>
      <c r="H17" s="79">
        <f t="shared" si="26"/>
        <v>360000</v>
      </c>
      <c r="I17" s="79">
        <f t="shared" si="26"/>
        <v>540000</v>
      </c>
      <c r="J17" s="79">
        <f t="shared" si="26"/>
        <v>0</v>
      </c>
      <c r="K17" s="79">
        <f t="shared" si="18"/>
        <v>540000</v>
      </c>
      <c r="L17" s="79">
        <f t="shared" ref="L17:L70" si="28">SUM(Z17,AL17,AX17,BJ17)</f>
        <v>194500</v>
      </c>
      <c r="M17" s="80">
        <f t="shared" si="19"/>
        <v>36.018518518518519</v>
      </c>
      <c r="N17" s="81">
        <f t="shared" si="20"/>
        <v>345500</v>
      </c>
      <c r="O17" s="80">
        <f t="shared" si="21"/>
        <v>63.981481481481481</v>
      </c>
      <c r="P17" s="79">
        <f t="shared" si="27"/>
        <v>45000</v>
      </c>
      <c r="Q17" s="79">
        <f t="shared" si="27"/>
        <v>30000</v>
      </c>
      <c r="R17" s="82">
        <f t="shared" ref="R17:R45" si="29">SUM(Q17*100/P17)</f>
        <v>66.666666666666671</v>
      </c>
      <c r="S17" s="79">
        <f t="shared" si="27"/>
        <v>45000</v>
      </c>
      <c r="T17" s="79">
        <f t="shared" si="27"/>
        <v>44500</v>
      </c>
      <c r="U17" s="80">
        <f t="shared" si="13"/>
        <v>98.888888888888886</v>
      </c>
      <c r="V17" s="79">
        <f t="shared" si="27"/>
        <v>45000</v>
      </c>
      <c r="W17" s="79">
        <f t="shared" si="27"/>
        <v>30000</v>
      </c>
      <c r="X17" s="80">
        <f t="shared" si="14"/>
        <v>66.666666666666671</v>
      </c>
      <c r="Y17" s="83">
        <f t="shared" si="15"/>
        <v>135000</v>
      </c>
      <c r="Z17" s="83">
        <f t="shared" si="15"/>
        <v>104500</v>
      </c>
      <c r="AA17" s="80">
        <f t="shared" si="22"/>
        <v>77.407407407407405</v>
      </c>
      <c r="AB17" s="79">
        <f>SUM(AB18)</f>
        <v>45000</v>
      </c>
      <c r="AC17" s="79">
        <f>SUM(AC18)</f>
        <v>30000</v>
      </c>
      <c r="AD17" s="82">
        <f t="shared" ref="AD17:AD47" si="30">SUM(AC17*100/AB17)</f>
        <v>66.666666666666671</v>
      </c>
      <c r="AE17" s="79">
        <f>SUM(AE18)</f>
        <v>45000</v>
      </c>
      <c r="AF17" s="79">
        <f>SUM(AF18)</f>
        <v>30000</v>
      </c>
      <c r="AG17" s="82">
        <f t="shared" ref="AG17:AG45" si="31">SUM(AF17*100/AE17)</f>
        <v>66.666666666666671</v>
      </c>
      <c r="AH17" s="79">
        <f>SUM(AH18)</f>
        <v>45000</v>
      </c>
      <c r="AI17" s="79">
        <f>SUM(AI18)</f>
        <v>30000</v>
      </c>
      <c r="AJ17" s="82">
        <f t="shared" ref="AJ17:AJ48" si="32">SUM(AI17*100/AH17)</f>
        <v>66.666666666666671</v>
      </c>
      <c r="AK17" s="83">
        <f t="shared" si="16"/>
        <v>135000</v>
      </c>
      <c r="AL17" s="83">
        <f t="shared" si="16"/>
        <v>90000</v>
      </c>
      <c r="AM17" s="82">
        <f t="shared" ref="AM17:AM48" si="33">SUM(AL17*100/AK17)</f>
        <v>66.666666666666671</v>
      </c>
      <c r="AN17" s="79">
        <f>SUM(AN18)</f>
        <v>45000</v>
      </c>
      <c r="AO17" s="79">
        <f>SUM(AO18)</f>
        <v>0</v>
      </c>
      <c r="AP17" s="82">
        <f t="shared" ref="AP17:AP45" si="34">SUM(AO17*100/AN17)</f>
        <v>0</v>
      </c>
      <c r="AQ17" s="79">
        <f>SUM(AQ18)</f>
        <v>45000</v>
      </c>
      <c r="AR17" s="79">
        <f>SUM(AR18)</f>
        <v>0</v>
      </c>
      <c r="AS17" s="82">
        <f t="shared" ref="AS17:AS47" si="35">SUM(AR17*100/AQ17)</f>
        <v>0</v>
      </c>
      <c r="AT17" s="79">
        <f>SUM(AT18)</f>
        <v>45000</v>
      </c>
      <c r="AU17" s="79">
        <f>SUM(AU18)</f>
        <v>0</v>
      </c>
      <c r="AV17" s="82">
        <f t="shared" ref="AV17:AV47" si="36">SUM(AU17*100/AT17)</f>
        <v>0</v>
      </c>
      <c r="AW17" s="83">
        <f t="shared" si="17"/>
        <v>135000</v>
      </c>
      <c r="AX17" s="83">
        <f t="shared" si="17"/>
        <v>0</v>
      </c>
      <c r="AY17" s="80">
        <f t="shared" si="23"/>
        <v>0</v>
      </c>
      <c r="AZ17" s="79">
        <f>SUM(AZ18)</f>
        <v>45000</v>
      </c>
      <c r="BA17" s="79">
        <f>SUM(BA18)</f>
        <v>0</v>
      </c>
      <c r="BB17" s="82">
        <f t="shared" ref="BB17:BB47" si="37">SUM(BA17*100/AZ17)</f>
        <v>0</v>
      </c>
      <c r="BC17" s="79">
        <f>SUM(BC18)</f>
        <v>45000</v>
      </c>
      <c r="BD17" s="79">
        <f>SUM(BD18)</f>
        <v>0</v>
      </c>
      <c r="BE17" s="82">
        <f t="shared" ref="BE17:BE47" si="38">SUM(BD17*100/BC17)</f>
        <v>0</v>
      </c>
      <c r="BF17" s="79">
        <f>SUM(BF18)</f>
        <v>45000</v>
      </c>
      <c r="BG17" s="79">
        <f>SUM(BG18)</f>
        <v>0</v>
      </c>
      <c r="BH17" s="82">
        <f t="shared" ref="BH17:BH47" si="39">SUM(BG17*100/BF17)</f>
        <v>0</v>
      </c>
      <c r="BI17" s="83">
        <f t="shared" ref="BI17:BJ52" si="40">SUM(AZ17,BC17,BF17)</f>
        <v>135000</v>
      </c>
      <c r="BJ17" s="83">
        <f t="shared" si="40"/>
        <v>0</v>
      </c>
      <c r="BK17" s="80">
        <f t="shared" si="24"/>
        <v>0</v>
      </c>
      <c r="BL17" s="84">
        <f t="shared" si="25"/>
        <v>540000</v>
      </c>
    </row>
    <row r="18" spans="1:64" s="88" customFormat="1" x14ac:dyDescent="0.55000000000000004">
      <c r="A18" s="86"/>
      <c r="B18" s="87"/>
      <c r="C18" s="87"/>
      <c r="D18" s="78"/>
      <c r="E18" s="78"/>
      <c r="F18" s="87" t="s">
        <v>39</v>
      </c>
      <c r="G18" s="87"/>
      <c r="H18" s="79">
        <v>360000</v>
      </c>
      <c r="I18" s="83">
        <v>540000</v>
      </c>
      <c r="J18" s="83">
        <v>0</v>
      </c>
      <c r="K18" s="79">
        <f t="shared" si="18"/>
        <v>540000</v>
      </c>
      <c r="L18" s="79">
        <f t="shared" si="28"/>
        <v>194500</v>
      </c>
      <c r="M18" s="80">
        <f t="shared" si="19"/>
        <v>36.018518518518519</v>
      </c>
      <c r="N18" s="81">
        <f t="shared" si="20"/>
        <v>345500</v>
      </c>
      <c r="O18" s="80">
        <f t="shared" si="21"/>
        <v>63.981481481481481</v>
      </c>
      <c r="P18" s="83">
        <v>45000</v>
      </c>
      <c r="Q18" s="83">
        <v>30000</v>
      </c>
      <c r="R18" s="82">
        <f t="shared" si="29"/>
        <v>66.666666666666671</v>
      </c>
      <c r="S18" s="83">
        <v>45000</v>
      </c>
      <c r="T18" s="83">
        <v>44500</v>
      </c>
      <c r="U18" s="80">
        <f t="shared" si="13"/>
        <v>98.888888888888886</v>
      </c>
      <c r="V18" s="83">
        <v>45000</v>
      </c>
      <c r="W18" s="83">
        <v>30000</v>
      </c>
      <c r="X18" s="80">
        <f t="shared" si="14"/>
        <v>66.666666666666671</v>
      </c>
      <c r="Y18" s="83">
        <f t="shared" si="15"/>
        <v>135000</v>
      </c>
      <c r="Z18" s="83">
        <f t="shared" si="15"/>
        <v>104500</v>
      </c>
      <c r="AA18" s="80">
        <f t="shared" si="22"/>
        <v>77.407407407407405</v>
      </c>
      <c r="AB18" s="83">
        <v>45000</v>
      </c>
      <c r="AC18" s="83">
        <v>30000</v>
      </c>
      <c r="AD18" s="82">
        <f t="shared" si="30"/>
        <v>66.666666666666671</v>
      </c>
      <c r="AE18" s="83">
        <v>45000</v>
      </c>
      <c r="AF18" s="83">
        <v>30000</v>
      </c>
      <c r="AG18" s="82">
        <f t="shared" si="31"/>
        <v>66.666666666666671</v>
      </c>
      <c r="AH18" s="83">
        <v>45000</v>
      </c>
      <c r="AI18" s="83">
        <v>30000</v>
      </c>
      <c r="AJ18" s="82">
        <f t="shared" si="32"/>
        <v>66.666666666666671</v>
      </c>
      <c r="AK18" s="83">
        <f t="shared" si="16"/>
        <v>135000</v>
      </c>
      <c r="AL18" s="83">
        <f t="shared" si="16"/>
        <v>90000</v>
      </c>
      <c r="AM18" s="82">
        <f t="shared" si="33"/>
        <v>66.666666666666671</v>
      </c>
      <c r="AN18" s="83">
        <v>45000</v>
      </c>
      <c r="AO18" s="83"/>
      <c r="AP18" s="82">
        <f t="shared" si="34"/>
        <v>0</v>
      </c>
      <c r="AQ18" s="83">
        <v>45000</v>
      </c>
      <c r="AR18" s="83"/>
      <c r="AS18" s="82">
        <f t="shared" si="35"/>
        <v>0</v>
      </c>
      <c r="AT18" s="83">
        <v>45000</v>
      </c>
      <c r="AU18" s="83"/>
      <c r="AV18" s="82">
        <f t="shared" si="36"/>
        <v>0</v>
      </c>
      <c r="AW18" s="83">
        <f t="shared" si="17"/>
        <v>135000</v>
      </c>
      <c r="AX18" s="83">
        <f t="shared" si="17"/>
        <v>0</v>
      </c>
      <c r="AY18" s="80">
        <f t="shared" si="23"/>
        <v>0</v>
      </c>
      <c r="AZ18" s="83">
        <v>45000</v>
      </c>
      <c r="BA18" s="83"/>
      <c r="BB18" s="82">
        <f t="shared" si="37"/>
        <v>0</v>
      </c>
      <c r="BC18" s="83">
        <v>45000</v>
      </c>
      <c r="BD18" s="83"/>
      <c r="BE18" s="82">
        <f t="shared" si="38"/>
        <v>0</v>
      </c>
      <c r="BF18" s="83">
        <v>45000</v>
      </c>
      <c r="BG18" s="83"/>
      <c r="BH18" s="82">
        <f t="shared" si="39"/>
        <v>0</v>
      </c>
      <c r="BI18" s="83">
        <f t="shared" si="40"/>
        <v>135000</v>
      </c>
      <c r="BJ18" s="83">
        <f t="shared" si="40"/>
        <v>0</v>
      </c>
      <c r="BK18" s="80">
        <f t="shared" si="24"/>
        <v>0</v>
      </c>
      <c r="BL18" s="84">
        <f t="shared" si="25"/>
        <v>540000</v>
      </c>
    </row>
    <row r="19" spans="1:64" s="85" customFormat="1" x14ac:dyDescent="0.55000000000000004">
      <c r="A19" s="77"/>
      <c r="B19" s="78"/>
      <c r="C19" s="78"/>
      <c r="D19" s="78" t="s">
        <v>40</v>
      </c>
      <c r="E19" s="78"/>
      <c r="F19" s="78"/>
      <c r="G19" s="78"/>
      <c r="H19" s="79">
        <f>SUM(H20,H46)</f>
        <v>632057.47</v>
      </c>
      <c r="I19" s="79">
        <f>SUM(I20,I46)</f>
        <v>967950</v>
      </c>
      <c r="J19" s="79">
        <f>SUM(J20,J46)</f>
        <v>79500</v>
      </c>
      <c r="K19" s="79">
        <f t="shared" si="18"/>
        <v>1047450</v>
      </c>
      <c r="L19" s="79">
        <f t="shared" si="28"/>
        <v>370209.01</v>
      </c>
      <c r="M19" s="80">
        <f t="shared" si="19"/>
        <v>35.343835982624469</v>
      </c>
      <c r="N19" s="81">
        <f t="shared" si="20"/>
        <v>677240.99</v>
      </c>
      <c r="O19" s="80">
        <f t="shared" si="21"/>
        <v>64.656164017375531</v>
      </c>
      <c r="P19" s="79">
        <f>SUM(P20,P46)</f>
        <v>46380</v>
      </c>
      <c r="Q19" s="79">
        <f>SUM(Q20,Q46)</f>
        <v>45595</v>
      </c>
      <c r="R19" s="82">
        <f t="shared" si="29"/>
        <v>98.307460112117298</v>
      </c>
      <c r="S19" s="79">
        <f>SUM(S20,S46)</f>
        <v>79730</v>
      </c>
      <c r="T19" s="79">
        <f>SUM(T20,T46)</f>
        <v>79644.63</v>
      </c>
      <c r="U19" s="80">
        <f t="shared" si="13"/>
        <v>99.892926125674151</v>
      </c>
      <c r="V19" s="79">
        <f>SUM(V20,V46)</f>
        <v>55955</v>
      </c>
      <c r="W19" s="79">
        <f>SUM(W20,W46)</f>
        <v>54104.32</v>
      </c>
      <c r="X19" s="80">
        <f t="shared" si="14"/>
        <v>96.692556518631037</v>
      </c>
      <c r="Y19" s="83">
        <f t="shared" si="15"/>
        <v>182065</v>
      </c>
      <c r="Z19" s="83">
        <f t="shared" si="15"/>
        <v>179343.95</v>
      </c>
      <c r="AA19" s="80">
        <f t="shared" si="22"/>
        <v>98.505451349792651</v>
      </c>
      <c r="AB19" s="79">
        <f>SUM(AB20,AB46)</f>
        <v>66430</v>
      </c>
      <c r="AC19" s="79">
        <f>SUM(AC20,AC46)</f>
        <v>64638.64</v>
      </c>
      <c r="AD19" s="82">
        <f t="shared" si="30"/>
        <v>97.303387023934974</v>
      </c>
      <c r="AE19" s="79">
        <f>SUM(AE20,AE46)</f>
        <v>63905</v>
      </c>
      <c r="AF19" s="79">
        <f>SUM(AF20,AF46)</f>
        <v>60490.75</v>
      </c>
      <c r="AG19" s="82">
        <f t="shared" si="31"/>
        <v>94.657303810343478</v>
      </c>
      <c r="AH19" s="79">
        <f>SUM(AH20,AH46)</f>
        <v>90430</v>
      </c>
      <c r="AI19" s="79">
        <f>SUM(AI20,AI46)</f>
        <v>65735.67</v>
      </c>
      <c r="AJ19" s="82">
        <f t="shared" si="32"/>
        <v>72.692325555678423</v>
      </c>
      <c r="AK19" s="83">
        <f t="shared" si="16"/>
        <v>220765</v>
      </c>
      <c r="AL19" s="83">
        <f t="shared" si="16"/>
        <v>190865.06</v>
      </c>
      <c r="AM19" s="82">
        <f t="shared" si="33"/>
        <v>86.456213620818517</v>
      </c>
      <c r="AN19" s="79">
        <f>SUM(AN20,AN46)</f>
        <v>67395</v>
      </c>
      <c r="AO19" s="79">
        <f>SUM(AO20,AO46)</f>
        <v>0</v>
      </c>
      <c r="AP19" s="82">
        <f t="shared" si="34"/>
        <v>0</v>
      </c>
      <c r="AQ19" s="79">
        <f>SUM(AQ20,AQ46)</f>
        <v>113430</v>
      </c>
      <c r="AR19" s="79">
        <f>SUM(AR20,AR46)</f>
        <v>0</v>
      </c>
      <c r="AS19" s="82">
        <f t="shared" si="35"/>
        <v>0</v>
      </c>
      <c r="AT19" s="79">
        <f>SUM(AT20,AT46)</f>
        <v>88305</v>
      </c>
      <c r="AU19" s="79">
        <f>SUM(AU20,AU46)</f>
        <v>0</v>
      </c>
      <c r="AV19" s="82">
        <f t="shared" si="36"/>
        <v>0</v>
      </c>
      <c r="AW19" s="83">
        <f t="shared" si="17"/>
        <v>269130</v>
      </c>
      <c r="AX19" s="83">
        <f t="shared" si="17"/>
        <v>0</v>
      </c>
      <c r="AY19" s="80">
        <f t="shared" si="23"/>
        <v>0</v>
      </c>
      <c r="AZ19" s="79">
        <f>SUM(AZ20,AZ46)</f>
        <v>68680</v>
      </c>
      <c r="BA19" s="79">
        <f>SUM(BA20,BA46)</f>
        <v>0</v>
      </c>
      <c r="BB19" s="82">
        <f t="shared" si="37"/>
        <v>0</v>
      </c>
      <c r="BC19" s="79">
        <f>SUM(BC20,BC46)</f>
        <v>112095</v>
      </c>
      <c r="BD19" s="79">
        <f>SUM(BD20,BD46)</f>
        <v>0</v>
      </c>
      <c r="BE19" s="82">
        <f t="shared" si="38"/>
        <v>0</v>
      </c>
      <c r="BF19" s="79">
        <f>SUM(BF20,BF46)</f>
        <v>194715</v>
      </c>
      <c r="BG19" s="79">
        <f>SUM(BG20,BG46)</f>
        <v>0</v>
      </c>
      <c r="BH19" s="82">
        <f t="shared" si="39"/>
        <v>0</v>
      </c>
      <c r="BI19" s="83">
        <f t="shared" si="40"/>
        <v>375490</v>
      </c>
      <c r="BJ19" s="83">
        <f t="shared" si="40"/>
        <v>0</v>
      </c>
      <c r="BK19" s="80">
        <f t="shared" si="24"/>
        <v>0</v>
      </c>
      <c r="BL19" s="84">
        <f t="shared" si="25"/>
        <v>1047450</v>
      </c>
    </row>
    <row r="20" spans="1:64" s="85" customFormat="1" x14ac:dyDescent="0.55000000000000004">
      <c r="A20" s="77"/>
      <c r="B20" s="78"/>
      <c r="C20" s="78"/>
      <c r="D20" s="78"/>
      <c r="E20" s="78" t="s">
        <v>41</v>
      </c>
      <c r="F20" s="78"/>
      <c r="G20" s="78"/>
      <c r="H20" s="79">
        <f>SUM(H21,H26,H38)</f>
        <v>632057.47</v>
      </c>
      <c r="I20" s="79">
        <f>SUM(I21,I26,I38)</f>
        <v>915950</v>
      </c>
      <c r="J20" s="79">
        <f>SUM(J21,J26,J38)</f>
        <v>79500</v>
      </c>
      <c r="K20" s="79">
        <f t="shared" si="18"/>
        <v>995450</v>
      </c>
      <c r="L20" s="79">
        <f t="shared" si="28"/>
        <v>349745.93</v>
      </c>
      <c r="M20" s="80">
        <f t="shared" si="19"/>
        <v>35.134454769199863</v>
      </c>
      <c r="N20" s="81">
        <f t="shared" si="20"/>
        <v>645704.07000000007</v>
      </c>
      <c r="O20" s="80">
        <f t="shared" si="21"/>
        <v>64.865545230800151</v>
      </c>
      <c r="P20" s="79">
        <f>SUM(P21,P26,P38)</f>
        <v>46380</v>
      </c>
      <c r="Q20" s="79">
        <f>SUM(Q21,Q26,Q38)</f>
        <v>45595</v>
      </c>
      <c r="R20" s="82">
        <f t="shared" si="29"/>
        <v>98.307460112117298</v>
      </c>
      <c r="S20" s="79">
        <f>SUM(S21,S26,S38)</f>
        <v>75630</v>
      </c>
      <c r="T20" s="79">
        <f>SUM(T21,T26,T38)</f>
        <v>75579.3</v>
      </c>
      <c r="U20" s="80">
        <f t="shared" si="13"/>
        <v>99.932963109877036</v>
      </c>
      <c r="V20" s="79">
        <f>SUM(V21,V26,V38)</f>
        <v>52655</v>
      </c>
      <c r="W20" s="79">
        <f>SUM(W21,W26,W38)</f>
        <v>50859.01</v>
      </c>
      <c r="X20" s="80">
        <f t="shared" si="14"/>
        <v>96.589136834108828</v>
      </c>
      <c r="Y20" s="83">
        <f t="shared" si="15"/>
        <v>174665</v>
      </c>
      <c r="Z20" s="83">
        <f t="shared" si="15"/>
        <v>172033.31</v>
      </c>
      <c r="AA20" s="80">
        <f t="shared" si="22"/>
        <v>98.49329287493201</v>
      </c>
      <c r="AB20" s="79">
        <f>SUM(AB21,AB26,AB38)</f>
        <v>59730</v>
      </c>
      <c r="AC20" s="79">
        <f>SUM(AC21,AC26,AC38)</f>
        <v>57974.68</v>
      </c>
      <c r="AD20" s="82">
        <f t="shared" si="30"/>
        <v>97.061242256822368</v>
      </c>
      <c r="AE20" s="79">
        <f>SUM(AE21,AE26,AE38)</f>
        <v>63905</v>
      </c>
      <c r="AF20" s="79">
        <f>SUM(AF21,AF26,AF38)</f>
        <v>60490.75</v>
      </c>
      <c r="AG20" s="82">
        <f t="shared" si="31"/>
        <v>94.657303810343478</v>
      </c>
      <c r="AH20" s="79">
        <f>SUM(AH21,AH26,AH38)</f>
        <v>73930</v>
      </c>
      <c r="AI20" s="79">
        <f>SUM(AI21,AI26,AI38)</f>
        <v>59247.19</v>
      </c>
      <c r="AJ20" s="82">
        <f t="shared" si="32"/>
        <v>80.139577979169488</v>
      </c>
      <c r="AK20" s="83">
        <f t="shared" si="16"/>
        <v>197565</v>
      </c>
      <c r="AL20" s="83">
        <f t="shared" si="16"/>
        <v>177712.62</v>
      </c>
      <c r="AM20" s="82">
        <f t="shared" si="33"/>
        <v>89.951469136739803</v>
      </c>
      <c r="AN20" s="79">
        <f>SUM(AN21,AN26,AN38)</f>
        <v>67395</v>
      </c>
      <c r="AO20" s="79">
        <f>SUM(AO21,AO26,AO38)</f>
        <v>0</v>
      </c>
      <c r="AP20" s="82">
        <f t="shared" si="34"/>
        <v>0</v>
      </c>
      <c r="AQ20" s="79">
        <f>SUM(AQ21,AQ26,AQ38)</f>
        <v>110130</v>
      </c>
      <c r="AR20" s="79">
        <f>SUM(AR21,AR26,AR38)</f>
        <v>0</v>
      </c>
      <c r="AS20" s="82">
        <f t="shared" si="35"/>
        <v>0</v>
      </c>
      <c r="AT20" s="79">
        <f>SUM(AT21,AT26,AT38)</f>
        <v>84905</v>
      </c>
      <c r="AU20" s="79">
        <f>SUM(AU21,AU26,AU38)</f>
        <v>0</v>
      </c>
      <c r="AV20" s="82">
        <f t="shared" si="36"/>
        <v>0</v>
      </c>
      <c r="AW20" s="83">
        <f t="shared" si="17"/>
        <v>262430</v>
      </c>
      <c r="AX20" s="83">
        <f t="shared" si="17"/>
        <v>0</v>
      </c>
      <c r="AY20" s="80">
        <f t="shared" si="23"/>
        <v>0</v>
      </c>
      <c r="AZ20" s="79">
        <f>SUM(AZ21,AZ26,AZ38)</f>
        <v>64680</v>
      </c>
      <c r="BA20" s="79">
        <f>SUM(BA21,BA26,BA38)</f>
        <v>0</v>
      </c>
      <c r="BB20" s="82">
        <f t="shared" si="37"/>
        <v>0</v>
      </c>
      <c r="BC20" s="79">
        <f>SUM(BC21,BC26,BC38)</f>
        <v>108695</v>
      </c>
      <c r="BD20" s="79">
        <f>SUM(BD21,BD26,BD38)</f>
        <v>0</v>
      </c>
      <c r="BE20" s="82">
        <f t="shared" si="38"/>
        <v>0</v>
      </c>
      <c r="BF20" s="79">
        <f>SUM(BF21,BF26,BF38)</f>
        <v>187415</v>
      </c>
      <c r="BG20" s="79">
        <f>SUM(BG21,BG26,BG38)</f>
        <v>0</v>
      </c>
      <c r="BH20" s="82">
        <f t="shared" si="39"/>
        <v>0</v>
      </c>
      <c r="BI20" s="83">
        <f t="shared" si="40"/>
        <v>360790</v>
      </c>
      <c r="BJ20" s="83">
        <f t="shared" si="40"/>
        <v>0</v>
      </c>
      <c r="BK20" s="80">
        <f t="shared" si="24"/>
        <v>0</v>
      </c>
      <c r="BL20" s="84">
        <f t="shared" si="25"/>
        <v>995450</v>
      </c>
    </row>
    <row r="21" spans="1:64" s="85" customFormat="1" x14ac:dyDescent="0.55000000000000004">
      <c r="A21" s="77"/>
      <c r="B21" s="78"/>
      <c r="C21" s="78"/>
      <c r="D21" s="78"/>
      <c r="E21" s="78"/>
      <c r="F21" s="78" t="s">
        <v>42</v>
      </c>
      <c r="G21" s="78"/>
      <c r="H21" s="79">
        <f>SUM(H22:H25)</f>
        <v>440875</v>
      </c>
      <c r="I21" s="79">
        <f>SUM(I22:I25)</f>
        <v>449050</v>
      </c>
      <c r="J21" s="79">
        <f>SUM(J22:J25)</f>
        <v>0</v>
      </c>
      <c r="K21" s="79">
        <f t="shared" si="18"/>
        <v>449050</v>
      </c>
      <c r="L21" s="79">
        <f t="shared" si="28"/>
        <v>222125</v>
      </c>
      <c r="M21" s="80">
        <f t="shared" si="19"/>
        <v>49.465538358757378</v>
      </c>
      <c r="N21" s="81">
        <f t="shared" si="20"/>
        <v>226925</v>
      </c>
      <c r="O21" s="80">
        <f t="shared" si="21"/>
        <v>50.534461641242622</v>
      </c>
      <c r="P21" s="79">
        <f>SUM(P22:P25)</f>
        <v>36775</v>
      </c>
      <c r="Q21" s="79">
        <f>SUM(Q22:Q25)</f>
        <v>36775</v>
      </c>
      <c r="R21" s="82">
        <f t="shared" si="29"/>
        <v>100</v>
      </c>
      <c r="S21" s="79">
        <f>SUM(S22:S25)</f>
        <v>34600</v>
      </c>
      <c r="T21" s="79">
        <f>SUM(T22:T25)</f>
        <v>34600</v>
      </c>
      <c r="U21" s="80">
        <f t="shared" si="13"/>
        <v>100</v>
      </c>
      <c r="V21" s="79">
        <f>SUM(V22:V25)</f>
        <v>37075</v>
      </c>
      <c r="W21" s="79">
        <f>SUM(W22:W25)</f>
        <v>37075</v>
      </c>
      <c r="X21" s="80">
        <f t="shared" si="14"/>
        <v>100</v>
      </c>
      <c r="Y21" s="83">
        <f t="shared" si="15"/>
        <v>108450</v>
      </c>
      <c r="Z21" s="83">
        <f t="shared" si="15"/>
        <v>108450</v>
      </c>
      <c r="AA21" s="80">
        <f t="shared" si="22"/>
        <v>100</v>
      </c>
      <c r="AB21" s="79">
        <f>SUM(AB22:AB25)</f>
        <v>35600</v>
      </c>
      <c r="AC21" s="79">
        <f>SUM(AC22:AC25)</f>
        <v>35600</v>
      </c>
      <c r="AD21" s="82">
        <f t="shared" si="30"/>
        <v>100</v>
      </c>
      <c r="AE21" s="79">
        <f>SUM(AE22:AE25)</f>
        <v>38575</v>
      </c>
      <c r="AF21" s="79">
        <f>SUM(AF22:AF25)</f>
        <v>37075</v>
      </c>
      <c r="AG21" s="82">
        <f t="shared" si="31"/>
        <v>96.11147116007777</v>
      </c>
      <c r="AH21" s="79">
        <f>SUM(AH22:AH25)</f>
        <v>41000</v>
      </c>
      <c r="AI21" s="79">
        <f>SUM(AI22:AI25)</f>
        <v>41000</v>
      </c>
      <c r="AJ21" s="82">
        <f t="shared" si="32"/>
        <v>100</v>
      </c>
      <c r="AK21" s="83">
        <f t="shared" si="16"/>
        <v>115175</v>
      </c>
      <c r="AL21" s="83">
        <f t="shared" si="16"/>
        <v>113675</v>
      </c>
      <c r="AM21" s="82">
        <f t="shared" si="33"/>
        <v>98.697634035163887</v>
      </c>
      <c r="AN21" s="79">
        <f>SUM(AN22:AN25)</f>
        <v>38575</v>
      </c>
      <c r="AO21" s="79">
        <f>SUM(AO22:AO25)</f>
        <v>0</v>
      </c>
      <c r="AP21" s="82">
        <f t="shared" si="34"/>
        <v>0</v>
      </c>
      <c r="AQ21" s="79">
        <f>SUM(AQ22:AQ25)</f>
        <v>34600</v>
      </c>
      <c r="AR21" s="79">
        <f>SUM(AR22:AR25)</f>
        <v>0</v>
      </c>
      <c r="AS21" s="82">
        <f t="shared" si="35"/>
        <v>0</v>
      </c>
      <c r="AT21" s="79">
        <f>SUM(AT22:AT25)</f>
        <v>38575</v>
      </c>
      <c r="AU21" s="79">
        <f>SUM(AU22:AU25)</f>
        <v>0</v>
      </c>
      <c r="AV21" s="82">
        <f t="shared" si="36"/>
        <v>0</v>
      </c>
      <c r="AW21" s="83">
        <f t="shared" si="17"/>
        <v>111750</v>
      </c>
      <c r="AX21" s="83">
        <f t="shared" si="17"/>
        <v>0</v>
      </c>
      <c r="AY21" s="80">
        <f t="shared" si="23"/>
        <v>0</v>
      </c>
      <c r="AZ21" s="79">
        <f>SUM(AZ22:AZ25)</f>
        <v>34600</v>
      </c>
      <c r="BA21" s="79">
        <f>SUM(BA22:BA25)</f>
        <v>0</v>
      </c>
      <c r="BB21" s="82">
        <f t="shared" si="37"/>
        <v>0</v>
      </c>
      <c r="BC21" s="79">
        <f>SUM(BC22:BC25)</f>
        <v>38575</v>
      </c>
      <c r="BD21" s="79">
        <f>SUM(BD22:BD25)</f>
        <v>0</v>
      </c>
      <c r="BE21" s="82">
        <f t="shared" si="38"/>
        <v>0</v>
      </c>
      <c r="BF21" s="79">
        <f>SUM(BF22:BF25)</f>
        <v>40500</v>
      </c>
      <c r="BG21" s="79">
        <f>SUM(BG22:BG25)</f>
        <v>0</v>
      </c>
      <c r="BH21" s="82">
        <f t="shared" si="39"/>
        <v>0</v>
      </c>
      <c r="BI21" s="83">
        <f t="shared" si="40"/>
        <v>113675</v>
      </c>
      <c r="BJ21" s="83">
        <f t="shared" si="40"/>
        <v>0</v>
      </c>
      <c r="BK21" s="80">
        <f t="shared" si="24"/>
        <v>0</v>
      </c>
      <c r="BL21" s="84">
        <f t="shared" si="25"/>
        <v>449050</v>
      </c>
    </row>
    <row r="22" spans="1:64" s="88" customFormat="1" x14ac:dyDescent="0.55000000000000004">
      <c r="A22" s="86"/>
      <c r="B22" s="87"/>
      <c r="C22" s="87"/>
      <c r="D22" s="87"/>
      <c r="E22" s="87"/>
      <c r="F22" s="87"/>
      <c r="G22" s="87" t="s">
        <v>43</v>
      </c>
      <c r="H22" s="79">
        <v>12400</v>
      </c>
      <c r="I22" s="83">
        <v>10000</v>
      </c>
      <c r="J22" s="83">
        <v>0</v>
      </c>
      <c r="K22" s="79">
        <f t="shared" si="18"/>
        <v>10000</v>
      </c>
      <c r="L22" s="89">
        <f t="shared" si="28"/>
        <v>6400</v>
      </c>
      <c r="M22" s="80">
        <f t="shared" si="19"/>
        <v>64</v>
      </c>
      <c r="N22" s="81">
        <f t="shared" si="20"/>
        <v>3600</v>
      </c>
      <c r="O22" s="80">
        <f t="shared" si="21"/>
        <v>36</v>
      </c>
      <c r="P22" s="83">
        <v>0</v>
      </c>
      <c r="Q22" s="83">
        <v>0</v>
      </c>
      <c r="R22" s="82">
        <v>0</v>
      </c>
      <c r="S22" s="83">
        <v>0</v>
      </c>
      <c r="T22" s="83">
        <v>0</v>
      </c>
      <c r="U22" s="80">
        <v>0</v>
      </c>
      <c r="V22" s="83">
        <v>0</v>
      </c>
      <c r="W22" s="83">
        <v>0</v>
      </c>
      <c r="X22" s="80">
        <v>0</v>
      </c>
      <c r="Y22" s="83">
        <f t="shared" si="15"/>
        <v>0</v>
      </c>
      <c r="Z22" s="83">
        <f t="shared" si="15"/>
        <v>0</v>
      </c>
      <c r="AA22" s="80">
        <v>0</v>
      </c>
      <c r="AB22" s="83">
        <v>0</v>
      </c>
      <c r="AC22" s="83">
        <v>0</v>
      </c>
      <c r="AD22" s="82">
        <v>0</v>
      </c>
      <c r="AE22" s="83">
        <v>0</v>
      </c>
      <c r="AF22" s="83">
        <v>0</v>
      </c>
      <c r="AG22" s="82">
        <v>0</v>
      </c>
      <c r="AH22" s="83">
        <v>6400</v>
      </c>
      <c r="AI22" s="83">
        <v>6400</v>
      </c>
      <c r="AJ22" s="82">
        <f t="shared" si="32"/>
        <v>100</v>
      </c>
      <c r="AK22" s="83">
        <f t="shared" si="16"/>
        <v>6400</v>
      </c>
      <c r="AL22" s="83">
        <f t="shared" si="16"/>
        <v>6400</v>
      </c>
      <c r="AM22" s="82">
        <f t="shared" si="33"/>
        <v>100</v>
      </c>
      <c r="AN22" s="83">
        <v>0</v>
      </c>
      <c r="AO22" s="83">
        <v>0</v>
      </c>
      <c r="AP22" s="82">
        <v>0</v>
      </c>
      <c r="AQ22" s="83">
        <v>0</v>
      </c>
      <c r="AR22" s="83">
        <v>0</v>
      </c>
      <c r="AS22" s="82">
        <v>0</v>
      </c>
      <c r="AT22" s="83">
        <v>0</v>
      </c>
      <c r="AU22" s="83">
        <v>0</v>
      </c>
      <c r="AV22" s="82">
        <v>0</v>
      </c>
      <c r="AW22" s="83">
        <f t="shared" si="17"/>
        <v>0</v>
      </c>
      <c r="AX22" s="83">
        <f t="shared" si="17"/>
        <v>0</v>
      </c>
      <c r="AY22" s="80">
        <v>0</v>
      </c>
      <c r="AZ22" s="83">
        <v>0</v>
      </c>
      <c r="BA22" s="83">
        <v>0</v>
      </c>
      <c r="BB22" s="82">
        <v>0</v>
      </c>
      <c r="BC22" s="83">
        <v>0</v>
      </c>
      <c r="BD22" s="83">
        <v>0</v>
      </c>
      <c r="BE22" s="82">
        <v>0</v>
      </c>
      <c r="BF22" s="83">
        <v>3600</v>
      </c>
      <c r="BG22" s="83"/>
      <c r="BH22" s="82">
        <f t="shared" si="39"/>
        <v>0</v>
      </c>
      <c r="BI22" s="83">
        <f t="shared" si="40"/>
        <v>3600</v>
      </c>
      <c r="BJ22" s="83">
        <f t="shared" si="40"/>
        <v>0</v>
      </c>
      <c r="BK22" s="80">
        <f t="shared" si="24"/>
        <v>0</v>
      </c>
      <c r="BL22" s="84">
        <f t="shared" si="25"/>
        <v>10000</v>
      </c>
    </row>
    <row r="23" spans="1:64" s="88" customFormat="1" x14ac:dyDescent="0.55000000000000004">
      <c r="A23" s="86"/>
      <c r="B23" s="87"/>
      <c r="C23" s="87"/>
      <c r="D23" s="87"/>
      <c r="E23" s="87"/>
      <c r="F23" s="87"/>
      <c r="G23" s="87" t="s">
        <v>44</v>
      </c>
      <c r="H23" s="79">
        <v>415200</v>
      </c>
      <c r="I23" s="83">
        <v>415200</v>
      </c>
      <c r="J23" s="83">
        <v>0</v>
      </c>
      <c r="K23" s="79">
        <f t="shared" si="18"/>
        <v>415200</v>
      </c>
      <c r="L23" s="89">
        <f t="shared" si="28"/>
        <v>207600</v>
      </c>
      <c r="M23" s="80">
        <f t="shared" si="19"/>
        <v>50</v>
      </c>
      <c r="N23" s="81">
        <f t="shared" si="20"/>
        <v>207600</v>
      </c>
      <c r="O23" s="80">
        <f t="shared" si="21"/>
        <v>50</v>
      </c>
      <c r="P23" s="83">
        <v>34600</v>
      </c>
      <c r="Q23" s="83">
        <v>34600</v>
      </c>
      <c r="R23" s="82">
        <f t="shared" si="29"/>
        <v>100</v>
      </c>
      <c r="S23" s="83">
        <v>34600</v>
      </c>
      <c r="T23" s="83">
        <v>34600</v>
      </c>
      <c r="U23" s="80">
        <f>SUM(T23*100/S23)</f>
        <v>100</v>
      </c>
      <c r="V23" s="83">
        <v>34600</v>
      </c>
      <c r="W23" s="83">
        <v>34600</v>
      </c>
      <c r="X23" s="80">
        <f>SUM(W23*100/V23)</f>
        <v>100</v>
      </c>
      <c r="Y23" s="83">
        <f t="shared" si="15"/>
        <v>103800</v>
      </c>
      <c r="Z23" s="83">
        <f t="shared" si="15"/>
        <v>103800</v>
      </c>
      <c r="AA23" s="80">
        <f t="shared" si="22"/>
        <v>100</v>
      </c>
      <c r="AB23" s="83">
        <v>34600</v>
      </c>
      <c r="AC23" s="83">
        <v>34600</v>
      </c>
      <c r="AD23" s="82">
        <f t="shared" si="30"/>
        <v>100</v>
      </c>
      <c r="AE23" s="83">
        <v>34600</v>
      </c>
      <c r="AF23" s="83">
        <v>34600</v>
      </c>
      <c r="AG23" s="82">
        <f t="shared" si="31"/>
        <v>100</v>
      </c>
      <c r="AH23" s="83">
        <v>34600</v>
      </c>
      <c r="AI23" s="83">
        <v>34600</v>
      </c>
      <c r="AJ23" s="82">
        <f t="shared" si="32"/>
        <v>100</v>
      </c>
      <c r="AK23" s="83">
        <f t="shared" si="16"/>
        <v>103800</v>
      </c>
      <c r="AL23" s="83">
        <f t="shared" si="16"/>
        <v>103800</v>
      </c>
      <c r="AM23" s="82">
        <f t="shared" si="33"/>
        <v>100</v>
      </c>
      <c r="AN23" s="83">
        <v>34600</v>
      </c>
      <c r="AO23" s="83"/>
      <c r="AP23" s="82">
        <f t="shared" si="34"/>
        <v>0</v>
      </c>
      <c r="AQ23" s="83">
        <v>34600</v>
      </c>
      <c r="AR23" s="83"/>
      <c r="AS23" s="82">
        <f t="shared" si="35"/>
        <v>0</v>
      </c>
      <c r="AT23" s="83">
        <v>34600</v>
      </c>
      <c r="AU23" s="83"/>
      <c r="AV23" s="82">
        <f t="shared" si="36"/>
        <v>0</v>
      </c>
      <c r="AW23" s="83">
        <f t="shared" si="17"/>
        <v>103800</v>
      </c>
      <c r="AX23" s="83">
        <f t="shared" si="17"/>
        <v>0</v>
      </c>
      <c r="AY23" s="80">
        <f t="shared" si="23"/>
        <v>0</v>
      </c>
      <c r="AZ23" s="83">
        <v>34600</v>
      </c>
      <c r="BA23" s="83"/>
      <c r="BB23" s="82">
        <f t="shared" si="37"/>
        <v>0</v>
      </c>
      <c r="BC23" s="83">
        <v>34600</v>
      </c>
      <c r="BD23" s="83"/>
      <c r="BE23" s="82">
        <f t="shared" si="38"/>
        <v>0</v>
      </c>
      <c r="BF23" s="83">
        <v>34600</v>
      </c>
      <c r="BG23" s="83"/>
      <c r="BH23" s="82">
        <f t="shared" si="39"/>
        <v>0</v>
      </c>
      <c r="BI23" s="83">
        <f t="shared" si="40"/>
        <v>103800</v>
      </c>
      <c r="BJ23" s="83">
        <f t="shared" si="40"/>
        <v>0</v>
      </c>
      <c r="BK23" s="80">
        <f t="shared" si="24"/>
        <v>0</v>
      </c>
      <c r="BL23" s="90">
        <f t="shared" si="25"/>
        <v>415200</v>
      </c>
    </row>
    <row r="24" spans="1:64" s="88" customFormat="1" x14ac:dyDescent="0.55000000000000004">
      <c r="A24" s="86"/>
      <c r="B24" s="87"/>
      <c r="C24" s="87"/>
      <c r="D24" s="87"/>
      <c r="E24" s="87"/>
      <c r="F24" s="87"/>
      <c r="G24" s="87" t="s">
        <v>45</v>
      </c>
      <c r="H24" s="79">
        <v>13275</v>
      </c>
      <c r="I24" s="83">
        <v>23850</v>
      </c>
      <c r="J24" s="83"/>
      <c r="K24" s="79">
        <f t="shared" si="18"/>
        <v>23850</v>
      </c>
      <c r="L24" s="89">
        <f t="shared" si="28"/>
        <v>8125</v>
      </c>
      <c r="M24" s="80">
        <f t="shared" si="19"/>
        <v>34.067085953878404</v>
      </c>
      <c r="N24" s="81">
        <f t="shared" si="20"/>
        <v>15725</v>
      </c>
      <c r="O24" s="80">
        <f t="shared" si="21"/>
        <v>65.932914046121596</v>
      </c>
      <c r="P24" s="83">
        <v>2175</v>
      </c>
      <c r="Q24" s="83">
        <v>2175</v>
      </c>
      <c r="R24" s="82">
        <f t="shared" si="29"/>
        <v>100</v>
      </c>
      <c r="S24" s="83">
        <v>0</v>
      </c>
      <c r="T24" s="83">
        <v>0</v>
      </c>
      <c r="U24" s="80">
        <v>0</v>
      </c>
      <c r="V24" s="83">
        <v>2475</v>
      </c>
      <c r="W24" s="83">
        <v>2475</v>
      </c>
      <c r="X24" s="80">
        <f>SUM(W24*100/V24)</f>
        <v>100</v>
      </c>
      <c r="Y24" s="83">
        <f t="shared" si="15"/>
        <v>4650</v>
      </c>
      <c r="Z24" s="83">
        <f t="shared" si="15"/>
        <v>4650</v>
      </c>
      <c r="AA24" s="80">
        <f t="shared" si="22"/>
        <v>100</v>
      </c>
      <c r="AB24" s="83">
        <v>1000</v>
      </c>
      <c r="AC24" s="83">
        <v>1000</v>
      </c>
      <c r="AD24" s="82">
        <f t="shared" si="30"/>
        <v>100</v>
      </c>
      <c r="AE24" s="83">
        <v>3975</v>
      </c>
      <c r="AF24" s="83">
        <v>2475</v>
      </c>
      <c r="AG24" s="82">
        <f t="shared" si="31"/>
        <v>62.264150943396224</v>
      </c>
      <c r="AH24" s="83">
        <v>0</v>
      </c>
      <c r="AI24" s="83">
        <v>0</v>
      </c>
      <c r="AJ24" s="82">
        <v>0</v>
      </c>
      <c r="AK24" s="83">
        <f t="shared" si="16"/>
        <v>4975</v>
      </c>
      <c r="AL24" s="83">
        <f t="shared" si="16"/>
        <v>3475</v>
      </c>
      <c r="AM24" s="82">
        <f t="shared" si="33"/>
        <v>69.849246231155774</v>
      </c>
      <c r="AN24" s="83">
        <v>3975</v>
      </c>
      <c r="AO24" s="83"/>
      <c r="AP24" s="82">
        <f t="shared" si="34"/>
        <v>0</v>
      </c>
      <c r="AQ24" s="83">
        <v>0</v>
      </c>
      <c r="AR24" s="83">
        <v>0</v>
      </c>
      <c r="AS24" s="82">
        <v>0</v>
      </c>
      <c r="AT24" s="83">
        <v>3975</v>
      </c>
      <c r="AU24" s="83">
        <v>0</v>
      </c>
      <c r="AV24" s="82">
        <f t="shared" si="36"/>
        <v>0</v>
      </c>
      <c r="AW24" s="83">
        <f t="shared" si="17"/>
        <v>7950</v>
      </c>
      <c r="AX24" s="83">
        <f t="shared" si="17"/>
        <v>0</v>
      </c>
      <c r="AY24" s="80">
        <f t="shared" si="23"/>
        <v>0</v>
      </c>
      <c r="AZ24" s="83">
        <v>0</v>
      </c>
      <c r="BA24" s="83">
        <v>0</v>
      </c>
      <c r="BB24" s="82">
        <v>0</v>
      </c>
      <c r="BC24" s="83">
        <v>3975</v>
      </c>
      <c r="BD24" s="83"/>
      <c r="BE24" s="82">
        <f t="shared" si="38"/>
        <v>0</v>
      </c>
      <c r="BF24" s="83">
        <v>2300</v>
      </c>
      <c r="BG24" s="83"/>
      <c r="BH24" s="82">
        <v>0</v>
      </c>
      <c r="BI24" s="83">
        <f t="shared" si="40"/>
        <v>6275</v>
      </c>
      <c r="BJ24" s="83">
        <f t="shared" si="40"/>
        <v>0</v>
      </c>
      <c r="BK24" s="80">
        <f t="shared" si="24"/>
        <v>0</v>
      </c>
      <c r="BL24" s="90">
        <f t="shared" si="25"/>
        <v>23850</v>
      </c>
    </row>
    <row r="25" spans="1:64" s="88" customFormat="1" x14ac:dyDescent="0.55000000000000004">
      <c r="A25" s="86"/>
      <c r="B25" s="87"/>
      <c r="C25" s="87"/>
      <c r="D25" s="87"/>
      <c r="E25" s="87"/>
      <c r="F25" s="87"/>
      <c r="G25" s="87" t="s">
        <v>46</v>
      </c>
      <c r="H25" s="79">
        <v>0</v>
      </c>
      <c r="I25" s="83">
        <v>0</v>
      </c>
      <c r="J25" s="83">
        <v>0</v>
      </c>
      <c r="K25" s="79">
        <f t="shared" si="18"/>
        <v>0</v>
      </c>
      <c r="L25" s="89">
        <f t="shared" si="28"/>
        <v>0</v>
      </c>
      <c r="M25" s="80">
        <v>0</v>
      </c>
      <c r="N25" s="81">
        <f t="shared" si="20"/>
        <v>0</v>
      </c>
      <c r="O25" s="80">
        <v>0</v>
      </c>
      <c r="P25" s="83">
        <v>0</v>
      </c>
      <c r="Q25" s="83">
        <v>0</v>
      </c>
      <c r="R25" s="82">
        <v>0</v>
      </c>
      <c r="S25" s="83">
        <v>0</v>
      </c>
      <c r="T25" s="83">
        <v>0</v>
      </c>
      <c r="U25" s="80">
        <v>0</v>
      </c>
      <c r="V25" s="83">
        <v>0</v>
      </c>
      <c r="W25" s="83">
        <v>0</v>
      </c>
      <c r="X25" s="80">
        <v>0</v>
      </c>
      <c r="Y25" s="83">
        <f t="shared" si="15"/>
        <v>0</v>
      </c>
      <c r="Z25" s="83">
        <f t="shared" si="15"/>
        <v>0</v>
      </c>
      <c r="AA25" s="80">
        <v>0</v>
      </c>
      <c r="AB25" s="83">
        <v>0</v>
      </c>
      <c r="AC25" s="83">
        <v>0</v>
      </c>
      <c r="AD25" s="82">
        <v>0</v>
      </c>
      <c r="AE25" s="83">
        <v>0</v>
      </c>
      <c r="AF25" s="83">
        <v>0</v>
      </c>
      <c r="AG25" s="82">
        <v>0</v>
      </c>
      <c r="AH25" s="83">
        <v>0</v>
      </c>
      <c r="AI25" s="83">
        <v>0</v>
      </c>
      <c r="AJ25" s="82">
        <v>0</v>
      </c>
      <c r="AK25" s="83">
        <f t="shared" si="16"/>
        <v>0</v>
      </c>
      <c r="AL25" s="83">
        <f t="shared" si="16"/>
        <v>0</v>
      </c>
      <c r="AM25" s="82">
        <v>0</v>
      </c>
      <c r="AN25" s="83">
        <v>0</v>
      </c>
      <c r="AO25" s="83">
        <v>0</v>
      </c>
      <c r="AP25" s="82">
        <v>0</v>
      </c>
      <c r="AQ25" s="83">
        <v>0</v>
      </c>
      <c r="AR25" s="83">
        <v>0</v>
      </c>
      <c r="AS25" s="82">
        <v>0</v>
      </c>
      <c r="AT25" s="83">
        <v>0</v>
      </c>
      <c r="AU25" s="83">
        <v>0</v>
      </c>
      <c r="AV25" s="82">
        <v>0</v>
      </c>
      <c r="AW25" s="83">
        <f t="shared" si="17"/>
        <v>0</v>
      </c>
      <c r="AX25" s="83">
        <f t="shared" si="17"/>
        <v>0</v>
      </c>
      <c r="AY25" s="80">
        <v>0</v>
      </c>
      <c r="AZ25" s="83">
        <v>0</v>
      </c>
      <c r="BA25" s="83">
        <v>0</v>
      </c>
      <c r="BB25" s="82">
        <v>0</v>
      </c>
      <c r="BC25" s="83">
        <v>0</v>
      </c>
      <c r="BD25" s="83">
        <v>0</v>
      </c>
      <c r="BE25" s="82">
        <v>0</v>
      </c>
      <c r="BF25" s="83">
        <v>0</v>
      </c>
      <c r="BG25" s="83">
        <v>0</v>
      </c>
      <c r="BH25" s="82">
        <v>0</v>
      </c>
      <c r="BI25" s="83">
        <f t="shared" si="40"/>
        <v>0</v>
      </c>
      <c r="BJ25" s="83">
        <f t="shared" si="40"/>
        <v>0</v>
      </c>
      <c r="BK25" s="80">
        <v>0</v>
      </c>
      <c r="BL25" s="84">
        <f t="shared" si="25"/>
        <v>0</v>
      </c>
    </row>
    <row r="26" spans="1:64" s="88" customFormat="1" x14ac:dyDescent="0.55000000000000004">
      <c r="A26" s="86"/>
      <c r="B26" s="87"/>
      <c r="C26" s="87"/>
      <c r="D26" s="78"/>
      <c r="E26" s="87"/>
      <c r="F26" s="78" t="s">
        <v>47</v>
      </c>
      <c r="G26" s="87"/>
      <c r="H26" s="79">
        <f>SUM(H27:H37)</f>
        <v>128684.72</v>
      </c>
      <c r="I26" s="79">
        <f>SUM(I27:I37)</f>
        <v>236900</v>
      </c>
      <c r="J26" s="79">
        <f>SUM(J27:J37)</f>
        <v>81000</v>
      </c>
      <c r="K26" s="79">
        <f t="shared" si="18"/>
        <v>317900</v>
      </c>
      <c r="L26" s="79">
        <f t="shared" si="28"/>
        <v>63475</v>
      </c>
      <c r="M26" s="80">
        <f t="shared" si="19"/>
        <v>19.966970745517457</v>
      </c>
      <c r="N26" s="81">
        <f t="shared" si="20"/>
        <v>254425</v>
      </c>
      <c r="O26" s="80">
        <f t="shared" si="21"/>
        <v>80.033029254482543</v>
      </c>
      <c r="P26" s="79">
        <f>SUM(P27:P37)</f>
        <v>2900</v>
      </c>
      <c r="Q26" s="79">
        <f>SUM(Q27:Q37)</f>
        <v>2150</v>
      </c>
      <c r="R26" s="82">
        <f t="shared" si="29"/>
        <v>74.137931034482762</v>
      </c>
      <c r="S26" s="79">
        <f>SUM(S27:S37)</f>
        <v>26430</v>
      </c>
      <c r="T26" s="79">
        <f>SUM(T27:T37)</f>
        <v>26405</v>
      </c>
      <c r="U26" s="80">
        <f>SUM(T26*100/S26)</f>
        <v>99.905410518350365</v>
      </c>
      <c r="V26" s="79">
        <f>SUM(V27:V37)</f>
        <v>10380</v>
      </c>
      <c r="W26" s="79">
        <f>SUM(W27:W37)</f>
        <v>8630</v>
      </c>
      <c r="X26" s="80">
        <f>SUM(W26*100/V26)</f>
        <v>83.140655105973025</v>
      </c>
      <c r="Y26" s="83">
        <f t="shared" si="15"/>
        <v>39710</v>
      </c>
      <c r="Z26" s="83">
        <f t="shared" si="15"/>
        <v>37185</v>
      </c>
      <c r="AA26" s="80">
        <f t="shared" si="22"/>
        <v>93.641400151095439</v>
      </c>
      <c r="AB26" s="79">
        <f>SUM(AB27:AB37)</f>
        <v>10930</v>
      </c>
      <c r="AC26" s="79">
        <f>SUM(AC27:AC37)</f>
        <v>9180</v>
      </c>
      <c r="AD26" s="82">
        <f t="shared" si="30"/>
        <v>83.989021043000918</v>
      </c>
      <c r="AE26" s="79">
        <f>SUM(AE27:AE37)</f>
        <v>10380</v>
      </c>
      <c r="AF26" s="79">
        <f>SUM(AF27:AF37)</f>
        <v>8630</v>
      </c>
      <c r="AG26" s="82">
        <f t="shared" si="31"/>
        <v>83.140655105973025</v>
      </c>
      <c r="AH26" s="79">
        <f>SUM(AH27:AH37)</f>
        <v>13130</v>
      </c>
      <c r="AI26" s="79">
        <f>SUM(AI27:AI37)</f>
        <v>8480</v>
      </c>
      <c r="AJ26" s="82">
        <f t="shared" si="32"/>
        <v>64.584920030464588</v>
      </c>
      <c r="AK26" s="83">
        <f t="shared" si="16"/>
        <v>34440</v>
      </c>
      <c r="AL26" s="83">
        <f t="shared" si="16"/>
        <v>26290</v>
      </c>
      <c r="AM26" s="82">
        <f t="shared" si="33"/>
        <v>76.335656213704993</v>
      </c>
      <c r="AN26" s="79">
        <f>SUM(AN27:AN37)</f>
        <v>19420</v>
      </c>
      <c r="AO26" s="79">
        <f>SUM(AO27:AO37)</f>
        <v>0</v>
      </c>
      <c r="AP26" s="82">
        <f t="shared" si="34"/>
        <v>0</v>
      </c>
      <c r="AQ26" s="79">
        <f>SUM(AQ27:AQ37)</f>
        <v>19630</v>
      </c>
      <c r="AR26" s="79">
        <f>SUM(AR27:AR37)</f>
        <v>0</v>
      </c>
      <c r="AS26" s="82">
        <f t="shared" si="35"/>
        <v>0</v>
      </c>
      <c r="AT26" s="79">
        <f>SUM(AT27:AT37)</f>
        <v>20230</v>
      </c>
      <c r="AU26" s="79">
        <f>SUM(AU27:AU37)</f>
        <v>0</v>
      </c>
      <c r="AV26" s="82">
        <f t="shared" si="36"/>
        <v>0</v>
      </c>
      <c r="AW26" s="83">
        <f t="shared" si="17"/>
        <v>59280</v>
      </c>
      <c r="AX26" s="83">
        <f t="shared" si="17"/>
        <v>0</v>
      </c>
      <c r="AY26" s="80">
        <f t="shared" si="23"/>
        <v>0</v>
      </c>
      <c r="AZ26" s="79">
        <f>SUM(AZ27:AZ37)</f>
        <v>19730</v>
      </c>
      <c r="BA26" s="79">
        <f>SUM(BA27:BA37)</f>
        <v>0</v>
      </c>
      <c r="BB26" s="82">
        <f t="shared" si="37"/>
        <v>0</v>
      </c>
      <c r="BC26" s="79">
        <f>SUM(BC27:BC37)</f>
        <v>33120</v>
      </c>
      <c r="BD26" s="79">
        <f>SUM(BD27:BD37)</f>
        <v>0</v>
      </c>
      <c r="BE26" s="82">
        <f t="shared" si="38"/>
        <v>0</v>
      </c>
      <c r="BF26" s="79">
        <f>SUM(BF27:BF37)</f>
        <v>131620</v>
      </c>
      <c r="BG26" s="79">
        <f>SUM(BG27:BG37)</f>
        <v>0</v>
      </c>
      <c r="BH26" s="82">
        <f t="shared" si="39"/>
        <v>0</v>
      </c>
      <c r="BI26" s="83">
        <f t="shared" si="40"/>
        <v>184470</v>
      </c>
      <c r="BJ26" s="83">
        <f t="shared" si="40"/>
        <v>0</v>
      </c>
      <c r="BK26" s="80">
        <f t="shared" si="24"/>
        <v>0</v>
      </c>
      <c r="BL26" s="84">
        <f t="shared" si="25"/>
        <v>317900</v>
      </c>
    </row>
    <row r="27" spans="1:64" s="88" customFormat="1" x14ac:dyDescent="0.55000000000000004">
      <c r="A27" s="86"/>
      <c r="B27" s="87"/>
      <c r="C27" s="87"/>
      <c r="D27" s="78"/>
      <c r="E27" s="87"/>
      <c r="F27" s="78"/>
      <c r="G27" s="87" t="s">
        <v>48</v>
      </c>
      <c r="H27" s="79">
        <v>19360</v>
      </c>
      <c r="I27" s="83">
        <v>30000</v>
      </c>
      <c r="J27" s="83">
        <v>11000</v>
      </c>
      <c r="K27" s="79">
        <f t="shared" si="18"/>
        <v>41000</v>
      </c>
      <c r="L27" s="89">
        <f t="shared" si="28"/>
        <v>0</v>
      </c>
      <c r="M27" s="80">
        <f t="shared" si="19"/>
        <v>0</v>
      </c>
      <c r="N27" s="81">
        <f t="shared" si="20"/>
        <v>41000</v>
      </c>
      <c r="O27" s="80">
        <f t="shared" si="21"/>
        <v>100</v>
      </c>
      <c r="P27" s="83">
        <v>0</v>
      </c>
      <c r="Q27" s="83">
        <v>0</v>
      </c>
      <c r="R27" s="82">
        <v>0</v>
      </c>
      <c r="S27" s="83">
        <v>0</v>
      </c>
      <c r="T27" s="83">
        <v>0</v>
      </c>
      <c r="U27" s="80">
        <v>0</v>
      </c>
      <c r="V27" s="83">
        <v>0</v>
      </c>
      <c r="W27" s="83">
        <v>0</v>
      </c>
      <c r="X27" s="80">
        <v>0</v>
      </c>
      <c r="Y27" s="83">
        <f t="shared" si="15"/>
        <v>0</v>
      </c>
      <c r="Z27" s="83">
        <f t="shared" si="15"/>
        <v>0</v>
      </c>
      <c r="AA27" s="80">
        <v>0</v>
      </c>
      <c r="AB27" s="83">
        <v>0</v>
      </c>
      <c r="AC27" s="83">
        <v>0</v>
      </c>
      <c r="AD27" s="82">
        <v>0</v>
      </c>
      <c r="AE27" s="83">
        <v>0</v>
      </c>
      <c r="AF27" s="83">
        <v>0</v>
      </c>
      <c r="AG27" s="82">
        <v>0</v>
      </c>
      <c r="AH27" s="83">
        <v>0</v>
      </c>
      <c r="AI27" s="83">
        <v>0</v>
      </c>
      <c r="AJ27" s="82">
        <v>0</v>
      </c>
      <c r="AK27" s="83">
        <f t="shared" si="16"/>
        <v>0</v>
      </c>
      <c r="AL27" s="83">
        <f t="shared" si="16"/>
        <v>0</v>
      </c>
      <c r="AM27" s="82">
        <v>0</v>
      </c>
      <c r="AN27" s="83">
        <v>6000</v>
      </c>
      <c r="AO27" s="83"/>
      <c r="AP27" s="82">
        <f t="shared" si="34"/>
        <v>0</v>
      </c>
      <c r="AQ27" s="83">
        <v>5000</v>
      </c>
      <c r="AR27" s="83"/>
      <c r="AS27" s="82">
        <f t="shared" si="35"/>
        <v>0</v>
      </c>
      <c r="AT27" s="83">
        <v>10000</v>
      </c>
      <c r="AU27" s="83"/>
      <c r="AV27" s="82">
        <f t="shared" si="36"/>
        <v>0</v>
      </c>
      <c r="AW27" s="83">
        <f t="shared" si="17"/>
        <v>21000</v>
      </c>
      <c r="AX27" s="83">
        <f t="shared" si="17"/>
        <v>0</v>
      </c>
      <c r="AY27" s="80">
        <f t="shared" si="23"/>
        <v>0</v>
      </c>
      <c r="AZ27" s="83">
        <v>10000</v>
      </c>
      <c r="BA27" s="83"/>
      <c r="BB27" s="82">
        <f t="shared" si="37"/>
        <v>0</v>
      </c>
      <c r="BC27" s="83">
        <v>0</v>
      </c>
      <c r="BD27" s="83">
        <v>0</v>
      </c>
      <c r="BE27" s="82">
        <v>0</v>
      </c>
      <c r="BF27" s="83">
        <v>10000</v>
      </c>
      <c r="BG27" s="83"/>
      <c r="BH27" s="82">
        <f t="shared" si="39"/>
        <v>0</v>
      </c>
      <c r="BI27" s="83">
        <f t="shared" si="40"/>
        <v>20000</v>
      </c>
      <c r="BJ27" s="83">
        <f t="shared" si="40"/>
        <v>0</v>
      </c>
      <c r="BK27" s="80">
        <f t="shared" si="24"/>
        <v>0</v>
      </c>
      <c r="BL27" s="90">
        <f t="shared" si="25"/>
        <v>41000</v>
      </c>
    </row>
    <row r="28" spans="1:64" s="88" customFormat="1" x14ac:dyDescent="0.55000000000000004">
      <c r="A28" s="86"/>
      <c r="B28" s="87"/>
      <c r="C28" s="87"/>
      <c r="D28" s="78"/>
      <c r="E28" s="87"/>
      <c r="F28" s="78"/>
      <c r="G28" s="87" t="s">
        <v>49</v>
      </c>
      <c r="H28" s="79">
        <v>0</v>
      </c>
      <c r="I28" s="83">
        <v>71000</v>
      </c>
      <c r="J28" s="83">
        <v>70000</v>
      </c>
      <c r="K28" s="79">
        <f t="shared" si="18"/>
        <v>141000</v>
      </c>
      <c r="L28" s="89">
        <f t="shared" si="28"/>
        <v>15000</v>
      </c>
      <c r="M28" s="80">
        <f t="shared" si="19"/>
        <v>10.638297872340425</v>
      </c>
      <c r="N28" s="81">
        <f t="shared" si="20"/>
        <v>126000</v>
      </c>
      <c r="O28" s="80">
        <f t="shared" si="21"/>
        <v>89.361702127659569</v>
      </c>
      <c r="P28" s="83">
        <v>0</v>
      </c>
      <c r="Q28" s="83">
        <v>0</v>
      </c>
      <c r="R28" s="82">
        <v>0</v>
      </c>
      <c r="S28" s="83">
        <v>15000</v>
      </c>
      <c r="T28" s="83">
        <v>15000</v>
      </c>
      <c r="U28" s="80">
        <f>SUM(T28*100/S28)</f>
        <v>100</v>
      </c>
      <c r="V28" s="83">
        <v>0</v>
      </c>
      <c r="W28" s="83">
        <v>0</v>
      </c>
      <c r="X28" s="80">
        <v>0</v>
      </c>
      <c r="Y28" s="83">
        <f t="shared" si="15"/>
        <v>15000</v>
      </c>
      <c r="Z28" s="83">
        <f t="shared" si="15"/>
        <v>15000</v>
      </c>
      <c r="AA28" s="80">
        <f t="shared" si="22"/>
        <v>100</v>
      </c>
      <c r="AB28" s="83">
        <v>0</v>
      </c>
      <c r="AC28" s="83">
        <v>0</v>
      </c>
      <c r="AD28" s="82">
        <v>0</v>
      </c>
      <c r="AE28" s="83">
        <v>0</v>
      </c>
      <c r="AF28" s="83">
        <v>0</v>
      </c>
      <c r="AG28" s="82">
        <v>0</v>
      </c>
      <c r="AH28" s="83">
        <v>0</v>
      </c>
      <c r="AI28" s="83">
        <v>0</v>
      </c>
      <c r="AJ28" s="82">
        <v>0</v>
      </c>
      <c r="AK28" s="83">
        <f t="shared" si="16"/>
        <v>0</v>
      </c>
      <c r="AL28" s="83">
        <f t="shared" si="16"/>
        <v>0</v>
      </c>
      <c r="AM28" s="82">
        <v>0</v>
      </c>
      <c r="AN28" s="83">
        <v>1800</v>
      </c>
      <c r="AO28" s="83"/>
      <c r="AP28" s="82">
        <f t="shared" si="34"/>
        <v>0</v>
      </c>
      <c r="AQ28" s="83">
        <v>0</v>
      </c>
      <c r="AR28" s="83">
        <v>0</v>
      </c>
      <c r="AS28" s="82">
        <v>0</v>
      </c>
      <c r="AT28" s="83">
        <v>0</v>
      </c>
      <c r="AU28" s="83">
        <v>0</v>
      </c>
      <c r="AV28" s="82">
        <v>0</v>
      </c>
      <c r="AW28" s="83">
        <f t="shared" si="17"/>
        <v>1800</v>
      </c>
      <c r="AX28" s="83">
        <f t="shared" si="17"/>
        <v>0</v>
      </c>
      <c r="AY28" s="80">
        <f t="shared" si="23"/>
        <v>0</v>
      </c>
      <c r="AZ28" s="83">
        <v>0</v>
      </c>
      <c r="BA28" s="83">
        <v>0</v>
      </c>
      <c r="BB28" s="82">
        <v>0</v>
      </c>
      <c r="BC28" s="83">
        <v>23000</v>
      </c>
      <c r="BD28" s="83"/>
      <c r="BE28" s="82">
        <f t="shared" si="38"/>
        <v>0</v>
      </c>
      <c r="BF28" s="83">
        <v>101200</v>
      </c>
      <c r="BG28" s="83"/>
      <c r="BH28" s="82">
        <f t="shared" si="39"/>
        <v>0</v>
      </c>
      <c r="BI28" s="83">
        <f t="shared" si="40"/>
        <v>124200</v>
      </c>
      <c r="BJ28" s="83">
        <f t="shared" si="40"/>
        <v>0</v>
      </c>
      <c r="BK28" s="80">
        <f t="shared" si="24"/>
        <v>0</v>
      </c>
      <c r="BL28" s="84">
        <f>SUM(Y28,AK28,AW28,BI28)</f>
        <v>141000</v>
      </c>
    </row>
    <row r="29" spans="1:64" s="88" customFormat="1" x14ac:dyDescent="0.55000000000000004">
      <c r="A29" s="86"/>
      <c r="B29" s="87"/>
      <c r="C29" s="87"/>
      <c r="D29" s="78"/>
      <c r="E29" s="87"/>
      <c r="F29" s="78"/>
      <c r="G29" s="87" t="s">
        <v>50</v>
      </c>
      <c r="H29" s="79">
        <v>0</v>
      </c>
      <c r="I29" s="83">
        <v>0</v>
      </c>
      <c r="J29" s="83">
        <v>0</v>
      </c>
      <c r="K29" s="79">
        <f t="shared" si="18"/>
        <v>0</v>
      </c>
      <c r="L29" s="89">
        <f t="shared" si="28"/>
        <v>0</v>
      </c>
      <c r="M29" s="80">
        <v>0</v>
      </c>
      <c r="N29" s="81">
        <f t="shared" si="20"/>
        <v>0</v>
      </c>
      <c r="O29" s="80">
        <v>0</v>
      </c>
      <c r="P29" s="83">
        <v>0</v>
      </c>
      <c r="Q29" s="83">
        <v>0</v>
      </c>
      <c r="R29" s="82">
        <v>0</v>
      </c>
      <c r="S29" s="83">
        <v>0</v>
      </c>
      <c r="T29" s="83">
        <v>0</v>
      </c>
      <c r="U29" s="80">
        <v>0</v>
      </c>
      <c r="V29" s="83">
        <v>0</v>
      </c>
      <c r="W29" s="83">
        <v>0</v>
      </c>
      <c r="X29" s="80">
        <v>0</v>
      </c>
      <c r="Y29" s="83">
        <f t="shared" ref="Y29:Z52" si="41">SUM(P29,S29,V29)</f>
        <v>0</v>
      </c>
      <c r="Z29" s="83">
        <f t="shared" si="41"/>
        <v>0</v>
      </c>
      <c r="AA29" s="80">
        <v>0</v>
      </c>
      <c r="AB29" s="83">
        <v>0</v>
      </c>
      <c r="AC29" s="83">
        <v>0</v>
      </c>
      <c r="AD29" s="82">
        <v>0</v>
      </c>
      <c r="AE29" s="83">
        <v>0</v>
      </c>
      <c r="AF29" s="83">
        <v>0</v>
      </c>
      <c r="AG29" s="82">
        <v>0</v>
      </c>
      <c r="AH29" s="83">
        <v>0</v>
      </c>
      <c r="AI29" s="83">
        <v>0</v>
      </c>
      <c r="AJ29" s="82">
        <v>0</v>
      </c>
      <c r="AK29" s="83">
        <f t="shared" ref="AK29:AL52" si="42">SUM(AB29,AE29,AH29)</f>
        <v>0</v>
      </c>
      <c r="AL29" s="83">
        <f t="shared" si="42"/>
        <v>0</v>
      </c>
      <c r="AM29" s="82">
        <v>0</v>
      </c>
      <c r="AN29" s="83">
        <v>0</v>
      </c>
      <c r="AO29" s="83">
        <v>0</v>
      </c>
      <c r="AP29" s="82">
        <v>0</v>
      </c>
      <c r="AQ29" s="83">
        <v>0</v>
      </c>
      <c r="AR29" s="83">
        <v>0</v>
      </c>
      <c r="AS29" s="82">
        <v>0</v>
      </c>
      <c r="AT29" s="83">
        <v>0</v>
      </c>
      <c r="AU29" s="83">
        <v>0</v>
      </c>
      <c r="AV29" s="82">
        <v>0</v>
      </c>
      <c r="AW29" s="83">
        <f t="shared" ref="AW29:AX52" si="43">SUM(AN29,AQ29,AT29)</f>
        <v>0</v>
      </c>
      <c r="AX29" s="83">
        <f t="shared" si="43"/>
        <v>0</v>
      </c>
      <c r="AY29" s="80">
        <v>0</v>
      </c>
      <c r="AZ29" s="83">
        <v>0</v>
      </c>
      <c r="BA29" s="83">
        <v>0</v>
      </c>
      <c r="BB29" s="82">
        <v>0</v>
      </c>
      <c r="BC29" s="83">
        <v>0</v>
      </c>
      <c r="BD29" s="83">
        <v>0</v>
      </c>
      <c r="BE29" s="82">
        <v>0</v>
      </c>
      <c r="BF29" s="83">
        <v>0</v>
      </c>
      <c r="BG29" s="83">
        <v>0</v>
      </c>
      <c r="BH29" s="82">
        <v>0</v>
      </c>
      <c r="BI29" s="83">
        <f t="shared" si="40"/>
        <v>0</v>
      </c>
      <c r="BJ29" s="83">
        <f t="shared" si="40"/>
        <v>0</v>
      </c>
      <c r="BK29" s="80">
        <v>0</v>
      </c>
      <c r="BL29" s="84">
        <f t="shared" si="25"/>
        <v>0</v>
      </c>
    </row>
    <row r="30" spans="1:64" s="88" customFormat="1" x14ac:dyDescent="0.55000000000000004">
      <c r="A30" s="86"/>
      <c r="B30" s="87"/>
      <c r="C30" s="87"/>
      <c r="D30" s="78"/>
      <c r="E30" s="87"/>
      <c r="F30" s="78"/>
      <c r="G30" s="87" t="s">
        <v>51</v>
      </c>
      <c r="H30" s="79">
        <v>51360</v>
      </c>
      <c r="I30" s="83">
        <v>52000</v>
      </c>
      <c r="J30" s="83">
        <v>0</v>
      </c>
      <c r="K30" s="79">
        <f t="shared" si="18"/>
        <v>52000</v>
      </c>
      <c r="L30" s="89">
        <f t="shared" si="28"/>
        <v>21400</v>
      </c>
      <c r="M30" s="80">
        <f t="shared" si="19"/>
        <v>41.153846153846153</v>
      </c>
      <c r="N30" s="81">
        <f t="shared" si="20"/>
        <v>30600</v>
      </c>
      <c r="O30" s="80">
        <f t="shared" si="21"/>
        <v>58.846153846153847</v>
      </c>
      <c r="P30" s="83">
        <v>0</v>
      </c>
      <c r="Q30" s="83">
        <v>0</v>
      </c>
      <c r="R30" s="82">
        <v>0</v>
      </c>
      <c r="S30" s="83">
        <v>4280</v>
      </c>
      <c r="T30" s="83">
        <v>4280</v>
      </c>
      <c r="U30" s="80">
        <f>SUM(T30*100/S30)</f>
        <v>100</v>
      </c>
      <c r="V30" s="83">
        <v>4280</v>
      </c>
      <c r="W30" s="83">
        <v>4280</v>
      </c>
      <c r="X30" s="80">
        <f>SUM(W30*100/V30)</f>
        <v>100</v>
      </c>
      <c r="Y30" s="83">
        <f t="shared" si="41"/>
        <v>8560</v>
      </c>
      <c r="Z30" s="83">
        <f t="shared" si="41"/>
        <v>8560</v>
      </c>
      <c r="AA30" s="80">
        <f t="shared" si="22"/>
        <v>100</v>
      </c>
      <c r="AB30" s="83">
        <v>4280</v>
      </c>
      <c r="AC30" s="83">
        <v>4280</v>
      </c>
      <c r="AD30" s="82">
        <f t="shared" si="30"/>
        <v>100</v>
      </c>
      <c r="AE30" s="83">
        <v>4280</v>
      </c>
      <c r="AF30" s="83">
        <v>4280</v>
      </c>
      <c r="AG30" s="82">
        <f t="shared" si="31"/>
        <v>100</v>
      </c>
      <c r="AH30" s="83">
        <v>4280</v>
      </c>
      <c r="AI30" s="83">
        <v>4280</v>
      </c>
      <c r="AJ30" s="82">
        <f t="shared" si="32"/>
        <v>100</v>
      </c>
      <c r="AK30" s="83">
        <f t="shared" si="42"/>
        <v>12840</v>
      </c>
      <c r="AL30" s="83">
        <f t="shared" si="42"/>
        <v>12840</v>
      </c>
      <c r="AM30" s="82">
        <f t="shared" si="33"/>
        <v>100</v>
      </c>
      <c r="AN30" s="83">
        <v>4280</v>
      </c>
      <c r="AO30" s="83"/>
      <c r="AP30" s="82">
        <f t="shared" si="34"/>
        <v>0</v>
      </c>
      <c r="AQ30" s="83">
        <v>4280</v>
      </c>
      <c r="AR30" s="83"/>
      <c r="AS30" s="82">
        <f t="shared" si="35"/>
        <v>0</v>
      </c>
      <c r="AT30" s="83">
        <v>4280</v>
      </c>
      <c r="AU30" s="83"/>
      <c r="AV30" s="82">
        <f t="shared" si="36"/>
        <v>0</v>
      </c>
      <c r="AW30" s="83">
        <f t="shared" si="43"/>
        <v>12840</v>
      </c>
      <c r="AX30" s="83">
        <f t="shared" si="43"/>
        <v>0</v>
      </c>
      <c r="AY30" s="80">
        <f t="shared" si="23"/>
        <v>0</v>
      </c>
      <c r="AZ30" s="83">
        <v>4280</v>
      </c>
      <c r="BA30" s="83"/>
      <c r="BB30" s="82">
        <f t="shared" si="37"/>
        <v>0</v>
      </c>
      <c r="BC30" s="83">
        <v>4280</v>
      </c>
      <c r="BD30" s="83"/>
      <c r="BE30" s="82">
        <f t="shared" si="38"/>
        <v>0</v>
      </c>
      <c r="BF30" s="83">
        <v>9200</v>
      </c>
      <c r="BG30" s="83"/>
      <c r="BH30" s="82">
        <f t="shared" si="39"/>
        <v>0</v>
      </c>
      <c r="BI30" s="83">
        <f t="shared" si="40"/>
        <v>17760</v>
      </c>
      <c r="BJ30" s="83">
        <f t="shared" si="40"/>
        <v>0</v>
      </c>
      <c r="BK30" s="80">
        <f t="shared" si="24"/>
        <v>0</v>
      </c>
      <c r="BL30" s="90">
        <f t="shared" si="25"/>
        <v>52000</v>
      </c>
    </row>
    <row r="31" spans="1:64" s="88" customFormat="1" x14ac:dyDescent="0.55000000000000004">
      <c r="A31" s="86"/>
      <c r="B31" s="87"/>
      <c r="C31" s="87"/>
      <c r="D31" s="78"/>
      <c r="E31" s="87"/>
      <c r="F31" s="78"/>
      <c r="G31" s="87" t="s">
        <v>52</v>
      </c>
      <c r="H31" s="79">
        <v>2990</v>
      </c>
      <c r="I31" s="83">
        <v>5000</v>
      </c>
      <c r="J31" s="83">
        <v>0</v>
      </c>
      <c r="K31" s="79">
        <f t="shared" si="18"/>
        <v>5000</v>
      </c>
      <c r="L31" s="89">
        <f t="shared" si="28"/>
        <v>1950</v>
      </c>
      <c r="M31" s="80">
        <f t="shared" si="19"/>
        <v>39</v>
      </c>
      <c r="N31" s="81">
        <f t="shared" si="20"/>
        <v>3050</v>
      </c>
      <c r="O31" s="80">
        <f t="shared" si="21"/>
        <v>61</v>
      </c>
      <c r="P31" s="83">
        <v>650</v>
      </c>
      <c r="Q31" s="83">
        <v>650</v>
      </c>
      <c r="R31" s="82">
        <f t="shared" si="29"/>
        <v>100</v>
      </c>
      <c r="S31" s="83">
        <v>0</v>
      </c>
      <c r="T31" s="83">
        <v>0</v>
      </c>
      <c r="U31" s="80">
        <v>0</v>
      </c>
      <c r="V31" s="83">
        <v>650</v>
      </c>
      <c r="W31" s="83">
        <v>650</v>
      </c>
      <c r="X31" s="80">
        <f>SUM(W31*100/V31)</f>
        <v>100</v>
      </c>
      <c r="Y31" s="83">
        <f t="shared" si="41"/>
        <v>1300</v>
      </c>
      <c r="Z31" s="83">
        <f t="shared" si="41"/>
        <v>1300</v>
      </c>
      <c r="AA31" s="80">
        <f t="shared" si="22"/>
        <v>100</v>
      </c>
      <c r="AB31" s="83">
        <v>0</v>
      </c>
      <c r="AC31" s="83">
        <v>0</v>
      </c>
      <c r="AD31" s="82">
        <v>0</v>
      </c>
      <c r="AE31" s="83">
        <v>650</v>
      </c>
      <c r="AF31" s="83">
        <v>650</v>
      </c>
      <c r="AG31" s="82">
        <f t="shared" si="31"/>
        <v>100</v>
      </c>
      <c r="AH31" s="83">
        <v>0</v>
      </c>
      <c r="AI31" s="83">
        <v>0</v>
      </c>
      <c r="AJ31" s="82">
        <v>0</v>
      </c>
      <c r="AK31" s="83">
        <f t="shared" si="42"/>
        <v>650</v>
      </c>
      <c r="AL31" s="83">
        <f t="shared" si="42"/>
        <v>650</v>
      </c>
      <c r="AM31" s="82">
        <f t="shared" si="33"/>
        <v>100</v>
      </c>
      <c r="AN31" s="83">
        <v>390</v>
      </c>
      <c r="AO31" s="83"/>
      <c r="AP31" s="82">
        <f t="shared" si="34"/>
        <v>0</v>
      </c>
      <c r="AQ31" s="83">
        <v>0</v>
      </c>
      <c r="AR31" s="83">
        <v>0</v>
      </c>
      <c r="AS31" s="82">
        <v>0</v>
      </c>
      <c r="AT31" s="83">
        <v>0</v>
      </c>
      <c r="AU31" s="83">
        <v>0</v>
      </c>
      <c r="AV31" s="82">
        <v>0</v>
      </c>
      <c r="AW31" s="83">
        <f t="shared" si="43"/>
        <v>390</v>
      </c>
      <c r="AX31" s="83">
        <f t="shared" si="43"/>
        <v>0</v>
      </c>
      <c r="AY31" s="80">
        <f t="shared" si="23"/>
        <v>0</v>
      </c>
      <c r="AZ31" s="83">
        <v>0</v>
      </c>
      <c r="BA31" s="83">
        <v>0</v>
      </c>
      <c r="BB31" s="82">
        <v>0</v>
      </c>
      <c r="BC31" s="83">
        <v>390</v>
      </c>
      <c r="BD31" s="83"/>
      <c r="BE31" s="82">
        <f t="shared" si="38"/>
        <v>0</v>
      </c>
      <c r="BF31" s="83">
        <v>2270</v>
      </c>
      <c r="BG31" s="83"/>
      <c r="BH31" s="82">
        <f t="shared" si="39"/>
        <v>0</v>
      </c>
      <c r="BI31" s="83">
        <f t="shared" si="40"/>
        <v>2660</v>
      </c>
      <c r="BJ31" s="83">
        <f t="shared" si="40"/>
        <v>0</v>
      </c>
      <c r="BK31" s="80">
        <f t="shared" si="24"/>
        <v>0</v>
      </c>
      <c r="BL31" s="90">
        <f t="shared" si="25"/>
        <v>5000</v>
      </c>
    </row>
    <row r="32" spans="1:64" s="88" customFormat="1" x14ac:dyDescent="0.55000000000000004">
      <c r="A32" s="86"/>
      <c r="B32" s="87"/>
      <c r="C32" s="87"/>
      <c r="D32" s="78"/>
      <c r="E32" s="87"/>
      <c r="F32" s="78"/>
      <c r="G32" s="87" t="s">
        <v>53</v>
      </c>
      <c r="H32" s="79">
        <v>4000</v>
      </c>
      <c r="I32" s="83">
        <v>5000</v>
      </c>
      <c r="J32" s="83">
        <v>0</v>
      </c>
      <c r="K32" s="79">
        <f t="shared" si="18"/>
        <v>5000</v>
      </c>
      <c r="L32" s="89">
        <f t="shared" si="28"/>
        <v>1000</v>
      </c>
      <c r="M32" s="80">
        <f t="shared" si="19"/>
        <v>20</v>
      </c>
      <c r="N32" s="81">
        <f t="shared" si="20"/>
        <v>4000</v>
      </c>
      <c r="O32" s="80">
        <f t="shared" si="21"/>
        <v>80</v>
      </c>
      <c r="P32" s="83">
        <v>0</v>
      </c>
      <c r="Q32" s="83">
        <v>0</v>
      </c>
      <c r="R32" s="82">
        <v>0</v>
      </c>
      <c r="S32" s="83">
        <v>500</v>
      </c>
      <c r="T32" s="83">
        <v>500</v>
      </c>
      <c r="U32" s="80">
        <f>SUM(T32*100/S32)</f>
        <v>100</v>
      </c>
      <c r="V32" s="83">
        <v>0</v>
      </c>
      <c r="W32" s="83">
        <v>0</v>
      </c>
      <c r="X32" s="80">
        <v>0</v>
      </c>
      <c r="Y32" s="83">
        <f t="shared" si="41"/>
        <v>500</v>
      </c>
      <c r="Z32" s="83">
        <f t="shared" si="41"/>
        <v>500</v>
      </c>
      <c r="AA32" s="80">
        <f t="shared" si="22"/>
        <v>100</v>
      </c>
      <c r="AB32" s="83">
        <v>0</v>
      </c>
      <c r="AC32" s="83">
        <v>0</v>
      </c>
      <c r="AD32" s="82">
        <v>0</v>
      </c>
      <c r="AE32" s="83">
        <v>0</v>
      </c>
      <c r="AF32" s="83">
        <v>0</v>
      </c>
      <c r="AG32" s="82">
        <v>0</v>
      </c>
      <c r="AH32" s="83">
        <v>500</v>
      </c>
      <c r="AI32" s="83">
        <v>500</v>
      </c>
      <c r="AJ32" s="82">
        <f t="shared" si="32"/>
        <v>100</v>
      </c>
      <c r="AK32" s="83">
        <f t="shared" si="42"/>
        <v>500</v>
      </c>
      <c r="AL32" s="83">
        <f t="shared" si="42"/>
        <v>500</v>
      </c>
      <c r="AM32" s="82">
        <f t="shared" si="33"/>
        <v>100</v>
      </c>
      <c r="AN32" s="83">
        <v>1500</v>
      </c>
      <c r="AO32" s="83"/>
      <c r="AP32" s="82">
        <f t="shared" si="34"/>
        <v>0</v>
      </c>
      <c r="AQ32" s="83">
        <v>1500</v>
      </c>
      <c r="AR32" s="83"/>
      <c r="AS32" s="82">
        <f t="shared" si="35"/>
        <v>0</v>
      </c>
      <c r="AT32" s="83">
        <v>500</v>
      </c>
      <c r="AU32" s="83">
        <v>0</v>
      </c>
      <c r="AV32" s="82">
        <v>0</v>
      </c>
      <c r="AW32" s="83">
        <f t="shared" si="43"/>
        <v>3500</v>
      </c>
      <c r="AX32" s="83">
        <f t="shared" si="43"/>
        <v>0</v>
      </c>
      <c r="AY32" s="80">
        <f t="shared" si="23"/>
        <v>0</v>
      </c>
      <c r="AZ32" s="83">
        <v>0</v>
      </c>
      <c r="BA32" s="83">
        <v>0</v>
      </c>
      <c r="BB32" s="82">
        <v>0</v>
      </c>
      <c r="BC32" s="83">
        <v>0</v>
      </c>
      <c r="BD32" s="83">
        <v>0</v>
      </c>
      <c r="BE32" s="82">
        <v>0</v>
      </c>
      <c r="BF32" s="83">
        <v>500</v>
      </c>
      <c r="BG32" s="83"/>
      <c r="BH32" s="82">
        <f t="shared" si="39"/>
        <v>0</v>
      </c>
      <c r="BI32" s="83">
        <f t="shared" si="40"/>
        <v>500</v>
      </c>
      <c r="BJ32" s="83">
        <f t="shared" si="40"/>
        <v>0</v>
      </c>
      <c r="BK32" s="80">
        <f t="shared" si="24"/>
        <v>0</v>
      </c>
      <c r="BL32" s="90">
        <f t="shared" si="25"/>
        <v>5000</v>
      </c>
    </row>
    <row r="33" spans="1:64" s="88" customFormat="1" x14ac:dyDescent="0.55000000000000004">
      <c r="A33" s="86"/>
      <c r="B33" s="87"/>
      <c r="C33" s="87"/>
      <c r="D33" s="78"/>
      <c r="E33" s="87"/>
      <c r="F33" s="78"/>
      <c r="G33" s="87" t="s">
        <v>54</v>
      </c>
      <c r="H33" s="79">
        <v>18000</v>
      </c>
      <c r="I33" s="83">
        <v>27000</v>
      </c>
      <c r="J33" s="83">
        <v>0</v>
      </c>
      <c r="K33" s="79">
        <f t="shared" si="18"/>
        <v>27000</v>
      </c>
      <c r="L33" s="89">
        <f t="shared" si="28"/>
        <v>9725</v>
      </c>
      <c r="M33" s="80">
        <f t="shared" si="19"/>
        <v>36.018518518518519</v>
      </c>
      <c r="N33" s="81">
        <f t="shared" si="20"/>
        <v>17275</v>
      </c>
      <c r="O33" s="80">
        <f t="shared" si="21"/>
        <v>63.981481481481481</v>
      </c>
      <c r="P33" s="83">
        <v>2250</v>
      </c>
      <c r="Q33" s="83">
        <v>1500</v>
      </c>
      <c r="R33" s="82">
        <f t="shared" si="29"/>
        <v>66.666666666666671</v>
      </c>
      <c r="S33" s="83">
        <v>2250</v>
      </c>
      <c r="T33" s="83">
        <v>2225</v>
      </c>
      <c r="U33" s="80">
        <f>SUM(T33*100/S33)</f>
        <v>98.888888888888886</v>
      </c>
      <c r="V33" s="83">
        <v>2250</v>
      </c>
      <c r="W33" s="83">
        <v>1500</v>
      </c>
      <c r="X33" s="80">
        <f>SUM(W33*100/V33)</f>
        <v>66.666666666666671</v>
      </c>
      <c r="Y33" s="83">
        <f t="shared" si="41"/>
        <v>6750</v>
      </c>
      <c r="Z33" s="83">
        <f t="shared" si="41"/>
        <v>5225</v>
      </c>
      <c r="AA33" s="80">
        <f t="shared" si="22"/>
        <v>77.407407407407405</v>
      </c>
      <c r="AB33" s="83">
        <v>2250</v>
      </c>
      <c r="AC33" s="83">
        <v>1500</v>
      </c>
      <c r="AD33" s="82">
        <f t="shared" si="30"/>
        <v>66.666666666666671</v>
      </c>
      <c r="AE33" s="83">
        <v>2250</v>
      </c>
      <c r="AF33" s="83">
        <v>1500</v>
      </c>
      <c r="AG33" s="82">
        <f t="shared" si="31"/>
        <v>66.666666666666671</v>
      </c>
      <c r="AH33" s="83">
        <v>2250</v>
      </c>
      <c r="AI33" s="83">
        <v>1500</v>
      </c>
      <c r="AJ33" s="82">
        <f t="shared" si="32"/>
        <v>66.666666666666671</v>
      </c>
      <c r="AK33" s="83">
        <f t="shared" si="42"/>
        <v>6750</v>
      </c>
      <c r="AL33" s="83">
        <f t="shared" si="42"/>
        <v>4500</v>
      </c>
      <c r="AM33" s="82">
        <f t="shared" si="33"/>
        <v>66.666666666666671</v>
      </c>
      <c r="AN33" s="83">
        <v>2250</v>
      </c>
      <c r="AO33" s="83"/>
      <c r="AP33" s="82">
        <f t="shared" si="34"/>
        <v>0</v>
      </c>
      <c r="AQ33" s="83">
        <v>2250</v>
      </c>
      <c r="AR33" s="83"/>
      <c r="AS33" s="82">
        <f t="shared" si="35"/>
        <v>0</v>
      </c>
      <c r="AT33" s="83">
        <v>2250</v>
      </c>
      <c r="AU33" s="83"/>
      <c r="AV33" s="82">
        <f t="shared" si="36"/>
        <v>0</v>
      </c>
      <c r="AW33" s="83">
        <f t="shared" si="43"/>
        <v>6750</v>
      </c>
      <c r="AX33" s="83">
        <f t="shared" si="43"/>
        <v>0</v>
      </c>
      <c r="AY33" s="80">
        <f t="shared" si="23"/>
        <v>0</v>
      </c>
      <c r="AZ33" s="83">
        <v>2250</v>
      </c>
      <c r="BA33" s="83"/>
      <c r="BB33" s="82">
        <f t="shared" si="37"/>
        <v>0</v>
      </c>
      <c r="BC33" s="83">
        <v>2250</v>
      </c>
      <c r="BD33" s="83"/>
      <c r="BE33" s="82">
        <f t="shared" si="38"/>
        <v>0</v>
      </c>
      <c r="BF33" s="83">
        <v>2250</v>
      </c>
      <c r="BG33" s="83"/>
      <c r="BH33" s="82">
        <f t="shared" si="39"/>
        <v>0</v>
      </c>
      <c r="BI33" s="83">
        <f t="shared" si="40"/>
        <v>6750</v>
      </c>
      <c r="BJ33" s="83">
        <f t="shared" si="40"/>
        <v>0</v>
      </c>
      <c r="BK33" s="80">
        <f t="shared" si="24"/>
        <v>0</v>
      </c>
      <c r="BL33" s="90">
        <f t="shared" si="25"/>
        <v>27000</v>
      </c>
    </row>
    <row r="34" spans="1:64" s="88" customFormat="1" x14ac:dyDescent="0.55000000000000004">
      <c r="A34" s="86"/>
      <c r="B34" s="87"/>
      <c r="C34" s="87"/>
      <c r="D34" s="78"/>
      <c r="E34" s="87"/>
      <c r="F34" s="78"/>
      <c r="G34" s="87" t="s">
        <v>55</v>
      </c>
      <c r="H34" s="79">
        <v>6140</v>
      </c>
      <c r="I34" s="83">
        <v>10000</v>
      </c>
      <c r="J34" s="83">
        <v>0</v>
      </c>
      <c r="K34" s="79">
        <f t="shared" si="18"/>
        <v>10000</v>
      </c>
      <c r="L34" s="89">
        <f t="shared" si="28"/>
        <v>1200</v>
      </c>
      <c r="M34" s="80">
        <f t="shared" si="19"/>
        <v>12</v>
      </c>
      <c r="N34" s="81">
        <f t="shared" si="20"/>
        <v>8800</v>
      </c>
      <c r="O34" s="80">
        <f t="shared" si="21"/>
        <v>88</v>
      </c>
      <c r="P34" s="83">
        <v>0</v>
      </c>
      <c r="Q34" s="83">
        <v>0</v>
      </c>
      <c r="R34" s="82">
        <v>0</v>
      </c>
      <c r="S34" s="83">
        <v>0</v>
      </c>
      <c r="T34" s="83">
        <v>0</v>
      </c>
      <c r="U34" s="80">
        <v>0</v>
      </c>
      <c r="V34" s="83">
        <v>0</v>
      </c>
      <c r="W34" s="83">
        <v>0</v>
      </c>
      <c r="X34" s="80">
        <v>0</v>
      </c>
      <c r="Y34" s="83">
        <f t="shared" si="41"/>
        <v>0</v>
      </c>
      <c r="Z34" s="83">
        <f t="shared" si="41"/>
        <v>0</v>
      </c>
      <c r="AA34" s="80">
        <v>0</v>
      </c>
      <c r="AB34" s="83">
        <v>1200</v>
      </c>
      <c r="AC34" s="83">
        <v>1200</v>
      </c>
      <c r="AD34" s="82">
        <f t="shared" si="30"/>
        <v>100</v>
      </c>
      <c r="AE34" s="83">
        <v>0</v>
      </c>
      <c r="AF34" s="83">
        <v>0</v>
      </c>
      <c r="AG34" s="82">
        <v>0</v>
      </c>
      <c r="AH34" s="83">
        <v>2900</v>
      </c>
      <c r="AI34" s="83">
        <v>0</v>
      </c>
      <c r="AJ34" s="82">
        <f t="shared" si="32"/>
        <v>0</v>
      </c>
      <c r="AK34" s="83">
        <f t="shared" si="42"/>
        <v>4100</v>
      </c>
      <c r="AL34" s="83">
        <f t="shared" si="42"/>
        <v>1200</v>
      </c>
      <c r="AM34" s="82">
        <f t="shared" si="33"/>
        <v>29.26829268292683</v>
      </c>
      <c r="AN34" s="83">
        <v>0</v>
      </c>
      <c r="AO34" s="83">
        <v>0</v>
      </c>
      <c r="AP34" s="82">
        <v>0</v>
      </c>
      <c r="AQ34" s="83">
        <v>2900</v>
      </c>
      <c r="AR34" s="83">
        <v>0</v>
      </c>
      <c r="AS34" s="82">
        <f t="shared" si="35"/>
        <v>0</v>
      </c>
      <c r="AT34" s="83">
        <v>0</v>
      </c>
      <c r="AU34" s="83">
        <v>0</v>
      </c>
      <c r="AV34" s="82">
        <v>0</v>
      </c>
      <c r="AW34" s="83">
        <f t="shared" si="43"/>
        <v>2900</v>
      </c>
      <c r="AX34" s="83">
        <f t="shared" si="43"/>
        <v>0</v>
      </c>
      <c r="AY34" s="80">
        <f t="shared" si="23"/>
        <v>0</v>
      </c>
      <c r="AZ34" s="83">
        <v>0</v>
      </c>
      <c r="BA34" s="83">
        <v>0</v>
      </c>
      <c r="BB34" s="82">
        <v>0</v>
      </c>
      <c r="BC34" s="83">
        <v>0</v>
      </c>
      <c r="BD34" s="83">
        <v>0</v>
      </c>
      <c r="BE34" s="82">
        <v>0</v>
      </c>
      <c r="BF34" s="83">
        <v>3000</v>
      </c>
      <c r="BG34" s="83"/>
      <c r="BH34" s="82">
        <f t="shared" si="39"/>
        <v>0</v>
      </c>
      <c r="BI34" s="83">
        <f t="shared" si="40"/>
        <v>3000</v>
      </c>
      <c r="BJ34" s="83">
        <f t="shared" si="40"/>
        <v>0</v>
      </c>
      <c r="BK34" s="80">
        <f t="shared" si="24"/>
        <v>0</v>
      </c>
      <c r="BL34" s="90">
        <f t="shared" si="25"/>
        <v>10000</v>
      </c>
    </row>
    <row r="35" spans="1:64" s="88" customFormat="1" x14ac:dyDescent="0.55000000000000004">
      <c r="A35" s="86"/>
      <c r="B35" s="87"/>
      <c r="C35" s="87"/>
      <c r="D35" s="78"/>
      <c r="E35" s="87"/>
      <c r="F35" s="78"/>
      <c r="G35" s="87" t="s">
        <v>56</v>
      </c>
      <c r="H35" s="79">
        <v>26400</v>
      </c>
      <c r="I35" s="83">
        <v>26400</v>
      </c>
      <c r="J35" s="83">
        <v>0</v>
      </c>
      <c r="K35" s="79">
        <f t="shared" si="18"/>
        <v>26400</v>
      </c>
      <c r="L35" s="89">
        <f t="shared" si="28"/>
        <v>13200</v>
      </c>
      <c r="M35" s="80">
        <f t="shared" si="19"/>
        <v>50</v>
      </c>
      <c r="N35" s="81">
        <f t="shared" si="20"/>
        <v>13200</v>
      </c>
      <c r="O35" s="80">
        <f t="shared" si="21"/>
        <v>50</v>
      </c>
      <c r="P35" s="83">
        <v>0</v>
      </c>
      <c r="Q35" s="83">
        <v>0</v>
      </c>
      <c r="R35" s="82">
        <v>0</v>
      </c>
      <c r="S35" s="83">
        <v>4400</v>
      </c>
      <c r="T35" s="83">
        <v>4400</v>
      </c>
      <c r="U35" s="80">
        <f>SUM(T35*100/S35)</f>
        <v>100</v>
      </c>
      <c r="V35" s="83">
        <v>2200</v>
      </c>
      <c r="W35" s="83">
        <v>2200</v>
      </c>
      <c r="X35" s="80">
        <f>SUM(W35*100/V35)</f>
        <v>100</v>
      </c>
      <c r="Y35" s="83">
        <f t="shared" si="41"/>
        <v>6600</v>
      </c>
      <c r="Z35" s="83">
        <f t="shared" si="41"/>
        <v>6600</v>
      </c>
      <c r="AA35" s="80">
        <f t="shared" si="22"/>
        <v>100</v>
      </c>
      <c r="AB35" s="83">
        <v>2200</v>
      </c>
      <c r="AC35" s="83">
        <v>2200</v>
      </c>
      <c r="AD35" s="82">
        <f t="shared" si="30"/>
        <v>100</v>
      </c>
      <c r="AE35" s="83">
        <v>2200</v>
      </c>
      <c r="AF35" s="83">
        <v>2200</v>
      </c>
      <c r="AG35" s="82">
        <f t="shared" si="31"/>
        <v>100</v>
      </c>
      <c r="AH35" s="83">
        <v>2200</v>
      </c>
      <c r="AI35" s="83">
        <v>2200</v>
      </c>
      <c r="AJ35" s="82">
        <f t="shared" si="32"/>
        <v>100</v>
      </c>
      <c r="AK35" s="83">
        <f t="shared" si="42"/>
        <v>6600</v>
      </c>
      <c r="AL35" s="83">
        <f t="shared" si="42"/>
        <v>6600</v>
      </c>
      <c r="AM35" s="82">
        <f t="shared" si="33"/>
        <v>100</v>
      </c>
      <c r="AN35" s="83">
        <v>2200</v>
      </c>
      <c r="AO35" s="83"/>
      <c r="AP35" s="82">
        <f t="shared" si="34"/>
        <v>0</v>
      </c>
      <c r="AQ35" s="83">
        <v>2200</v>
      </c>
      <c r="AR35" s="83"/>
      <c r="AS35" s="82">
        <f t="shared" si="35"/>
        <v>0</v>
      </c>
      <c r="AT35" s="83">
        <v>2200</v>
      </c>
      <c r="AU35" s="83"/>
      <c r="AV35" s="82">
        <f t="shared" si="36"/>
        <v>0</v>
      </c>
      <c r="AW35" s="83">
        <f t="shared" si="43"/>
        <v>6600</v>
      </c>
      <c r="AX35" s="83">
        <f t="shared" si="43"/>
        <v>0</v>
      </c>
      <c r="AY35" s="80">
        <f t="shared" si="23"/>
        <v>0</v>
      </c>
      <c r="AZ35" s="83">
        <v>2200</v>
      </c>
      <c r="BA35" s="83"/>
      <c r="BB35" s="82">
        <f t="shared" si="37"/>
        <v>0</v>
      </c>
      <c r="BC35" s="83">
        <v>2200</v>
      </c>
      <c r="BD35" s="83"/>
      <c r="BE35" s="82">
        <f t="shared" si="38"/>
        <v>0</v>
      </c>
      <c r="BF35" s="83">
        <v>2200</v>
      </c>
      <c r="BG35" s="83"/>
      <c r="BH35" s="82">
        <f t="shared" si="39"/>
        <v>0</v>
      </c>
      <c r="BI35" s="83">
        <f t="shared" si="40"/>
        <v>6600</v>
      </c>
      <c r="BJ35" s="83">
        <f t="shared" si="40"/>
        <v>0</v>
      </c>
      <c r="BK35" s="80">
        <f t="shared" si="24"/>
        <v>0</v>
      </c>
      <c r="BL35" s="90">
        <f t="shared" si="25"/>
        <v>26400</v>
      </c>
    </row>
    <row r="36" spans="1:64" s="88" customFormat="1" x14ac:dyDescent="0.55000000000000004">
      <c r="A36" s="86"/>
      <c r="B36" s="87"/>
      <c r="C36" s="87"/>
      <c r="D36" s="78"/>
      <c r="E36" s="87"/>
      <c r="F36" s="78"/>
      <c r="G36" s="87" t="s">
        <v>57</v>
      </c>
      <c r="H36" s="79">
        <v>170</v>
      </c>
      <c r="I36" s="83">
        <v>10000</v>
      </c>
      <c r="J36" s="83">
        <v>0</v>
      </c>
      <c r="K36" s="79">
        <f t="shared" si="18"/>
        <v>10000</v>
      </c>
      <c r="L36" s="89">
        <f t="shared" si="28"/>
        <v>0</v>
      </c>
      <c r="M36" s="80">
        <f t="shared" si="19"/>
        <v>0</v>
      </c>
      <c r="N36" s="81">
        <f t="shared" si="20"/>
        <v>10000</v>
      </c>
      <c r="O36" s="80">
        <f t="shared" si="21"/>
        <v>100</v>
      </c>
      <c r="P36" s="83">
        <v>0</v>
      </c>
      <c r="Q36" s="83">
        <v>0</v>
      </c>
      <c r="R36" s="82">
        <v>0</v>
      </c>
      <c r="S36" s="83">
        <v>0</v>
      </c>
      <c r="T36" s="83">
        <v>0</v>
      </c>
      <c r="U36" s="80">
        <v>0</v>
      </c>
      <c r="V36" s="83">
        <v>1000</v>
      </c>
      <c r="W36" s="83">
        <v>0</v>
      </c>
      <c r="X36" s="80">
        <v>0</v>
      </c>
      <c r="Y36" s="83">
        <f t="shared" si="41"/>
        <v>1000</v>
      </c>
      <c r="Z36" s="83">
        <f t="shared" si="41"/>
        <v>0</v>
      </c>
      <c r="AA36" s="80">
        <f t="shared" si="22"/>
        <v>0</v>
      </c>
      <c r="AB36" s="83">
        <v>1000</v>
      </c>
      <c r="AC36" s="83">
        <v>0</v>
      </c>
      <c r="AD36" s="82">
        <f t="shared" si="30"/>
        <v>0</v>
      </c>
      <c r="AE36" s="83">
        <v>1000</v>
      </c>
      <c r="AF36" s="83">
        <v>0</v>
      </c>
      <c r="AG36" s="82">
        <f t="shared" si="31"/>
        <v>0</v>
      </c>
      <c r="AH36" s="83">
        <v>1000</v>
      </c>
      <c r="AI36" s="83">
        <v>0</v>
      </c>
      <c r="AJ36" s="82">
        <f t="shared" si="32"/>
        <v>0</v>
      </c>
      <c r="AK36" s="83">
        <f t="shared" si="42"/>
        <v>3000</v>
      </c>
      <c r="AL36" s="83">
        <f t="shared" si="42"/>
        <v>0</v>
      </c>
      <c r="AM36" s="82">
        <f t="shared" si="33"/>
        <v>0</v>
      </c>
      <c r="AN36" s="83">
        <v>1000</v>
      </c>
      <c r="AO36" s="83">
        <v>0</v>
      </c>
      <c r="AP36" s="82">
        <f t="shared" si="34"/>
        <v>0</v>
      </c>
      <c r="AQ36" s="83">
        <v>1000</v>
      </c>
      <c r="AR36" s="83">
        <v>0</v>
      </c>
      <c r="AS36" s="82">
        <f t="shared" si="35"/>
        <v>0</v>
      </c>
      <c r="AT36" s="83">
        <v>1000</v>
      </c>
      <c r="AU36" s="83">
        <v>0</v>
      </c>
      <c r="AV36" s="82">
        <f t="shared" si="36"/>
        <v>0</v>
      </c>
      <c r="AW36" s="83">
        <f t="shared" si="43"/>
        <v>3000</v>
      </c>
      <c r="AX36" s="83">
        <f t="shared" si="43"/>
        <v>0</v>
      </c>
      <c r="AY36" s="80">
        <f t="shared" si="23"/>
        <v>0</v>
      </c>
      <c r="AZ36" s="83">
        <v>1000</v>
      </c>
      <c r="BA36" s="83">
        <v>0</v>
      </c>
      <c r="BB36" s="82">
        <f t="shared" si="37"/>
        <v>0</v>
      </c>
      <c r="BC36" s="83">
        <v>1000</v>
      </c>
      <c r="BD36" s="83">
        <v>0</v>
      </c>
      <c r="BE36" s="82">
        <f t="shared" si="38"/>
        <v>0</v>
      </c>
      <c r="BF36" s="83">
        <v>1000</v>
      </c>
      <c r="BG36" s="83"/>
      <c r="BH36" s="82">
        <f t="shared" si="39"/>
        <v>0</v>
      </c>
      <c r="BI36" s="83">
        <f t="shared" si="40"/>
        <v>3000</v>
      </c>
      <c r="BJ36" s="83">
        <f t="shared" si="40"/>
        <v>0</v>
      </c>
      <c r="BK36" s="80">
        <f t="shared" si="24"/>
        <v>0</v>
      </c>
      <c r="BL36" s="90">
        <f t="shared" si="25"/>
        <v>10000</v>
      </c>
    </row>
    <row r="37" spans="1:64" s="88" customFormat="1" x14ac:dyDescent="0.55000000000000004">
      <c r="A37" s="86"/>
      <c r="B37" s="87"/>
      <c r="C37" s="87"/>
      <c r="D37" s="78"/>
      <c r="E37" s="87"/>
      <c r="F37" s="91"/>
      <c r="G37" s="92" t="s">
        <v>58</v>
      </c>
      <c r="H37" s="79">
        <v>264.72000000000003</v>
      </c>
      <c r="I37" s="83">
        <v>500</v>
      </c>
      <c r="J37" s="83">
        <v>0</v>
      </c>
      <c r="K37" s="79">
        <f t="shared" si="18"/>
        <v>500</v>
      </c>
      <c r="L37" s="89">
        <f t="shared" si="28"/>
        <v>0</v>
      </c>
      <c r="M37" s="80">
        <f t="shared" si="19"/>
        <v>0</v>
      </c>
      <c r="N37" s="81">
        <f t="shared" si="20"/>
        <v>500</v>
      </c>
      <c r="O37" s="80">
        <f t="shared" si="21"/>
        <v>100</v>
      </c>
      <c r="P37" s="83">
        <v>0</v>
      </c>
      <c r="Q37" s="83">
        <v>0</v>
      </c>
      <c r="R37" s="82">
        <v>0</v>
      </c>
      <c r="S37" s="83">
        <v>0</v>
      </c>
      <c r="T37" s="83">
        <v>0</v>
      </c>
      <c r="U37" s="80">
        <v>0</v>
      </c>
      <c r="V37" s="83">
        <v>0</v>
      </c>
      <c r="W37" s="83">
        <v>0</v>
      </c>
      <c r="X37" s="80">
        <v>0</v>
      </c>
      <c r="Y37" s="83">
        <f t="shared" si="41"/>
        <v>0</v>
      </c>
      <c r="Z37" s="83">
        <f t="shared" si="41"/>
        <v>0</v>
      </c>
      <c r="AA37" s="80">
        <v>0</v>
      </c>
      <c r="AB37" s="83">
        <v>0</v>
      </c>
      <c r="AC37" s="83">
        <v>0</v>
      </c>
      <c r="AD37" s="82">
        <v>0</v>
      </c>
      <c r="AE37" s="83">
        <v>0</v>
      </c>
      <c r="AF37" s="83">
        <v>0</v>
      </c>
      <c r="AG37" s="82">
        <v>0</v>
      </c>
      <c r="AH37" s="83">
        <v>0</v>
      </c>
      <c r="AI37" s="83">
        <v>0</v>
      </c>
      <c r="AJ37" s="82">
        <v>0</v>
      </c>
      <c r="AK37" s="83">
        <f t="shared" si="42"/>
        <v>0</v>
      </c>
      <c r="AL37" s="83">
        <f t="shared" si="42"/>
        <v>0</v>
      </c>
      <c r="AM37" s="82">
        <v>0</v>
      </c>
      <c r="AN37" s="83">
        <v>0</v>
      </c>
      <c r="AO37" s="83">
        <v>0</v>
      </c>
      <c r="AP37" s="82">
        <v>0</v>
      </c>
      <c r="AQ37" s="83">
        <v>500</v>
      </c>
      <c r="AR37" s="83"/>
      <c r="AS37" s="82">
        <f t="shared" si="35"/>
        <v>0</v>
      </c>
      <c r="AT37" s="83">
        <v>0</v>
      </c>
      <c r="AU37" s="83">
        <v>0</v>
      </c>
      <c r="AV37" s="82">
        <v>0</v>
      </c>
      <c r="AW37" s="83">
        <f t="shared" si="43"/>
        <v>500</v>
      </c>
      <c r="AX37" s="83">
        <f t="shared" si="43"/>
        <v>0</v>
      </c>
      <c r="AY37" s="80">
        <f t="shared" si="23"/>
        <v>0</v>
      </c>
      <c r="AZ37" s="83">
        <v>0</v>
      </c>
      <c r="BA37" s="83">
        <v>0</v>
      </c>
      <c r="BB37" s="82">
        <v>0</v>
      </c>
      <c r="BC37" s="83">
        <v>0</v>
      </c>
      <c r="BD37" s="83">
        <v>0</v>
      </c>
      <c r="BE37" s="82">
        <v>0</v>
      </c>
      <c r="BF37" s="83">
        <v>0</v>
      </c>
      <c r="BG37" s="83">
        <v>0</v>
      </c>
      <c r="BH37" s="82">
        <v>0</v>
      </c>
      <c r="BI37" s="83">
        <f t="shared" si="40"/>
        <v>0</v>
      </c>
      <c r="BJ37" s="83">
        <f t="shared" si="40"/>
        <v>0</v>
      </c>
      <c r="BK37" s="80">
        <v>0</v>
      </c>
      <c r="BL37" s="84">
        <f t="shared" si="25"/>
        <v>500</v>
      </c>
    </row>
    <row r="38" spans="1:64" s="88" customFormat="1" x14ac:dyDescent="0.55000000000000004">
      <c r="A38" s="86"/>
      <c r="B38" s="87"/>
      <c r="C38" s="87"/>
      <c r="D38" s="78"/>
      <c r="E38" s="87"/>
      <c r="F38" s="78" t="s">
        <v>59</v>
      </c>
      <c r="G38" s="87"/>
      <c r="H38" s="79">
        <f>SUM(H39:H45)</f>
        <v>62497.75</v>
      </c>
      <c r="I38" s="79">
        <f>SUM(I39:I45)</f>
        <v>230000</v>
      </c>
      <c r="J38" s="79">
        <f>SUM(J39:J45)</f>
        <v>-1500</v>
      </c>
      <c r="K38" s="79">
        <f t="shared" si="18"/>
        <v>228500</v>
      </c>
      <c r="L38" s="79">
        <f t="shared" si="28"/>
        <v>64145.93</v>
      </c>
      <c r="M38" s="80">
        <f t="shared" si="19"/>
        <v>28.072617067833697</v>
      </c>
      <c r="N38" s="81">
        <f t="shared" si="20"/>
        <v>164354.07</v>
      </c>
      <c r="O38" s="80">
        <f t="shared" si="21"/>
        <v>71.927382932166296</v>
      </c>
      <c r="P38" s="79">
        <f>SUM(P39:P45)</f>
        <v>6705</v>
      </c>
      <c r="Q38" s="79">
        <f>SUM(Q39:Q45)</f>
        <v>6670</v>
      </c>
      <c r="R38" s="82">
        <f t="shared" si="29"/>
        <v>99.478001491424308</v>
      </c>
      <c r="S38" s="79">
        <f>SUM(S39:S45)</f>
        <v>14600</v>
      </c>
      <c r="T38" s="79">
        <f>SUM(T39:T45)</f>
        <v>14574.3</v>
      </c>
      <c r="U38" s="80">
        <f>SUM(T38*100/S38)</f>
        <v>99.82397260273973</v>
      </c>
      <c r="V38" s="79">
        <f>SUM(V39:V45)</f>
        <v>5200</v>
      </c>
      <c r="W38" s="79">
        <f>SUM(W39:W45)</f>
        <v>5154.01</v>
      </c>
      <c r="X38" s="80">
        <f>SUM(W38*100/V38)</f>
        <v>99.115576923076929</v>
      </c>
      <c r="Y38" s="83">
        <f t="shared" si="41"/>
        <v>26505</v>
      </c>
      <c r="Z38" s="83">
        <f t="shared" si="41"/>
        <v>26398.309999999998</v>
      </c>
      <c r="AA38" s="80">
        <f t="shared" si="22"/>
        <v>99.597472175061313</v>
      </c>
      <c r="AB38" s="79">
        <f>SUM(AB39:AB45)</f>
        <v>13200</v>
      </c>
      <c r="AC38" s="79">
        <f>SUM(AC39:AC45)</f>
        <v>13194.68</v>
      </c>
      <c r="AD38" s="82">
        <f t="shared" si="30"/>
        <v>99.959696969696964</v>
      </c>
      <c r="AE38" s="79">
        <f>SUM(AE39:AE45)</f>
        <v>14950</v>
      </c>
      <c r="AF38" s="79">
        <f>SUM(AF39:AF45)</f>
        <v>14785.75</v>
      </c>
      <c r="AG38" s="82">
        <f t="shared" si="31"/>
        <v>98.901337792642138</v>
      </c>
      <c r="AH38" s="79">
        <f>SUM(AH39:AH45)</f>
        <v>19800</v>
      </c>
      <c r="AI38" s="79">
        <f>SUM(AI39:AI45)</f>
        <v>9767.19</v>
      </c>
      <c r="AJ38" s="82">
        <f t="shared" si="32"/>
        <v>49.329242424242423</v>
      </c>
      <c r="AK38" s="83">
        <f t="shared" si="42"/>
        <v>47950</v>
      </c>
      <c r="AL38" s="83">
        <f t="shared" si="42"/>
        <v>37747.620000000003</v>
      </c>
      <c r="AM38" s="82">
        <f t="shared" si="33"/>
        <v>78.722877997914509</v>
      </c>
      <c r="AN38" s="79">
        <f>SUM(AN39:AN45)</f>
        <v>9400</v>
      </c>
      <c r="AO38" s="79">
        <f>SUM(AO39:AO45)</f>
        <v>0</v>
      </c>
      <c r="AP38" s="82">
        <f t="shared" si="34"/>
        <v>0</v>
      </c>
      <c r="AQ38" s="79">
        <f>SUM(AQ39:AQ45)</f>
        <v>55900</v>
      </c>
      <c r="AR38" s="79">
        <f>SUM(AR39:AR45)</f>
        <v>0</v>
      </c>
      <c r="AS38" s="82">
        <f t="shared" si="35"/>
        <v>0</v>
      </c>
      <c r="AT38" s="79">
        <f>SUM(AT39:AT45)</f>
        <v>26100</v>
      </c>
      <c r="AU38" s="79">
        <f>SUM(AU39:AU45)</f>
        <v>0</v>
      </c>
      <c r="AV38" s="82">
        <f t="shared" si="36"/>
        <v>0</v>
      </c>
      <c r="AW38" s="83">
        <f t="shared" si="43"/>
        <v>91400</v>
      </c>
      <c r="AX38" s="83">
        <f t="shared" si="43"/>
        <v>0</v>
      </c>
      <c r="AY38" s="80">
        <f t="shared" si="23"/>
        <v>0</v>
      </c>
      <c r="AZ38" s="79">
        <f>SUM(AZ39:AZ45)</f>
        <v>10350</v>
      </c>
      <c r="BA38" s="79">
        <f>SUM(BA39:BA45)</f>
        <v>0</v>
      </c>
      <c r="BB38" s="82">
        <f t="shared" si="37"/>
        <v>0</v>
      </c>
      <c r="BC38" s="79">
        <f>SUM(BC39:BC45)</f>
        <v>37000</v>
      </c>
      <c r="BD38" s="79">
        <f>SUM(BD39:BD45)</f>
        <v>0</v>
      </c>
      <c r="BE38" s="82">
        <f t="shared" si="38"/>
        <v>0</v>
      </c>
      <c r="BF38" s="79">
        <f>SUM(BF39:BF45)</f>
        <v>15295</v>
      </c>
      <c r="BG38" s="79">
        <f>SUM(BG39:BG45)</f>
        <v>0</v>
      </c>
      <c r="BH38" s="82">
        <f t="shared" si="39"/>
        <v>0</v>
      </c>
      <c r="BI38" s="83">
        <f t="shared" si="40"/>
        <v>62645</v>
      </c>
      <c r="BJ38" s="83">
        <f t="shared" si="40"/>
        <v>0</v>
      </c>
      <c r="BK38" s="80">
        <f t="shared" si="24"/>
        <v>0</v>
      </c>
      <c r="BL38" s="84">
        <f t="shared" si="25"/>
        <v>228500</v>
      </c>
    </row>
    <row r="39" spans="1:64" s="88" customFormat="1" x14ac:dyDescent="0.55000000000000004">
      <c r="A39" s="86"/>
      <c r="B39" s="87"/>
      <c r="C39" s="87"/>
      <c r="D39" s="78"/>
      <c r="E39" s="87"/>
      <c r="F39" s="78"/>
      <c r="G39" s="87" t="s">
        <v>60</v>
      </c>
      <c r="H39" s="79">
        <v>62497.75</v>
      </c>
      <c r="I39" s="83">
        <f>40000+60000</f>
        <v>100000</v>
      </c>
      <c r="J39" s="83">
        <v>0</v>
      </c>
      <c r="K39" s="79">
        <f t="shared" si="18"/>
        <v>100000</v>
      </c>
      <c r="L39" s="89">
        <f t="shared" si="28"/>
        <v>52489.93</v>
      </c>
      <c r="M39" s="80">
        <f t="shared" si="19"/>
        <v>52.489930000000001</v>
      </c>
      <c r="N39" s="81">
        <f t="shared" si="20"/>
        <v>47510.07</v>
      </c>
      <c r="O39" s="80">
        <f t="shared" si="21"/>
        <v>47.510069999999999</v>
      </c>
      <c r="P39" s="83">
        <v>6505</v>
      </c>
      <c r="Q39" s="83">
        <v>6505</v>
      </c>
      <c r="R39" s="82">
        <f t="shared" si="29"/>
        <v>100</v>
      </c>
      <c r="S39" s="83">
        <v>14500</v>
      </c>
      <c r="T39" s="83">
        <v>14474.3</v>
      </c>
      <c r="U39" s="80">
        <f>SUM(T39*100/S39)</f>
        <v>99.822758620689655</v>
      </c>
      <c r="V39" s="83">
        <v>5200</v>
      </c>
      <c r="W39" s="83">
        <v>5154.01</v>
      </c>
      <c r="X39" s="80">
        <f>SUM(W39*100/V39)</f>
        <v>99.115576923076929</v>
      </c>
      <c r="Y39" s="83">
        <f t="shared" si="41"/>
        <v>26205</v>
      </c>
      <c r="Z39" s="83">
        <f t="shared" si="41"/>
        <v>26133.309999999998</v>
      </c>
      <c r="AA39" s="80">
        <f t="shared" si="22"/>
        <v>99.726426254531575</v>
      </c>
      <c r="AB39" s="83">
        <v>11100</v>
      </c>
      <c r="AC39" s="83">
        <v>11094.68</v>
      </c>
      <c r="AD39" s="82">
        <f t="shared" si="30"/>
        <v>99.95207207207207</v>
      </c>
      <c r="AE39" s="83">
        <v>5600</v>
      </c>
      <c r="AF39" s="83">
        <v>5582.75</v>
      </c>
      <c r="AG39" s="82">
        <f t="shared" si="31"/>
        <v>99.691964285714292</v>
      </c>
      <c r="AH39" s="83">
        <v>9700</v>
      </c>
      <c r="AI39" s="83">
        <v>9679.19</v>
      </c>
      <c r="AJ39" s="82">
        <f t="shared" si="32"/>
        <v>99.785463917525774</v>
      </c>
      <c r="AK39" s="83">
        <f t="shared" si="42"/>
        <v>26400</v>
      </c>
      <c r="AL39" s="83">
        <f t="shared" si="42"/>
        <v>26356.620000000003</v>
      </c>
      <c r="AM39" s="82">
        <f t="shared" si="33"/>
        <v>99.83568181818184</v>
      </c>
      <c r="AN39" s="83">
        <v>5800</v>
      </c>
      <c r="AO39" s="83"/>
      <c r="AP39" s="82">
        <f t="shared" si="34"/>
        <v>0</v>
      </c>
      <c r="AQ39" s="83">
        <v>12000</v>
      </c>
      <c r="AR39" s="83"/>
      <c r="AS39" s="82">
        <f t="shared" si="35"/>
        <v>0</v>
      </c>
      <c r="AT39" s="83">
        <v>5100</v>
      </c>
      <c r="AU39" s="83"/>
      <c r="AV39" s="82">
        <f t="shared" si="36"/>
        <v>0</v>
      </c>
      <c r="AW39" s="83">
        <f t="shared" si="43"/>
        <v>22900</v>
      </c>
      <c r="AX39" s="83">
        <f t="shared" si="43"/>
        <v>0</v>
      </c>
      <c r="AY39" s="80">
        <f t="shared" si="23"/>
        <v>0</v>
      </c>
      <c r="AZ39" s="83">
        <v>5500</v>
      </c>
      <c r="BA39" s="83"/>
      <c r="BB39" s="82">
        <f t="shared" si="37"/>
        <v>0</v>
      </c>
      <c r="BC39" s="83">
        <v>5900</v>
      </c>
      <c r="BD39" s="83"/>
      <c r="BE39" s="82">
        <f t="shared" si="38"/>
        <v>0</v>
      </c>
      <c r="BF39" s="83">
        <v>13095</v>
      </c>
      <c r="BG39" s="83"/>
      <c r="BH39" s="82">
        <f t="shared" si="39"/>
        <v>0</v>
      </c>
      <c r="BI39" s="83">
        <f t="shared" si="40"/>
        <v>24495</v>
      </c>
      <c r="BJ39" s="83">
        <f t="shared" si="40"/>
        <v>0</v>
      </c>
      <c r="BK39" s="80">
        <f t="shared" si="24"/>
        <v>0</v>
      </c>
      <c r="BL39" s="90">
        <f t="shared" si="25"/>
        <v>100000</v>
      </c>
    </row>
    <row r="40" spans="1:64" s="88" customFormat="1" x14ac:dyDescent="0.55000000000000004">
      <c r="A40" s="86"/>
      <c r="B40" s="87"/>
      <c r="C40" s="87"/>
      <c r="D40" s="78"/>
      <c r="E40" s="87"/>
      <c r="F40" s="78"/>
      <c r="G40" s="87" t="s">
        <v>61</v>
      </c>
      <c r="H40" s="79">
        <v>0</v>
      </c>
      <c r="I40" s="83">
        <f>60000+40000</f>
        <v>100000</v>
      </c>
      <c r="J40" s="83">
        <v>0</v>
      </c>
      <c r="K40" s="79">
        <f t="shared" si="18"/>
        <v>100000</v>
      </c>
      <c r="L40" s="89">
        <f t="shared" si="28"/>
        <v>8750</v>
      </c>
      <c r="M40" s="80">
        <f t="shared" si="19"/>
        <v>8.75</v>
      </c>
      <c r="N40" s="81">
        <f t="shared" si="20"/>
        <v>91250</v>
      </c>
      <c r="O40" s="80">
        <f t="shared" si="21"/>
        <v>91.25</v>
      </c>
      <c r="P40" s="83">
        <v>0</v>
      </c>
      <c r="Q40" s="83">
        <v>0</v>
      </c>
      <c r="R40" s="82">
        <v>0</v>
      </c>
      <c r="S40" s="83">
        <v>0</v>
      </c>
      <c r="T40" s="83">
        <v>0</v>
      </c>
      <c r="U40" s="80">
        <v>0</v>
      </c>
      <c r="V40" s="83">
        <v>0</v>
      </c>
      <c r="W40" s="83">
        <v>0</v>
      </c>
      <c r="X40" s="80">
        <v>0</v>
      </c>
      <c r="Y40" s="83">
        <f t="shared" si="41"/>
        <v>0</v>
      </c>
      <c r="Z40" s="83">
        <f t="shared" si="41"/>
        <v>0</v>
      </c>
      <c r="AA40" s="80">
        <v>0</v>
      </c>
      <c r="AB40" s="83">
        <v>0</v>
      </c>
      <c r="AC40" s="83">
        <v>0</v>
      </c>
      <c r="AD40" s="82">
        <v>0</v>
      </c>
      <c r="AE40" s="83">
        <v>8750</v>
      </c>
      <c r="AF40" s="83">
        <v>8750</v>
      </c>
      <c r="AG40" s="82">
        <f t="shared" si="31"/>
        <v>100</v>
      </c>
      <c r="AH40" s="83">
        <v>0</v>
      </c>
      <c r="AI40" s="83">
        <v>0</v>
      </c>
      <c r="AJ40" s="82">
        <v>0</v>
      </c>
      <c r="AK40" s="83">
        <f t="shared" si="42"/>
        <v>8750</v>
      </c>
      <c r="AL40" s="83">
        <f t="shared" si="42"/>
        <v>8750</v>
      </c>
      <c r="AM40" s="82">
        <f t="shared" si="33"/>
        <v>100</v>
      </c>
      <c r="AN40" s="83">
        <v>0</v>
      </c>
      <c r="AO40" s="83">
        <v>0</v>
      </c>
      <c r="AP40" s="82">
        <v>0</v>
      </c>
      <c r="AQ40" s="83">
        <v>40000</v>
      </c>
      <c r="AR40" s="83"/>
      <c r="AS40" s="82">
        <f t="shared" si="35"/>
        <v>0</v>
      </c>
      <c r="AT40" s="83">
        <v>20000</v>
      </c>
      <c r="AU40" s="83">
        <v>0</v>
      </c>
      <c r="AV40" s="82">
        <f t="shared" si="36"/>
        <v>0</v>
      </c>
      <c r="AW40" s="83">
        <f t="shared" si="43"/>
        <v>60000</v>
      </c>
      <c r="AX40" s="83">
        <f t="shared" si="43"/>
        <v>0</v>
      </c>
      <c r="AY40" s="80">
        <f t="shared" si="23"/>
        <v>0</v>
      </c>
      <c r="AZ40" s="83">
        <v>1250</v>
      </c>
      <c r="BA40" s="83"/>
      <c r="BB40" s="82">
        <v>0</v>
      </c>
      <c r="BC40" s="83">
        <v>30000</v>
      </c>
      <c r="BD40" s="83"/>
      <c r="BE40" s="82">
        <f t="shared" si="38"/>
        <v>0</v>
      </c>
      <c r="BF40" s="83">
        <v>0</v>
      </c>
      <c r="BG40" s="83">
        <v>0</v>
      </c>
      <c r="BH40" s="82">
        <v>0</v>
      </c>
      <c r="BI40" s="83">
        <f t="shared" si="40"/>
        <v>31250</v>
      </c>
      <c r="BJ40" s="83">
        <f t="shared" si="40"/>
        <v>0</v>
      </c>
      <c r="BK40" s="80">
        <f t="shared" si="24"/>
        <v>0</v>
      </c>
      <c r="BL40" s="90">
        <f t="shared" si="25"/>
        <v>100000</v>
      </c>
    </row>
    <row r="41" spans="1:64" s="88" customFormat="1" x14ac:dyDescent="0.55000000000000004">
      <c r="A41" s="86"/>
      <c r="B41" s="87"/>
      <c r="C41" s="87"/>
      <c r="D41" s="78"/>
      <c r="E41" s="87"/>
      <c r="F41" s="78"/>
      <c r="G41" s="87" t="s">
        <v>62</v>
      </c>
      <c r="H41" s="79">
        <v>0</v>
      </c>
      <c r="I41" s="83">
        <v>5000</v>
      </c>
      <c r="J41" s="83">
        <v>0</v>
      </c>
      <c r="K41" s="79">
        <f t="shared" si="18"/>
        <v>5000</v>
      </c>
      <c r="L41" s="89">
        <f t="shared" si="28"/>
        <v>2065</v>
      </c>
      <c r="M41" s="80">
        <f t="shared" si="19"/>
        <v>41.3</v>
      </c>
      <c r="N41" s="81">
        <f t="shared" si="20"/>
        <v>2935</v>
      </c>
      <c r="O41" s="80">
        <f t="shared" si="21"/>
        <v>58.7</v>
      </c>
      <c r="P41" s="83">
        <v>100</v>
      </c>
      <c r="Q41" s="83">
        <v>65</v>
      </c>
      <c r="R41" s="82">
        <f t="shared" si="29"/>
        <v>65</v>
      </c>
      <c r="S41" s="83">
        <v>0</v>
      </c>
      <c r="T41" s="83">
        <v>0</v>
      </c>
      <c r="U41" s="80">
        <v>0</v>
      </c>
      <c r="V41" s="83">
        <v>0</v>
      </c>
      <c r="W41" s="83">
        <v>0</v>
      </c>
      <c r="X41" s="80">
        <v>0</v>
      </c>
      <c r="Y41" s="83">
        <f t="shared" si="41"/>
        <v>100</v>
      </c>
      <c r="Z41" s="83">
        <f t="shared" si="41"/>
        <v>65</v>
      </c>
      <c r="AA41" s="80">
        <f t="shared" si="22"/>
        <v>65</v>
      </c>
      <c r="AB41" s="83">
        <v>2000</v>
      </c>
      <c r="AC41" s="83">
        <v>2000</v>
      </c>
      <c r="AD41" s="82">
        <f t="shared" si="30"/>
        <v>100</v>
      </c>
      <c r="AE41" s="83">
        <v>0</v>
      </c>
      <c r="AF41" s="83">
        <v>0</v>
      </c>
      <c r="AG41" s="82">
        <v>0</v>
      </c>
      <c r="AH41" s="83">
        <v>0</v>
      </c>
      <c r="AI41" s="83">
        <v>0</v>
      </c>
      <c r="AJ41" s="82">
        <v>0</v>
      </c>
      <c r="AK41" s="83">
        <f t="shared" si="42"/>
        <v>2000</v>
      </c>
      <c r="AL41" s="83">
        <f t="shared" si="42"/>
        <v>2000</v>
      </c>
      <c r="AM41" s="82">
        <f t="shared" si="33"/>
        <v>100</v>
      </c>
      <c r="AN41" s="83">
        <v>0</v>
      </c>
      <c r="AO41" s="83">
        <v>0</v>
      </c>
      <c r="AP41" s="82">
        <v>0</v>
      </c>
      <c r="AQ41" s="83">
        <v>2900</v>
      </c>
      <c r="AR41" s="83"/>
      <c r="AS41" s="82">
        <f t="shared" si="35"/>
        <v>0</v>
      </c>
      <c r="AT41" s="83">
        <v>0</v>
      </c>
      <c r="AU41" s="83">
        <v>0</v>
      </c>
      <c r="AV41" s="82">
        <v>0</v>
      </c>
      <c r="AW41" s="83">
        <f t="shared" si="43"/>
        <v>2900</v>
      </c>
      <c r="AX41" s="83">
        <f t="shared" si="43"/>
        <v>0</v>
      </c>
      <c r="AY41" s="80">
        <f t="shared" si="23"/>
        <v>0</v>
      </c>
      <c r="AZ41" s="83">
        <v>0</v>
      </c>
      <c r="BA41" s="83">
        <v>0</v>
      </c>
      <c r="BB41" s="82">
        <v>0</v>
      </c>
      <c r="BC41" s="83">
        <v>0</v>
      </c>
      <c r="BD41" s="83">
        <v>0</v>
      </c>
      <c r="BE41" s="82">
        <v>0</v>
      </c>
      <c r="BF41" s="83">
        <v>0</v>
      </c>
      <c r="BG41" s="83">
        <v>0</v>
      </c>
      <c r="BH41" s="82">
        <v>0</v>
      </c>
      <c r="BI41" s="83">
        <f t="shared" si="40"/>
        <v>0</v>
      </c>
      <c r="BJ41" s="83">
        <f t="shared" si="40"/>
        <v>0</v>
      </c>
      <c r="BK41" s="80">
        <v>0</v>
      </c>
      <c r="BL41" s="90">
        <f t="shared" si="25"/>
        <v>5000</v>
      </c>
    </row>
    <row r="42" spans="1:64" s="88" customFormat="1" x14ac:dyDescent="0.55000000000000004">
      <c r="A42" s="86"/>
      <c r="B42" s="87"/>
      <c r="C42" s="87"/>
      <c r="D42" s="87"/>
      <c r="E42" s="87"/>
      <c r="F42" s="93"/>
      <c r="G42" s="87" t="s">
        <v>63</v>
      </c>
      <c r="H42" s="79">
        <v>0</v>
      </c>
      <c r="I42" s="83">
        <v>5000</v>
      </c>
      <c r="J42" s="83">
        <v>-1500</v>
      </c>
      <c r="K42" s="79">
        <f t="shared" si="18"/>
        <v>3500</v>
      </c>
      <c r="L42" s="89">
        <f t="shared" si="28"/>
        <v>453</v>
      </c>
      <c r="M42" s="80">
        <f t="shared" si="19"/>
        <v>12.942857142857143</v>
      </c>
      <c r="N42" s="81">
        <f t="shared" si="20"/>
        <v>3047</v>
      </c>
      <c r="O42" s="80">
        <f t="shared" si="21"/>
        <v>87.057142857142864</v>
      </c>
      <c r="P42" s="83">
        <v>0</v>
      </c>
      <c r="Q42" s="83">
        <v>0</v>
      </c>
      <c r="R42" s="82">
        <v>0</v>
      </c>
      <c r="S42" s="83">
        <v>0</v>
      </c>
      <c r="T42" s="83">
        <v>0</v>
      </c>
      <c r="U42" s="80">
        <v>0</v>
      </c>
      <c r="V42" s="83">
        <v>0</v>
      </c>
      <c r="W42" s="83">
        <v>0</v>
      </c>
      <c r="X42" s="80">
        <v>0</v>
      </c>
      <c r="Y42" s="83">
        <f t="shared" si="41"/>
        <v>0</v>
      </c>
      <c r="Z42" s="83">
        <f t="shared" si="41"/>
        <v>0</v>
      </c>
      <c r="AA42" s="80">
        <v>0</v>
      </c>
      <c r="AB42" s="83">
        <v>0</v>
      </c>
      <c r="AC42" s="83">
        <v>0</v>
      </c>
      <c r="AD42" s="82">
        <v>0</v>
      </c>
      <c r="AE42" s="83">
        <v>500</v>
      </c>
      <c r="AF42" s="83">
        <v>453</v>
      </c>
      <c r="AG42" s="82">
        <f t="shared" si="31"/>
        <v>90.6</v>
      </c>
      <c r="AH42" s="83">
        <v>0</v>
      </c>
      <c r="AI42" s="83">
        <v>0</v>
      </c>
      <c r="AJ42" s="82">
        <v>0</v>
      </c>
      <c r="AK42" s="83">
        <f t="shared" si="42"/>
        <v>500</v>
      </c>
      <c r="AL42" s="83">
        <f t="shared" si="42"/>
        <v>453</v>
      </c>
      <c r="AM42" s="82">
        <f>SUM(AL42*100/AK42)</f>
        <v>90.6</v>
      </c>
      <c r="AN42" s="83">
        <v>0</v>
      </c>
      <c r="AO42" s="83">
        <v>0</v>
      </c>
      <c r="AP42" s="82">
        <v>0</v>
      </c>
      <c r="AQ42" s="83">
        <v>0</v>
      </c>
      <c r="AR42" s="83">
        <v>0</v>
      </c>
      <c r="AS42" s="82">
        <v>0</v>
      </c>
      <c r="AT42" s="83">
        <v>0</v>
      </c>
      <c r="AU42" s="83">
        <v>0</v>
      </c>
      <c r="AV42" s="82">
        <v>0</v>
      </c>
      <c r="AW42" s="83">
        <f t="shared" si="43"/>
        <v>0</v>
      </c>
      <c r="AX42" s="83">
        <f t="shared" si="43"/>
        <v>0</v>
      </c>
      <c r="AY42" s="80">
        <v>0</v>
      </c>
      <c r="AZ42" s="83">
        <v>0</v>
      </c>
      <c r="BA42" s="83">
        <v>0</v>
      </c>
      <c r="BB42" s="82">
        <v>0</v>
      </c>
      <c r="BC42" s="83">
        <v>1000</v>
      </c>
      <c r="BD42" s="83">
        <v>0</v>
      </c>
      <c r="BE42" s="82">
        <v>0</v>
      </c>
      <c r="BF42" s="83">
        <v>2000</v>
      </c>
      <c r="BG42" s="83"/>
      <c r="BH42" s="80">
        <f>SUM(BG42*100/BF42)</f>
        <v>0</v>
      </c>
      <c r="BI42" s="83">
        <f t="shared" si="40"/>
        <v>3000</v>
      </c>
      <c r="BJ42" s="83">
        <f t="shared" si="40"/>
        <v>0</v>
      </c>
      <c r="BK42" s="80">
        <f>SUM(BJ42*100/BI42)</f>
        <v>0</v>
      </c>
      <c r="BL42" s="84">
        <f t="shared" si="25"/>
        <v>3500</v>
      </c>
    </row>
    <row r="43" spans="1:64" s="88" customFormat="1" x14ac:dyDescent="0.55000000000000004">
      <c r="A43" s="86"/>
      <c r="B43" s="87"/>
      <c r="C43" s="87"/>
      <c r="D43" s="78"/>
      <c r="E43" s="87"/>
      <c r="F43" s="78"/>
      <c r="G43" s="87" t="s">
        <v>64</v>
      </c>
      <c r="H43" s="79">
        <v>0</v>
      </c>
      <c r="I43" s="83">
        <v>10000</v>
      </c>
      <c r="J43" s="83">
        <v>0</v>
      </c>
      <c r="K43" s="79">
        <f t="shared" si="18"/>
        <v>10000</v>
      </c>
      <c r="L43" s="89">
        <f t="shared" si="28"/>
        <v>0</v>
      </c>
      <c r="M43" s="80">
        <f t="shared" si="19"/>
        <v>0</v>
      </c>
      <c r="N43" s="81">
        <f t="shared" si="20"/>
        <v>10000</v>
      </c>
      <c r="O43" s="80">
        <f t="shared" si="21"/>
        <v>100</v>
      </c>
      <c r="P43" s="83">
        <v>0</v>
      </c>
      <c r="Q43" s="83">
        <v>0</v>
      </c>
      <c r="R43" s="82">
        <v>0</v>
      </c>
      <c r="S43" s="83">
        <v>0</v>
      </c>
      <c r="T43" s="83">
        <v>0</v>
      </c>
      <c r="U43" s="80">
        <v>0</v>
      </c>
      <c r="V43" s="83">
        <v>0</v>
      </c>
      <c r="W43" s="83">
        <v>0</v>
      </c>
      <c r="X43" s="80">
        <v>0</v>
      </c>
      <c r="Y43" s="83">
        <f t="shared" si="41"/>
        <v>0</v>
      </c>
      <c r="Z43" s="83">
        <f t="shared" si="41"/>
        <v>0</v>
      </c>
      <c r="AA43" s="80">
        <v>0</v>
      </c>
      <c r="AB43" s="83">
        <v>0</v>
      </c>
      <c r="AC43" s="83">
        <v>0</v>
      </c>
      <c r="AD43" s="82">
        <v>0</v>
      </c>
      <c r="AE43" s="83">
        <v>0</v>
      </c>
      <c r="AF43" s="83">
        <v>0</v>
      </c>
      <c r="AG43" s="82">
        <v>0</v>
      </c>
      <c r="AH43" s="83">
        <v>10000</v>
      </c>
      <c r="AI43" s="83">
        <v>0</v>
      </c>
      <c r="AJ43" s="82">
        <v>0</v>
      </c>
      <c r="AK43" s="83">
        <f t="shared" si="42"/>
        <v>10000</v>
      </c>
      <c r="AL43" s="83">
        <f t="shared" si="42"/>
        <v>0</v>
      </c>
      <c r="AM43" s="82">
        <v>0</v>
      </c>
      <c r="AN43" s="83">
        <v>0</v>
      </c>
      <c r="AO43" s="83">
        <v>0</v>
      </c>
      <c r="AP43" s="82">
        <v>0</v>
      </c>
      <c r="AQ43" s="83">
        <v>0</v>
      </c>
      <c r="AR43" s="83">
        <v>0</v>
      </c>
      <c r="AS43" s="82">
        <v>0</v>
      </c>
      <c r="AT43" s="83">
        <v>0</v>
      </c>
      <c r="AU43" s="83">
        <v>0</v>
      </c>
      <c r="AV43" s="82">
        <v>0</v>
      </c>
      <c r="AW43" s="83">
        <f t="shared" si="43"/>
        <v>0</v>
      </c>
      <c r="AX43" s="83">
        <f t="shared" si="43"/>
        <v>0</v>
      </c>
      <c r="AY43" s="80">
        <v>0</v>
      </c>
      <c r="AZ43" s="83">
        <v>0</v>
      </c>
      <c r="BA43" s="83">
        <v>0</v>
      </c>
      <c r="BB43" s="82">
        <v>0</v>
      </c>
      <c r="BC43" s="83">
        <v>0</v>
      </c>
      <c r="BD43" s="83"/>
      <c r="BE43" s="82">
        <v>0</v>
      </c>
      <c r="BF43" s="83">
        <v>0</v>
      </c>
      <c r="BG43" s="83">
        <v>0</v>
      </c>
      <c r="BH43" s="82">
        <v>0</v>
      </c>
      <c r="BI43" s="83">
        <f t="shared" si="40"/>
        <v>0</v>
      </c>
      <c r="BJ43" s="83">
        <f t="shared" si="40"/>
        <v>0</v>
      </c>
      <c r="BK43" s="80">
        <v>0</v>
      </c>
      <c r="BL43" s="84">
        <f t="shared" si="25"/>
        <v>10000</v>
      </c>
    </row>
    <row r="44" spans="1:64" s="88" customFormat="1" x14ac:dyDescent="0.55000000000000004">
      <c r="A44" s="86"/>
      <c r="B44" s="87"/>
      <c r="C44" s="87"/>
      <c r="D44" s="78"/>
      <c r="E44" s="87"/>
      <c r="F44" s="78"/>
      <c r="G44" s="87" t="s">
        <v>65</v>
      </c>
      <c r="H44" s="79">
        <v>0</v>
      </c>
      <c r="I44" s="83">
        <v>5000</v>
      </c>
      <c r="J44" s="83">
        <v>0</v>
      </c>
      <c r="K44" s="79">
        <f t="shared" si="18"/>
        <v>5000</v>
      </c>
      <c r="L44" s="89">
        <f t="shared" si="28"/>
        <v>0</v>
      </c>
      <c r="M44" s="80">
        <f t="shared" si="19"/>
        <v>0</v>
      </c>
      <c r="N44" s="81">
        <f t="shared" si="20"/>
        <v>5000</v>
      </c>
      <c r="O44" s="80">
        <f t="shared" si="21"/>
        <v>100</v>
      </c>
      <c r="P44" s="83">
        <v>0</v>
      </c>
      <c r="Q44" s="83">
        <v>0</v>
      </c>
      <c r="R44" s="82">
        <v>0</v>
      </c>
      <c r="S44" s="83">
        <v>0</v>
      </c>
      <c r="T44" s="83">
        <v>0</v>
      </c>
      <c r="U44" s="80">
        <v>0</v>
      </c>
      <c r="V44" s="83">
        <v>0</v>
      </c>
      <c r="W44" s="83">
        <v>0</v>
      </c>
      <c r="X44" s="80">
        <v>0</v>
      </c>
      <c r="Y44" s="83">
        <f t="shared" si="41"/>
        <v>0</v>
      </c>
      <c r="Z44" s="83">
        <f t="shared" si="41"/>
        <v>0</v>
      </c>
      <c r="AA44" s="80">
        <v>0</v>
      </c>
      <c r="AB44" s="83">
        <v>0</v>
      </c>
      <c r="AC44" s="83">
        <v>0</v>
      </c>
      <c r="AD44" s="82">
        <v>0</v>
      </c>
      <c r="AE44" s="83">
        <v>0</v>
      </c>
      <c r="AF44" s="83">
        <v>0</v>
      </c>
      <c r="AG44" s="82">
        <v>0</v>
      </c>
      <c r="AH44" s="83">
        <v>0</v>
      </c>
      <c r="AI44" s="83">
        <v>0</v>
      </c>
      <c r="AJ44" s="82">
        <v>0</v>
      </c>
      <c r="AK44" s="83">
        <f t="shared" si="42"/>
        <v>0</v>
      </c>
      <c r="AL44" s="83">
        <f t="shared" si="42"/>
        <v>0</v>
      </c>
      <c r="AM44" s="82">
        <v>0</v>
      </c>
      <c r="AN44" s="83">
        <v>2500</v>
      </c>
      <c r="AO44" s="83">
        <v>0</v>
      </c>
      <c r="AP44" s="82">
        <f t="shared" si="34"/>
        <v>0</v>
      </c>
      <c r="AQ44" s="83">
        <v>0</v>
      </c>
      <c r="AR44" s="83">
        <v>0</v>
      </c>
      <c r="AS44" s="82">
        <v>0</v>
      </c>
      <c r="AT44" s="83">
        <v>0</v>
      </c>
      <c r="AU44" s="83">
        <v>0</v>
      </c>
      <c r="AV44" s="82">
        <v>0</v>
      </c>
      <c r="AW44" s="83">
        <f t="shared" si="43"/>
        <v>2500</v>
      </c>
      <c r="AX44" s="83">
        <f t="shared" si="43"/>
        <v>0</v>
      </c>
      <c r="AY44" s="80">
        <f t="shared" si="23"/>
        <v>0</v>
      </c>
      <c r="AZ44" s="83">
        <v>2500</v>
      </c>
      <c r="BA44" s="83">
        <v>0</v>
      </c>
      <c r="BB44" s="82">
        <f t="shared" si="37"/>
        <v>0</v>
      </c>
      <c r="BC44" s="83">
        <v>0</v>
      </c>
      <c r="BD44" s="83">
        <v>0</v>
      </c>
      <c r="BE44" s="82">
        <v>0</v>
      </c>
      <c r="BF44" s="83">
        <v>0</v>
      </c>
      <c r="BG44" s="83">
        <v>0</v>
      </c>
      <c r="BH44" s="82">
        <v>0</v>
      </c>
      <c r="BI44" s="83">
        <f t="shared" si="40"/>
        <v>2500</v>
      </c>
      <c r="BJ44" s="83">
        <f t="shared" si="40"/>
        <v>0</v>
      </c>
      <c r="BK44" s="80">
        <f t="shared" si="24"/>
        <v>0</v>
      </c>
      <c r="BL44" s="84">
        <f t="shared" si="25"/>
        <v>5000</v>
      </c>
    </row>
    <row r="45" spans="1:64" s="88" customFormat="1" x14ac:dyDescent="0.55000000000000004">
      <c r="A45" s="86"/>
      <c r="B45" s="87"/>
      <c r="C45" s="87"/>
      <c r="D45" s="87"/>
      <c r="E45" s="87"/>
      <c r="F45" s="93"/>
      <c r="G45" s="87" t="s">
        <v>66</v>
      </c>
      <c r="H45" s="79">
        <v>0</v>
      </c>
      <c r="I45" s="83">
        <v>5000</v>
      </c>
      <c r="J45" s="83">
        <v>0</v>
      </c>
      <c r="K45" s="79">
        <f t="shared" si="18"/>
        <v>5000</v>
      </c>
      <c r="L45" s="89">
        <f t="shared" si="28"/>
        <v>388</v>
      </c>
      <c r="M45" s="80">
        <f t="shared" si="19"/>
        <v>7.76</v>
      </c>
      <c r="N45" s="81">
        <f t="shared" si="20"/>
        <v>4612</v>
      </c>
      <c r="O45" s="80">
        <f t="shared" si="21"/>
        <v>92.24</v>
      </c>
      <c r="P45" s="83">
        <v>100</v>
      </c>
      <c r="Q45" s="83">
        <v>100</v>
      </c>
      <c r="R45" s="82">
        <f t="shared" si="29"/>
        <v>100</v>
      </c>
      <c r="S45" s="83">
        <v>100</v>
      </c>
      <c r="T45" s="83">
        <v>100</v>
      </c>
      <c r="U45" s="80">
        <f>SUM(T45*100/S45)</f>
        <v>100</v>
      </c>
      <c r="V45" s="83">
        <v>0</v>
      </c>
      <c r="W45" s="83">
        <v>0</v>
      </c>
      <c r="X45" s="80">
        <v>0</v>
      </c>
      <c r="Y45" s="83">
        <f t="shared" si="41"/>
        <v>200</v>
      </c>
      <c r="Z45" s="83">
        <f t="shared" si="41"/>
        <v>200</v>
      </c>
      <c r="AA45" s="80">
        <f t="shared" si="22"/>
        <v>100</v>
      </c>
      <c r="AB45" s="83">
        <v>100</v>
      </c>
      <c r="AC45" s="83">
        <v>100</v>
      </c>
      <c r="AD45" s="82">
        <f t="shared" si="30"/>
        <v>100</v>
      </c>
      <c r="AE45" s="83">
        <v>100</v>
      </c>
      <c r="AF45" s="83">
        <v>0</v>
      </c>
      <c r="AG45" s="82">
        <f t="shared" si="31"/>
        <v>0</v>
      </c>
      <c r="AH45" s="83">
        <v>100</v>
      </c>
      <c r="AI45" s="83">
        <v>88</v>
      </c>
      <c r="AJ45" s="82">
        <f t="shared" si="32"/>
        <v>88</v>
      </c>
      <c r="AK45" s="83">
        <f t="shared" si="42"/>
        <v>300</v>
      </c>
      <c r="AL45" s="83">
        <f t="shared" si="42"/>
        <v>188</v>
      </c>
      <c r="AM45" s="82">
        <f t="shared" si="33"/>
        <v>62.666666666666664</v>
      </c>
      <c r="AN45" s="83">
        <v>1100</v>
      </c>
      <c r="AO45" s="83">
        <v>0</v>
      </c>
      <c r="AP45" s="82">
        <f t="shared" si="34"/>
        <v>0</v>
      </c>
      <c r="AQ45" s="83">
        <v>1000</v>
      </c>
      <c r="AR45" s="83"/>
      <c r="AS45" s="82">
        <f t="shared" si="35"/>
        <v>0</v>
      </c>
      <c r="AT45" s="83">
        <v>1000</v>
      </c>
      <c r="AU45" s="83">
        <v>0</v>
      </c>
      <c r="AV45" s="82">
        <f t="shared" si="36"/>
        <v>0</v>
      </c>
      <c r="AW45" s="83">
        <f t="shared" si="43"/>
        <v>3100</v>
      </c>
      <c r="AX45" s="83">
        <f t="shared" si="43"/>
        <v>0</v>
      </c>
      <c r="AY45" s="80">
        <f t="shared" si="23"/>
        <v>0</v>
      </c>
      <c r="AZ45" s="83">
        <v>1100</v>
      </c>
      <c r="BA45" s="83"/>
      <c r="BB45" s="82">
        <f t="shared" si="37"/>
        <v>0</v>
      </c>
      <c r="BC45" s="83">
        <v>100</v>
      </c>
      <c r="BD45" s="83">
        <v>0</v>
      </c>
      <c r="BE45" s="82">
        <f t="shared" si="38"/>
        <v>0</v>
      </c>
      <c r="BF45" s="83">
        <v>200</v>
      </c>
      <c r="BG45" s="83"/>
      <c r="BH45" s="82">
        <f t="shared" si="39"/>
        <v>0</v>
      </c>
      <c r="BI45" s="83">
        <f t="shared" si="40"/>
        <v>1400</v>
      </c>
      <c r="BJ45" s="83">
        <f t="shared" si="40"/>
        <v>0</v>
      </c>
      <c r="BK45" s="80">
        <f t="shared" si="24"/>
        <v>0</v>
      </c>
      <c r="BL45" s="84">
        <f t="shared" si="25"/>
        <v>5000</v>
      </c>
    </row>
    <row r="46" spans="1:64" s="88" customFormat="1" x14ac:dyDescent="0.55000000000000004">
      <c r="A46" s="86"/>
      <c r="B46" s="87"/>
      <c r="C46" s="87"/>
      <c r="D46" s="78"/>
      <c r="E46" s="78" t="s">
        <v>67</v>
      </c>
      <c r="F46" s="78"/>
      <c r="G46" s="87"/>
      <c r="H46" s="79">
        <f>SUM(H47:H48)</f>
        <v>0</v>
      </c>
      <c r="I46" s="79">
        <f>SUM(I47:I48)</f>
        <v>52000</v>
      </c>
      <c r="J46" s="79">
        <f>SUM(J47:J48)</f>
        <v>0</v>
      </c>
      <c r="K46" s="79">
        <f t="shared" si="18"/>
        <v>52000</v>
      </c>
      <c r="L46" s="79">
        <f t="shared" si="28"/>
        <v>20463.079999999998</v>
      </c>
      <c r="M46" s="80">
        <f t="shared" si="19"/>
        <v>39.352076923076922</v>
      </c>
      <c r="N46" s="81">
        <f t="shared" si="20"/>
        <v>31536.920000000002</v>
      </c>
      <c r="O46" s="80">
        <f t="shared" si="21"/>
        <v>60.647923076923078</v>
      </c>
      <c r="P46" s="79">
        <f>SUM(P47:P48)</f>
        <v>0</v>
      </c>
      <c r="Q46" s="79">
        <f>SUM(Q47:Q48)</f>
        <v>0</v>
      </c>
      <c r="R46" s="82">
        <v>0</v>
      </c>
      <c r="S46" s="79">
        <f>SUM(S47:S48)</f>
        <v>4100</v>
      </c>
      <c r="T46" s="79">
        <f>SUM(T47:T48)</f>
        <v>4065.33</v>
      </c>
      <c r="U46" s="80">
        <f>SUM(T46*100/S46)</f>
        <v>99.154390243902441</v>
      </c>
      <c r="V46" s="79">
        <f>SUM(V47:V48)</f>
        <v>3300</v>
      </c>
      <c r="W46" s="79">
        <f>SUM(W47:W48)</f>
        <v>3245.31</v>
      </c>
      <c r="X46" s="80">
        <f>SUM(W46*100/V46)</f>
        <v>98.342727272727274</v>
      </c>
      <c r="Y46" s="83">
        <f t="shared" si="41"/>
        <v>7400</v>
      </c>
      <c r="Z46" s="83">
        <f t="shared" si="41"/>
        <v>7310.6399999999994</v>
      </c>
      <c r="AA46" s="80">
        <f t="shared" si="22"/>
        <v>98.792432432432435</v>
      </c>
      <c r="AB46" s="79">
        <f>SUM(AB47:AB48)</f>
        <v>6700</v>
      </c>
      <c r="AC46" s="79">
        <f>SUM(AC47:AC48)</f>
        <v>6663.96</v>
      </c>
      <c r="AD46" s="82">
        <f t="shared" si="30"/>
        <v>99.462089552238808</v>
      </c>
      <c r="AE46" s="79">
        <f>SUM(AE47:AE48)</f>
        <v>0</v>
      </c>
      <c r="AF46" s="79">
        <f>SUM(AF47:AF48)</f>
        <v>0</v>
      </c>
      <c r="AG46" s="82">
        <v>0</v>
      </c>
      <c r="AH46" s="79">
        <f>SUM(AH47:AH48)</f>
        <v>16500</v>
      </c>
      <c r="AI46" s="79">
        <f>SUM(AI47:AI48)</f>
        <v>6488.48</v>
      </c>
      <c r="AJ46" s="82">
        <f t="shared" si="32"/>
        <v>39.324121212121213</v>
      </c>
      <c r="AK46" s="83">
        <f t="shared" si="42"/>
        <v>23200</v>
      </c>
      <c r="AL46" s="83">
        <f t="shared" si="42"/>
        <v>13152.439999999999</v>
      </c>
      <c r="AM46" s="82">
        <f t="shared" si="33"/>
        <v>56.691551724137923</v>
      </c>
      <c r="AN46" s="79">
        <f>SUM(AN47:AN48)</f>
        <v>0</v>
      </c>
      <c r="AO46" s="79">
        <f>SUM(AO47:AO48)</f>
        <v>0</v>
      </c>
      <c r="AP46" s="82">
        <v>0</v>
      </c>
      <c r="AQ46" s="79">
        <f>SUM(AQ47:AQ48)</f>
        <v>3300</v>
      </c>
      <c r="AR46" s="79">
        <f>SUM(AR47:AR48)</f>
        <v>0</v>
      </c>
      <c r="AS46" s="82">
        <f t="shared" si="35"/>
        <v>0</v>
      </c>
      <c r="AT46" s="79">
        <f>SUM(AT47:AT48)</f>
        <v>3400</v>
      </c>
      <c r="AU46" s="79">
        <f>SUM(AU47:AU48)</f>
        <v>0</v>
      </c>
      <c r="AV46" s="82">
        <f t="shared" si="36"/>
        <v>0</v>
      </c>
      <c r="AW46" s="83">
        <f t="shared" si="43"/>
        <v>6700</v>
      </c>
      <c r="AX46" s="83">
        <f t="shared" si="43"/>
        <v>0</v>
      </c>
      <c r="AY46" s="80">
        <f t="shared" si="23"/>
        <v>0</v>
      </c>
      <c r="AZ46" s="79">
        <f>SUM(AZ47:AZ48)</f>
        <v>4000</v>
      </c>
      <c r="BA46" s="79">
        <f>SUM(BA47:BA48)</f>
        <v>0</v>
      </c>
      <c r="BB46" s="82">
        <f t="shared" si="37"/>
        <v>0</v>
      </c>
      <c r="BC46" s="79">
        <f>SUM(BC47:BC48)</f>
        <v>3400</v>
      </c>
      <c r="BD46" s="79">
        <f>SUM(BD47:BD48)</f>
        <v>0</v>
      </c>
      <c r="BE46" s="82">
        <f t="shared" si="38"/>
        <v>0</v>
      </c>
      <c r="BF46" s="79">
        <f>SUM(BF47:BF48)</f>
        <v>7300</v>
      </c>
      <c r="BG46" s="79">
        <f>SUM(BG47:BG48)</f>
        <v>0</v>
      </c>
      <c r="BH46" s="82">
        <f t="shared" si="39"/>
        <v>0</v>
      </c>
      <c r="BI46" s="83">
        <f t="shared" si="40"/>
        <v>14700</v>
      </c>
      <c r="BJ46" s="83">
        <f t="shared" si="40"/>
        <v>0</v>
      </c>
      <c r="BK46" s="80">
        <f t="shared" si="24"/>
        <v>0</v>
      </c>
      <c r="BL46" s="84">
        <f t="shared" si="25"/>
        <v>52000</v>
      </c>
    </row>
    <row r="47" spans="1:64" s="88" customFormat="1" x14ac:dyDescent="0.55000000000000004">
      <c r="A47" s="86"/>
      <c r="B47" s="87"/>
      <c r="C47" s="87"/>
      <c r="D47" s="78"/>
      <c r="E47" s="91"/>
      <c r="F47" s="91" t="s">
        <v>68</v>
      </c>
      <c r="G47" s="87"/>
      <c r="H47" s="79">
        <v>0</v>
      </c>
      <c r="I47" s="83">
        <v>42000</v>
      </c>
      <c r="J47" s="83">
        <v>0</v>
      </c>
      <c r="K47" s="79">
        <f t="shared" si="18"/>
        <v>42000</v>
      </c>
      <c r="L47" s="79">
        <f t="shared" si="28"/>
        <v>20463.079999999998</v>
      </c>
      <c r="M47" s="80">
        <f t="shared" si="19"/>
        <v>48.721619047619043</v>
      </c>
      <c r="N47" s="81">
        <f t="shared" si="20"/>
        <v>21536.920000000002</v>
      </c>
      <c r="O47" s="80">
        <f t="shared" si="21"/>
        <v>51.27838095238095</v>
      </c>
      <c r="P47" s="83">
        <v>0</v>
      </c>
      <c r="Q47" s="83">
        <v>0</v>
      </c>
      <c r="R47" s="82">
        <v>0</v>
      </c>
      <c r="S47" s="83">
        <v>4100</v>
      </c>
      <c r="T47" s="83">
        <v>4065.33</v>
      </c>
      <c r="U47" s="80">
        <f>SUM(T47*100/S47)</f>
        <v>99.154390243902441</v>
      </c>
      <c r="V47" s="83">
        <v>3300</v>
      </c>
      <c r="W47" s="83">
        <v>3245.31</v>
      </c>
      <c r="X47" s="80">
        <f>SUM(W47*100/V47)</f>
        <v>98.342727272727274</v>
      </c>
      <c r="Y47" s="83">
        <f t="shared" si="41"/>
        <v>7400</v>
      </c>
      <c r="Z47" s="83">
        <f t="shared" si="41"/>
        <v>7310.6399999999994</v>
      </c>
      <c r="AA47" s="80">
        <f t="shared" si="22"/>
        <v>98.792432432432435</v>
      </c>
      <c r="AB47" s="83">
        <v>6700</v>
      </c>
      <c r="AC47" s="83">
        <v>6663.96</v>
      </c>
      <c r="AD47" s="82">
        <f t="shared" si="30"/>
        <v>99.462089552238808</v>
      </c>
      <c r="AE47" s="83">
        <v>0</v>
      </c>
      <c r="AF47" s="83">
        <v>0</v>
      </c>
      <c r="AG47" s="82">
        <v>0</v>
      </c>
      <c r="AH47" s="83">
        <v>6500</v>
      </c>
      <c r="AI47" s="83">
        <v>6488.48</v>
      </c>
      <c r="AJ47" s="82">
        <f t="shared" si="32"/>
        <v>99.822769230769225</v>
      </c>
      <c r="AK47" s="83">
        <f>SUM(AB47,AE47,AH47)</f>
        <v>13200</v>
      </c>
      <c r="AL47" s="83">
        <f t="shared" si="42"/>
        <v>13152.439999999999</v>
      </c>
      <c r="AM47" s="82">
        <f t="shared" si="33"/>
        <v>99.639696969696956</v>
      </c>
      <c r="AN47" s="83">
        <v>0</v>
      </c>
      <c r="AO47" s="83">
        <v>0</v>
      </c>
      <c r="AP47" s="82">
        <v>0</v>
      </c>
      <c r="AQ47" s="83">
        <v>3300</v>
      </c>
      <c r="AR47" s="83"/>
      <c r="AS47" s="82">
        <f t="shared" si="35"/>
        <v>0</v>
      </c>
      <c r="AT47" s="83">
        <v>3400</v>
      </c>
      <c r="AU47" s="83"/>
      <c r="AV47" s="82">
        <f t="shared" si="36"/>
        <v>0</v>
      </c>
      <c r="AW47" s="83">
        <f t="shared" si="43"/>
        <v>6700</v>
      </c>
      <c r="AX47" s="83">
        <f t="shared" si="43"/>
        <v>0</v>
      </c>
      <c r="AY47" s="80">
        <f t="shared" si="23"/>
        <v>0</v>
      </c>
      <c r="AZ47" s="83">
        <v>4000</v>
      </c>
      <c r="BA47" s="83"/>
      <c r="BB47" s="82">
        <f t="shared" si="37"/>
        <v>0</v>
      </c>
      <c r="BC47" s="83">
        <v>3400</v>
      </c>
      <c r="BD47" s="83"/>
      <c r="BE47" s="82">
        <f t="shared" si="38"/>
        <v>0</v>
      </c>
      <c r="BF47" s="83">
        <v>7300</v>
      </c>
      <c r="BG47" s="83"/>
      <c r="BH47" s="82">
        <f t="shared" si="39"/>
        <v>0</v>
      </c>
      <c r="BI47" s="83">
        <f t="shared" si="40"/>
        <v>14700</v>
      </c>
      <c r="BJ47" s="83">
        <f t="shared" si="40"/>
        <v>0</v>
      </c>
      <c r="BK47" s="80">
        <f t="shared" si="24"/>
        <v>0</v>
      </c>
      <c r="BL47" s="90">
        <f t="shared" si="25"/>
        <v>42000</v>
      </c>
    </row>
    <row r="48" spans="1:64" s="88" customFormat="1" x14ac:dyDescent="0.55000000000000004">
      <c r="A48" s="86"/>
      <c r="B48" s="87"/>
      <c r="C48" s="87"/>
      <c r="D48" s="78"/>
      <c r="E48" s="91"/>
      <c r="F48" s="94" t="s">
        <v>69</v>
      </c>
      <c r="G48" s="87"/>
      <c r="H48" s="79">
        <v>0</v>
      </c>
      <c r="I48" s="83">
        <v>10000</v>
      </c>
      <c r="J48" s="83">
        <v>0</v>
      </c>
      <c r="K48" s="79">
        <f t="shared" si="18"/>
        <v>10000</v>
      </c>
      <c r="L48" s="79">
        <f t="shared" si="28"/>
        <v>0</v>
      </c>
      <c r="M48" s="80">
        <f t="shared" si="19"/>
        <v>0</v>
      </c>
      <c r="N48" s="81">
        <f t="shared" si="20"/>
        <v>10000</v>
      </c>
      <c r="O48" s="80">
        <f t="shared" si="21"/>
        <v>100</v>
      </c>
      <c r="P48" s="83">
        <v>0</v>
      </c>
      <c r="Q48" s="83">
        <v>0</v>
      </c>
      <c r="R48" s="82">
        <v>0</v>
      </c>
      <c r="S48" s="83">
        <v>0</v>
      </c>
      <c r="T48" s="83">
        <v>0</v>
      </c>
      <c r="U48" s="80">
        <v>0</v>
      </c>
      <c r="V48" s="83">
        <v>0</v>
      </c>
      <c r="W48" s="83">
        <v>0</v>
      </c>
      <c r="X48" s="80">
        <v>0</v>
      </c>
      <c r="Y48" s="83">
        <f t="shared" si="41"/>
        <v>0</v>
      </c>
      <c r="Z48" s="83">
        <f t="shared" si="41"/>
        <v>0</v>
      </c>
      <c r="AA48" s="80">
        <v>0</v>
      </c>
      <c r="AB48" s="83">
        <v>0</v>
      </c>
      <c r="AC48" s="83">
        <v>0</v>
      </c>
      <c r="AD48" s="82">
        <v>0</v>
      </c>
      <c r="AE48" s="83">
        <v>0</v>
      </c>
      <c r="AF48" s="83">
        <v>0</v>
      </c>
      <c r="AG48" s="82">
        <v>0</v>
      </c>
      <c r="AH48" s="83">
        <v>10000</v>
      </c>
      <c r="AI48" s="83">
        <v>0</v>
      </c>
      <c r="AJ48" s="82">
        <f t="shared" si="32"/>
        <v>0</v>
      </c>
      <c r="AK48" s="83">
        <f t="shared" si="42"/>
        <v>10000</v>
      </c>
      <c r="AL48" s="83">
        <f t="shared" si="42"/>
        <v>0</v>
      </c>
      <c r="AM48" s="82">
        <f t="shared" si="33"/>
        <v>0</v>
      </c>
      <c r="AN48" s="83">
        <v>0</v>
      </c>
      <c r="AO48" s="83">
        <v>0</v>
      </c>
      <c r="AP48" s="82">
        <v>0</v>
      </c>
      <c r="AQ48" s="83">
        <v>0</v>
      </c>
      <c r="AR48" s="83">
        <v>0</v>
      </c>
      <c r="AS48" s="82">
        <v>0</v>
      </c>
      <c r="AT48" s="83">
        <v>0</v>
      </c>
      <c r="AU48" s="83">
        <v>0</v>
      </c>
      <c r="AV48" s="82">
        <v>0</v>
      </c>
      <c r="AW48" s="83">
        <f t="shared" si="43"/>
        <v>0</v>
      </c>
      <c r="AX48" s="83">
        <f t="shared" si="43"/>
        <v>0</v>
      </c>
      <c r="AY48" s="80">
        <v>0</v>
      </c>
      <c r="AZ48" s="83">
        <v>0</v>
      </c>
      <c r="BA48" s="83">
        <v>0</v>
      </c>
      <c r="BB48" s="82">
        <v>0</v>
      </c>
      <c r="BC48" s="83">
        <v>0</v>
      </c>
      <c r="BD48" s="83">
        <v>0</v>
      </c>
      <c r="BE48" s="82">
        <v>0</v>
      </c>
      <c r="BF48" s="83">
        <v>0</v>
      </c>
      <c r="BG48" s="83">
        <v>0</v>
      </c>
      <c r="BH48" s="82">
        <v>0</v>
      </c>
      <c r="BI48" s="83">
        <f t="shared" si="40"/>
        <v>0</v>
      </c>
      <c r="BJ48" s="83">
        <f t="shared" si="40"/>
        <v>0</v>
      </c>
      <c r="BK48" s="80">
        <v>0</v>
      </c>
      <c r="BL48" s="84">
        <f t="shared" si="25"/>
        <v>10000</v>
      </c>
    </row>
    <row r="49" spans="1:64" s="88" customFormat="1" x14ac:dyDescent="0.55000000000000004">
      <c r="A49" s="86"/>
      <c r="B49" s="87"/>
      <c r="C49" s="87"/>
      <c r="D49" s="78" t="s">
        <v>70</v>
      </c>
      <c r="E49" s="87"/>
      <c r="F49" s="87"/>
      <c r="G49" s="87"/>
      <c r="H49" s="79">
        <f>SUM(H50)</f>
        <v>211262</v>
      </c>
      <c r="I49" s="79">
        <f>SUM(I50)</f>
        <v>2695600</v>
      </c>
      <c r="J49" s="79">
        <f>SUM(J50)</f>
        <v>0</v>
      </c>
      <c r="K49" s="79">
        <f t="shared" si="18"/>
        <v>2695600</v>
      </c>
      <c r="L49" s="79">
        <f t="shared" si="28"/>
        <v>0</v>
      </c>
      <c r="M49" s="80">
        <v>0</v>
      </c>
      <c r="N49" s="81">
        <f t="shared" si="20"/>
        <v>2695600</v>
      </c>
      <c r="O49" s="80">
        <v>0</v>
      </c>
      <c r="P49" s="79">
        <f>SUM(P50)</f>
        <v>0</v>
      </c>
      <c r="Q49" s="79">
        <f>SUM(Q50)</f>
        <v>0</v>
      </c>
      <c r="R49" s="82">
        <v>0</v>
      </c>
      <c r="S49" s="79">
        <f>SUM(S50)</f>
        <v>0</v>
      </c>
      <c r="T49" s="79">
        <f>SUM(T50)</f>
        <v>0</v>
      </c>
      <c r="U49" s="80">
        <v>0</v>
      </c>
      <c r="V49" s="79">
        <f>SUM(V50)</f>
        <v>0</v>
      </c>
      <c r="W49" s="79">
        <f>SUM(W50)</f>
        <v>0</v>
      </c>
      <c r="X49" s="80">
        <v>0</v>
      </c>
      <c r="Y49" s="83">
        <f t="shared" si="41"/>
        <v>0</v>
      </c>
      <c r="Z49" s="83">
        <f t="shared" si="41"/>
        <v>0</v>
      </c>
      <c r="AA49" s="80">
        <v>0</v>
      </c>
      <c r="AB49" s="79">
        <f>SUM(AB50)</f>
        <v>0</v>
      </c>
      <c r="AC49" s="79">
        <f>SUM(AC50)</f>
        <v>0</v>
      </c>
      <c r="AD49" s="82">
        <v>0</v>
      </c>
      <c r="AE49" s="79">
        <f>SUM(AE50)</f>
        <v>0</v>
      </c>
      <c r="AF49" s="79">
        <f>SUM(AF50)</f>
        <v>0</v>
      </c>
      <c r="AG49" s="82">
        <v>0</v>
      </c>
      <c r="AH49" s="79">
        <f>SUM(AH50)</f>
        <v>0</v>
      </c>
      <c r="AI49" s="79">
        <f>SUM(AI50)</f>
        <v>0</v>
      </c>
      <c r="AJ49" s="82">
        <v>0</v>
      </c>
      <c r="AK49" s="83">
        <f t="shared" si="42"/>
        <v>0</v>
      </c>
      <c r="AL49" s="83">
        <f t="shared" si="42"/>
        <v>0</v>
      </c>
      <c r="AM49" s="82">
        <v>0</v>
      </c>
      <c r="AN49" s="79">
        <f>SUM(AN50)</f>
        <v>0</v>
      </c>
      <c r="AO49" s="79">
        <f>SUM(AO50)</f>
        <v>0</v>
      </c>
      <c r="AP49" s="82">
        <v>0</v>
      </c>
      <c r="AQ49" s="79">
        <f>SUM(AQ50)</f>
        <v>0</v>
      </c>
      <c r="AR49" s="79">
        <f>SUM(AR50)</f>
        <v>0</v>
      </c>
      <c r="AS49" s="82">
        <v>0</v>
      </c>
      <c r="AT49" s="79">
        <f>SUM(AT50)</f>
        <v>0</v>
      </c>
      <c r="AU49" s="79">
        <f>SUM(AU50)</f>
        <v>0</v>
      </c>
      <c r="AV49" s="82">
        <v>0</v>
      </c>
      <c r="AW49" s="83">
        <f t="shared" si="43"/>
        <v>0</v>
      </c>
      <c r="AX49" s="83">
        <f t="shared" si="43"/>
        <v>0</v>
      </c>
      <c r="AY49" s="80">
        <v>0</v>
      </c>
      <c r="AZ49" s="79">
        <f>SUM(AZ50)</f>
        <v>0</v>
      </c>
      <c r="BA49" s="79">
        <f>SUM(BA50)</f>
        <v>0</v>
      </c>
      <c r="BB49" s="82">
        <v>0</v>
      </c>
      <c r="BC49" s="79">
        <f>SUM(BC50)</f>
        <v>0</v>
      </c>
      <c r="BD49" s="79">
        <f>SUM(BD50)</f>
        <v>0</v>
      </c>
      <c r="BE49" s="82">
        <v>0</v>
      </c>
      <c r="BF49" s="79">
        <f>SUM(BF50)</f>
        <v>2695600</v>
      </c>
      <c r="BG49" s="79">
        <f>SUM(BG50)</f>
        <v>0</v>
      </c>
      <c r="BH49" s="82">
        <v>0</v>
      </c>
      <c r="BI49" s="83">
        <f t="shared" si="40"/>
        <v>2695600</v>
      </c>
      <c r="BJ49" s="83">
        <f t="shared" si="40"/>
        <v>0</v>
      </c>
      <c r="BK49" s="80">
        <v>0</v>
      </c>
      <c r="BL49" s="84">
        <f t="shared" si="25"/>
        <v>2695600</v>
      </c>
    </row>
    <row r="50" spans="1:64" s="88" customFormat="1" x14ac:dyDescent="0.55000000000000004">
      <c r="A50" s="86"/>
      <c r="B50" s="87"/>
      <c r="C50" s="87"/>
      <c r="D50" s="78"/>
      <c r="E50" s="78" t="s">
        <v>71</v>
      </c>
      <c r="F50" s="87"/>
      <c r="G50" s="87"/>
      <c r="H50" s="79">
        <f>SUM(H51:H52)</f>
        <v>211262</v>
      </c>
      <c r="I50" s="79">
        <f>SUM(I51:I52)</f>
        <v>2695600</v>
      </c>
      <c r="J50" s="79">
        <f>SUM(J51:J52)</f>
        <v>0</v>
      </c>
      <c r="K50" s="79">
        <f t="shared" si="18"/>
        <v>2695600</v>
      </c>
      <c r="L50" s="79">
        <f t="shared" si="28"/>
        <v>0</v>
      </c>
      <c r="M50" s="80">
        <v>0</v>
      </c>
      <c r="N50" s="81">
        <f t="shared" si="20"/>
        <v>2695600</v>
      </c>
      <c r="O50" s="80">
        <v>0</v>
      </c>
      <c r="P50" s="79">
        <f>SUM(P51:P52)</f>
        <v>0</v>
      </c>
      <c r="Q50" s="79">
        <f>SUM(Q51:Q52)</f>
        <v>0</v>
      </c>
      <c r="R50" s="82">
        <v>0</v>
      </c>
      <c r="S50" s="79">
        <f>SUM(S51:S52)</f>
        <v>0</v>
      </c>
      <c r="T50" s="79">
        <f>SUM(T51:T52)</f>
        <v>0</v>
      </c>
      <c r="U50" s="80">
        <v>0</v>
      </c>
      <c r="V50" s="79">
        <f>SUM(V51:V52)</f>
        <v>0</v>
      </c>
      <c r="W50" s="79">
        <f>SUM(W51:W52)</f>
        <v>0</v>
      </c>
      <c r="X50" s="80">
        <v>0</v>
      </c>
      <c r="Y50" s="83">
        <f t="shared" si="41"/>
        <v>0</v>
      </c>
      <c r="Z50" s="83">
        <f t="shared" si="41"/>
        <v>0</v>
      </c>
      <c r="AA50" s="80">
        <v>0</v>
      </c>
      <c r="AB50" s="79">
        <f>SUM(AB51:AB52)</f>
        <v>0</v>
      </c>
      <c r="AC50" s="79">
        <f>SUM(AC51:AC52)</f>
        <v>0</v>
      </c>
      <c r="AD50" s="82">
        <v>0</v>
      </c>
      <c r="AE50" s="79">
        <f>SUM(AE51:AE52)</f>
        <v>0</v>
      </c>
      <c r="AF50" s="79">
        <f>SUM(AF51:AF52)</f>
        <v>0</v>
      </c>
      <c r="AG50" s="82">
        <v>0</v>
      </c>
      <c r="AH50" s="79">
        <f>SUM(AH51:AH52)</f>
        <v>0</v>
      </c>
      <c r="AI50" s="79">
        <f>SUM(AI51:AI52)</f>
        <v>0</v>
      </c>
      <c r="AJ50" s="82">
        <v>0</v>
      </c>
      <c r="AK50" s="83">
        <f t="shared" si="42"/>
        <v>0</v>
      </c>
      <c r="AL50" s="83">
        <f t="shared" si="42"/>
        <v>0</v>
      </c>
      <c r="AM50" s="82">
        <v>0</v>
      </c>
      <c r="AN50" s="79">
        <f>SUM(AN51:AN52)</f>
        <v>0</v>
      </c>
      <c r="AO50" s="79">
        <f>SUM(AO51:AO52)</f>
        <v>0</v>
      </c>
      <c r="AP50" s="82">
        <v>0</v>
      </c>
      <c r="AQ50" s="79">
        <f>SUM(AQ51:AQ52)</f>
        <v>0</v>
      </c>
      <c r="AR50" s="79">
        <f>SUM(AR51:AR52)</f>
        <v>0</v>
      </c>
      <c r="AS50" s="82">
        <v>0</v>
      </c>
      <c r="AT50" s="79">
        <f>SUM(AT51:AT52)</f>
        <v>0</v>
      </c>
      <c r="AU50" s="79">
        <f>SUM(AU51:AU52)</f>
        <v>0</v>
      </c>
      <c r="AV50" s="82">
        <v>0</v>
      </c>
      <c r="AW50" s="83">
        <f t="shared" si="43"/>
        <v>0</v>
      </c>
      <c r="AX50" s="83">
        <f t="shared" si="43"/>
        <v>0</v>
      </c>
      <c r="AY50" s="80">
        <v>0</v>
      </c>
      <c r="AZ50" s="79">
        <f>SUM(AZ51:AZ52)</f>
        <v>0</v>
      </c>
      <c r="BA50" s="79">
        <f>SUM(BA51:BA52)</f>
        <v>0</v>
      </c>
      <c r="BB50" s="82">
        <v>0</v>
      </c>
      <c r="BC50" s="79">
        <f>SUM(BC51:BC52)</f>
        <v>0</v>
      </c>
      <c r="BD50" s="79">
        <f>SUM(BD51:BD52)</f>
        <v>0</v>
      </c>
      <c r="BE50" s="82">
        <v>0</v>
      </c>
      <c r="BF50" s="79">
        <f>SUM(BF51:BF52)</f>
        <v>2695600</v>
      </c>
      <c r="BG50" s="79">
        <f>SUM(BG51:BG52)</f>
        <v>0</v>
      </c>
      <c r="BH50" s="82">
        <v>0</v>
      </c>
      <c r="BI50" s="83">
        <f t="shared" si="40"/>
        <v>2695600</v>
      </c>
      <c r="BJ50" s="83">
        <f t="shared" si="40"/>
        <v>0</v>
      </c>
      <c r="BK50" s="80">
        <v>0</v>
      </c>
      <c r="BL50" s="84">
        <f t="shared" si="25"/>
        <v>2695600</v>
      </c>
    </row>
    <row r="51" spans="1:64" s="88" customFormat="1" x14ac:dyDescent="0.55000000000000004">
      <c r="A51" s="86"/>
      <c r="B51" s="87"/>
      <c r="C51" s="87"/>
      <c r="D51" s="78"/>
      <c r="E51" s="92"/>
      <c r="F51" s="87" t="s">
        <v>72</v>
      </c>
      <c r="G51" s="87"/>
      <c r="H51" s="79">
        <v>0</v>
      </c>
      <c r="I51" s="83">
        <v>2415300</v>
      </c>
      <c r="J51" s="83">
        <v>0</v>
      </c>
      <c r="K51" s="79">
        <f t="shared" si="18"/>
        <v>2415300</v>
      </c>
      <c r="L51" s="89">
        <f t="shared" si="28"/>
        <v>0</v>
      </c>
      <c r="M51" s="80">
        <v>0</v>
      </c>
      <c r="N51" s="81">
        <f t="shared" si="20"/>
        <v>2415300</v>
      </c>
      <c r="O51" s="80">
        <v>0</v>
      </c>
      <c r="P51" s="83">
        <v>0</v>
      </c>
      <c r="Q51" s="83">
        <v>0</v>
      </c>
      <c r="R51" s="82">
        <v>0</v>
      </c>
      <c r="S51" s="83">
        <v>0</v>
      </c>
      <c r="T51" s="83">
        <v>0</v>
      </c>
      <c r="U51" s="80">
        <v>0</v>
      </c>
      <c r="V51" s="83">
        <v>0</v>
      </c>
      <c r="W51" s="83">
        <v>0</v>
      </c>
      <c r="X51" s="80">
        <v>0</v>
      </c>
      <c r="Y51" s="83">
        <f t="shared" si="41"/>
        <v>0</v>
      </c>
      <c r="Z51" s="83">
        <f t="shared" si="41"/>
        <v>0</v>
      </c>
      <c r="AA51" s="80">
        <v>0</v>
      </c>
      <c r="AB51" s="83">
        <v>0</v>
      </c>
      <c r="AC51" s="83">
        <v>0</v>
      </c>
      <c r="AD51" s="82">
        <v>0</v>
      </c>
      <c r="AE51" s="83">
        <v>0</v>
      </c>
      <c r="AF51" s="83">
        <v>0</v>
      </c>
      <c r="AG51" s="82">
        <v>0</v>
      </c>
      <c r="AH51" s="83">
        <v>0</v>
      </c>
      <c r="AI51" s="83">
        <v>0</v>
      </c>
      <c r="AJ51" s="82">
        <v>0</v>
      </c>
      <c r="AK51" s="83">
        <v>0</v>
      </c>
      <c r="AL51" s="83">
        <f t="shared" si="42"/>
        <v>0</v>
      </c>
      <c r="AM51" s="82">
        <v>0</v>
      </c>
      <c r="AN51" s="83">
        <v>0</v>
      </c>
      <c r="AO51" s="83">
        <v>0</v>
      </c>
      <c r="AP51" s="82">
        <v>0</v>
      </c>
      <c r="AQ51" s="83">
        <v>0</v>
      </c>
      <c r="AR51" s="83">
        <v>0</v>
      </c>
      <c r="AS51" s="82">
        <v>0</v>
      </c>
      <c r="AT51" s="83">
        <v>0</v>
      </c>
      <c r="AU51" s="83">
        <v>0</v>
      </c>
      <c r="AV51" s="82">
        <v>0</v>
      </c>
      <c r="AW51" s="83">
        <f t="shared" si="43"/>
        <v>0</v>
      </c>
      <c r="AX51" s="83">
        <f t="shared" si="43"/>
        <v>0</v>
      </c>
      <c r="AY51" s="80">
        <v>0</v>
      </c>
      <c r="AZ51" s="83">
        <v>0</v>
      </c>
      <c r="BA51" s="83">
        <v>0</v>
      </c>
      <c r="BB51" s="82">
        <v>0</v>
      </c>
      <c r="BC51" s="83">
        <v>0</v>
      </c>
      <c r="BD51" s="83">
        <v>0</v>
      </c>
      <c r="BE51" s="82">
        <v>0</v>
      </c>
      <c r="BF51" s="83">
        <v>2415300</v>
      </c>
      <c r="BG51" s="83">
        <v>0</v>
      </c>
      <c r="BH51" s="82">
        <v>0</v>
      </c>
      <c r="BI51" s="83">
        <f t="shared" si="40"/>
        <v>2415300</v>
      </c>
      <c r="BJ51" s="83">
        <f t="shared" si="40"/>
        <v>0</v>
      </c>
      <c r="BK51" s="80">
        <v>0</v>
      </c>
      <c r="BL51" s="84">
        <f t="shared" si="25"/>
        <v>2415300</v>
      </c>
    </row>
    <row r="52" spans="1:64" s="88" customFormat="1" x14ac:dyDescent="0.55000000000000004">
      <c r="A52" s="86"/>
      <c r="B52" s="87"/>
      <c r="C52" s="87"/>
      <c r="D52" s="78"/>
      <c r="E52" s="92"/>
      <c r="F52" s="87" t="s">
        <v>73</v>
      </c>
      <c r="G52" s="87"/>
      <c r="H52" s="79">
        <v>211262</v>
      </c>
      <c r="I52" s="83">
        <v>280300</v>
      </c>
      <c r="J52" s="83">
        <v>0</v>
      </c>
      <c r="K52" s="79">
        <f t="shared" si="18"/>
        <v>280300</v>
      </c>
      <c r="L52" s="89">
        <f t="shared" si="28"/>
        <v>0</v>
      </c>
      <c r="M52" s="80">
        <v>0</v>
      </c>
      <c r="N52" s="81">
        <f t="shared" si="20"/>
        <v>280300</v>
      </c>
      <c r="O52" s="80">
        <v>0</v>
      </c>
      <c r="P52" s="83">
        <v>0</v>
      </c>
      <c r="Q52" s="83">
        <v>0</v>
      </c>
      <c r="R52" s="82">
        <v>0</v>
      </c>
      <c r="S52" s="83">
        <v>0</v>
      </c>
      <c r="T52" s="83">
        <v>0</v>
      </c>
      <c r="U52" s="80">
        <v>0</v>
      </c>
      <c r="V52" s="83">
        <v>0</v>
      </c>
      <c r="W52" s="83">
        <v>0</v>
      </c>
      <c r="X52" s="80">
        <v>0</v>
      </c>
      <c r="Y52" s="83">
        <f t="shared" si="41"/>
        <v>0</v>
      </c>
      <c r="Z52" s="83">
        <f t="shared" si="41"/>
        <v>0</v>
      </c>
      <c r="AA52" s="80">
        <v>0</v>
      </c>
      <c r="AB52" s="83">
        <v>0</v>
      </c>
      <c r="AC52" s="83">
        <v>0</v>
      </c>
      <c r="AD52" s="82">
        <v>0</v>
      </c>
      <c r="AE52" s="83">
        <v>0</v>
      </c>
      <c r="AF52" s="83">
        <v>0</v>
      </c>
      <c r="AG52" s="82">
        <v>0</v>
      </c>
      <c r="AH52" s="83">
        <v>0</v>
      </c>
      <c r="AI52" s="83">
        <v>0</v>
      </c>
      <c r="AJ52" s="82">
        <v>0</v>
      </c>
      <c r="AK52" s="83">
        <f t="shared" si="42"/>
        <v>0</v>
      </c>
      <c r="AL52" s="83">
        <f t="shared" si="42"/>
        <v>0</v>
      </c>
      <c r="AM52" s="82">
        <v>0</v>
      </c>
      <c r="AN52" s="83">
        <v>0</v>
      </c>
      <c r="AO52" s="83">
        <v>0</v>
      </c>
      <c r="AP52" s="82">
        <v>0</v>
      </c>
      <c r="AQ52" s="83">
        <v>0</v>
      </c>
      <c r="AR52" s="83">
        <v>0</v>
      </c>
      <c r="AS52" s="82">
        <v>0</v>
      </c>
      <c r="AT52" s="83">
        <v>0</v>
      </c>
      <c r="AU52" s="83">
        <v>0</v>
      </c>
      <c r="AV52" s="82">
        <v>0</v>
      </c>
      <c r="AW52" s="83">
        <f t="shared" si="43"/>
        <v>0</v>
      </c>
      <c r="AX52" s="83">
        <f t="shared" si="43"/>
        <v>0</v>
      </c>
      <c r="AY52" s="80">
        <v>0</v>
      </c>
      <c r="AZ52" s="83">
        <v>0</v>
      </c>
      <c r="BA52" s="83">
        <v>0</v>
      </c>
      <c r="BB52" s="82">
        <v>0</v>
      </c>
      <c r="BC52" s="83">
        <v>0</v>
      </c>
      <c r="BD52" s="83">
        <v>0</v>
      </c>
      <c r="BE52" s="82">
        <v>0</v>
      </c>
      <c r="BF52" s="83">
        <v>280300</v>
      </c>
      <c r="BG52" s="83">
        <v>0</v>
      </c>
      <c r="BH52" s="82">
        <v>0</v>
      </c>
      <c r="BI52" s="83">
        <f t="shared" si="40"/>
        <v>280300</v>
      </c>
      <c r="BJ52" s="83">
        <f t="shared" si="40"/>
        <v>0</v>
      </c>
      <c r="BK52" s="80">
        <v>0</v>
      </c>
      <c r="BL52" s="84">
        <f t="shared" si="25"/>
        <v>280300</v>
      </c>
    </row>
    <row r="53" spans="1:64" s="88" customFormat="1" x14ac:dyDescent="0.55000000000000004">
      <c r="A53" s="86"/>
      <c r="B53" s="87"/>
      <c r="C53" s="78" t="s">
        <v>74</v>
      </c>
      <c r="D53" s="87"/>
      <c r="E53" s="87"/>
      <c r="F53" s="87"/>
      <c r="G53" s="87"/>
      <c r="H53" s="79">
        <f>SUM(H54,H59)</f>
        <v>136718</v>
      </c>
      <c r="I53" s="79">
        <f>SUM(I54,I59)</f>
        <v>2106500</v>
      </c>
      <c r="J53" s="79">
        <f>SUM(J54,J59)</f>
        <v>1500</v>
      </c>
      <c r="K53" s="79">
        <f t="shared" si="18"/>
        <v>2108000</v>
      </c>
      <c r="L53" s="79">
        <f t="shared" si="28"/>
        <v>128400</v>
      </c>
      <c r="M53" s="80">
        <f t="shared" si="19"/>
        <v>6.0910815939278935</v>
      </c>
      <c r="N53" s="81">
        <f t="shared" si="20"/>
        <v>1979600</v>
      </c>
      <c r="O53" s="80">
        <f t="shared" si="21"/>
        <v>93.908918406072104</v>
      </c>
      <c r="P53" s="79">
        <f>SUM(P54,P59)</f>
        <v>0</v>
      </c>
      <c r="Q53" s="79">
        <f>SUM(Q54,Q59)</f>
        <v>0</v>
      </c>
      <c r="R53" s="82">
        <v>0</v>
      </c>
      <c r="S53" s="79">
        <f>SUM(S54,S59)</f>
        <v>0</v>
      </c>
      <c r="T53" s="79">
        <f>SUM(T54,T59)</f>
        <v>0</v>
      </c>
      <c r="U53" s="80">
        <v>0</v>
      </c>
      <c r="V53" s="79">
        <f>SUM(V54,V59)</f>
        <v>500</v>
      </c>
      <c r="W53" s="79">
        <f>SUM(W54,W59)</f>
        <v>300</v>
      </c>
      <c r="X53" s="80">
        <f>SUM(W53*100/V53)</f>
        <v>60</v>
      </c>
      <c r="Y53" s="83">
        <f>SUM(P53,S53,V53)</f>
        <v>500</v>
      </c>
      <c r="Z53" s="83">
        <f>SUM(Q53,T53,W53)</f>
        <v>300</v>
      </c>
      <c r="AA53" s="80">
        <f t="shared" si="22"/>
        <v>60</v>
      </c>
      <c r="AB53" s="79">
        <f>SUM(AB54,AB59)</f>
        <v>34000</v>
      </c>
      <c r="AC53" s="79">
        <f>SUM(AC54,AC59)</f>
        <v>23800</v>
      </c>
      <c r="AD53" s="82">
        <f>SUM(AC53*100/AB53)</f>
        <v>70</v>
      </c>
      <c r="AE53" s="79">
        <f>SUM(AE54,AE59)</f>
        <v>115500</v>
      </c>
      <c r="AF53" s="79">
        <f>SUM(AF54,AF59)</f>
        <v>104300</v>
      </c>
      <c r="AG53" s="82">
        <f>SUM(AF53*100/AE53)</f>
        <v>90.303030303030297</v>
      </c>
      <c r="AH53" s="79">
        <f>SUM(AH54,AH59)</f>
        <v>0</v>
      </c>
      <c r="AI53" s="79">
        <f>SUM(AI54,AI59)</f>
        <v>0</v>
      </c>
      <c r="AJ53" s="82">
        <v>0</v>
      </c>
      <c r="AK53" s="83">
        <f>SUM(AB53,AE53,AH53)</f>
        <v>149500</v>
      </c>
      <c r="AL53" s="83">
        <f>SUM(AC53,AF53,AI53)</f>
        <v>128100</v>
      </c>
      <c r="AM53" s="82">
        <f>SUM(AL53*100/AK53)</f>
        <v>85.685618729096987</v>
      </c>
      <c r="AN53" s="79">
        <f>SUM(AN54,AN59)</f>
        <v>15200</v>
      </c>
      <c r="AO53" s="79">
        <f>SUM(AO54,AO59)</f>
        <v>0</v>
      </c>
      <c r="AP53" s="82">
        <f>SUM(AO53*100/AN53)</f>
        <v>0</v>
      </c>
      <c r="AQ53" s="79">
        <f>SUM(AQ54,AQ59)</f>
        <v>1000</v>
      </c>
      <c r="AR53" s="79">
        <f>SUM(AR54,AR59)</f>
        <v>0</v>
      </c>
      <c r="AS53" s="82">
        <f>SUM(AR53*100/AQ53)</f>
        <v>0</v>
      </c>
      <c r="AT53" s="79">
        <f>SUM(AT54,AT59)</f>
        <v>8500</v>
      </c>
      <c r="AU53" s="79">
        <f>SUM(AU54,AU59)</f>
        <v>0</v>
      </c>
      <c r="AV53" s="80">
        <f>SUM(AU53*100/AT53)</f>
        <v>0</v>
      </c>
      <c r="AW53" s="83">
        <f>SUM(AN53,AQ53,AT53)</f>
        <v>24700</v>
      </c>
      <c r="AX53" s="83">
        <f>SUM(AO53,AR53,AU53)</f>
        <v>0</v>
      </c>
      <c r="AY53" s="80">
        <f t="shared" si="23"/>
        <v>0</v>
      </c>
      <c r="AZ53" s="79">
        <f>SUM(AZ54,AZ59)</f>
        <v>1000</v>
      </c>
      <c r="BA53" s="79">
        <f>SUM(BA54,BA59)</f>
        <v>0</v>
      </c>
      <c r="BB53" s="82">
        <f>SUM(BA53*100/AZ53)</f>
        <v>0</v>
      </c>
      <c r="BC53" s="79">
        <f>SUM(BC54,BC59)</f>
        <v>1000</v>
      </c>
      <c r="BD53" s="79">
        <f>SUM(BD54,BD59)</f>
        <v>0</v>
      </c>
      <c r="BE53" s="82">
        <v>0</v>
      </c>
      <c r="BF53" s="79">
        <f>SUM(BF54,BF59)</f>
        <v>1931300</v>
      </c>
      <c r="BG53" s="79">
        <f>SUM(BG54,BG59)</f>
        <v>0</v>
      </c>
      <c r="BH53" s="82">
        <v>0</v>
      </c>
      <c r="BI53" s="83">
        <f>SUM(AZ53,BC53,BF53)</f>
        <v>1933300</v>
      </c>
      <c r="BJ53" s="83">
        <f>SUM(BA53,BD53,BG53)</f>
        <v>0</v>
      </c>
      <c r="BK53" s="80">
        <f t="shared" si="24"/>
        <v>0</v>
      </c>
      <c r="BL53" s="84">
        <f t="shared" si="25"/>
        <v>2108000</v>
      </c>
    </row>
    <row r="54" spans="1:64" s="88" customFormat="1" x14ac:dyDescent="0.55000000000000004">
      <c r="A54" s="86"/>
      <c r="B54" s="87"/>
      <c r="C54" s="87"/>
      <c r="D54" s="78" t="s">
        <v>40</v>
      </c>
      <c r="E54" s="87"/>
      <c r="F54" s="87"/>
      <c r="G54" s="87"/>
      <c r="H54" s="79">
        <f t="shared" ref="H54:J55" si="44">SUM(H55)</f>
        <v>115960</v>
      </c>
      <c r="I54" s="79">
        <f t="shared" si="44"/>
        <v>1941800</v>
      </c>
      <c r="J54" s="79">
        <f t="shared" si="44"/>
        <v>1500</v>
      </c>
      <c r="K54" s="79">
        <f t="shared" si="18"/>
        <v>1943300</v>
      </c>
      <c r="L54" s="79">
        <f t="shared" si="28"/>
        <v>300</v>
      </c>
      <c r="M54" s="80">
        <f t="shared" si="19"/>
        <v>1.5437657592754592E-2</v>
      </c>
      <c r="N54" s="81">
        <f t="shared" si="20"/>
        <v>1943000</v>
      </c>
      <c r="O54" s="80">
        <f t="shared" si="21"/>
        <v>99.984562342407244</v>
      </c>
      <c r="P54" s="79">
        <f>SUM(P55)</f>
        <v>0</v>
      </c>
      <c r="Q54" s="79">
        <f>SUM(Q55)</f>
        <v>0</v>
      </c>
      <c r="R54" s="82">
        <v>0</v>
      </c>
      <c r="S54" s="79">
        <f>SUM(S55)</f>
        <v>0</v>
      </c>
      <c r="T54" s="79">
        <f>SUM(T55)</f>
        <v>0</v>
      </c>
      <c r="U54" s="80">
        <v>0</v>
      </c>
      <c r="V54" s="79">
        <f>SUM(V55)</f>
        <v>500</v>
      </c>
      <c r="W54" s="79">
        <f>SUM(W55)</f>
        <v>300</v>
      </c>
      <c r="X54" s="80">
        <f>SUM(W54*100/V54)</f>
        <v>60</v>
      </c>
      <c r="Y54" s="83">
        <f>SUM(P54,S54,V54)</f>
        <v>500</v>
      </c>
      <c r="Z54" s="83">
        <f>SUM(Q54,T54,W54)</f>
        <v>300</v>
      </c>
      <c r="AA54" s="80">
        <f t="shared" si="22"/>
        <v>60</v>
      </c>
      <c r="AB54" s="79">
        <f>SUM(AB55)</f>
        <v>0</v>
      </c>
      <c r="AC54" s="79">
        <f>SUM(AC55)</f>
        <v>0</v>
      </c>
      <c r="AD54" s="82">
        <v>0</v>
      </c>
      <c r="AE54" s="79">
        <f>SUM(AE55)</f>
        <v>0</v>
      </c>
      <c r="AF54" s="79">
        <f>SUM(AF55)</f>
        <v>0</v>
      </c>
      <c r="AG54" s="82">
        <v>0</v>
      </c>
      <c r="AH54" s="79">
        <f>SUM(AH55)</f>
        <v>0</v>
      </c>
      <c r="AI54" s="79">
        <f>SUM(AI55)</f>
        <v>0</v>
      </c>
      <c r="AJ54" s="82">
        <v>0</v>
      </c>
      <c r="AK54" s="83">
        <f>SUM(AB54,AE54,AH54)</f>
        <v>0</v>
      </c>
      <c r="AL54" s="83">
        <f>SUM(AC54,AF54,AI54)</f>
        <v>0</v>
      </c>
      <c r="AM54" s="82">
        <v>0</v>
      </c>
      <c r="AN54" s="79">
        <f>SUM(AN55)</f>
        <v>0</v>
      </c>
      <c r="AO54" s="79">
        <f>SUM(AO55)</f>
        <v>0</v>
      </c>
      <c r="AP54" s="82">
        <v>0</v>
      </c>
      <c r="AQ54" s="79">
        <f>SUM(AQ55)</f>
        <v>1000</v>
      </c>
      <c r="AR54" s="79">
        <f>SUM(AR55)</f>
        <v>0</v>
      </c>
      <c r="AS54" s="82">
        <f>SUM(AR54*100/AQ54)</f>
        <v>0</v>
      </c>
      <c r="AT54" s="79">
        <f>SUM(AT55)</f>
        <v>8500</v>
      </c>
      <c r="AU54" s="79">
        <f>SUM(AU55)</f>
        <v>0</v>
      </c>
      <c r="AV54" s="80">
        <f>SUM(AU54*100/AT54)</f>
        <v>0</v>
      </c>
      <c r="AW54" s="83">
        <f>SUM(AN54,AQ54,AT54)</f>
        <v>9500</v>
      </c>
      <c r="AX54" s="83">
        <f>SUM(AO54,AR54,AU54)</f>
        <v>0</v>
      </c>
      <c r="AY54" s="80">
        <f t="shared" si="23"/>
        <v>0</v>
      </c>
      <c r="AZ54" s="79">
        <f>SUM(AZ55)</f>
        <v>1000</v>
      </c>
      <c r="BA54" s="79">
        <f>SUM(BA55)</f>
        <v>0</v>
      </c>
      <c r="BB54" s="82">
        <f>SUM(BA54*100/AZ54)</f>
        <v>0</v>
      </c>
      <c r="BC54" s="79">
        <f>SUM(BC55)</f>
        <v>1000</v>
      </c>
      <c r="BD54" s="79">
        <f>SUM(BD55)</f>
        <v>0</v>
      </c>
      <c r="BE54" s="82">
        <v>0</v>
      </c>
      <c r="BF54" s="79">
        <f>SUM(BF55)</f>
        <v>1931300</v>
      </c>
      <c r="BG54" s="79">
        <f>SUM(BG55)</f>
        <v>0</v>
      </c>
      <c r="BH54" s="82">
        <v>0</v>
      </c>
      <c r="BI54" s="83">
        <f>SUM(AZ54,BC54,BF54)</f>
        <v>1933300</v>
      </c>
      <c r="BJ54" s="83">
        <f>SUM(BA54,BD54,BG54)</f>
        <v>0</v>
      </c>
      <c r="BK54" s="80">
        <f t="shared" si="24"/>
        <v>0</v>
      </c>
      <c r="BL54" s="84">
        <f t="shared" si="25"/>
        <v>1943300</v>
      </c>
    </row>
    <row r="55" spans="1:64" s="88" customFormat="1" x14ac:dyDescent="0.55000000000000004">
      <c r="A55" s="86"/>
      <c r="B55" s="87"/>
      <c r="C55" s="87"/>
      <c r="D55" s="78"/>
      <c r="E55" s="78" t="s">
        <v>41</v>
      </c>
      <c r="F55" s="87"/>
      <c r="G55" s="87"/>
      <c r="H55" s="79">
        <f t="shared" si="44"/>
        <v>115960</v>
      </c>
      <c r="I55" s="79">
        <f t="shared" si="44"/>
        <v>1941800</v>
      </c>
      <c r="J55" s="79">
        <f t="shared" si="44"/>
        <v>1500</v>
      </c>
      <c r="K55" s="79">
        <f t="shared" si="18"/>
        <v>1943300</v>
      </c>
      <c r="L55" s="79">
        <f t="shared" si="28"/>
        <v>300</v>
      </c>
      <c r="M55" s="80">
        <f t="shared" si="19"/>
        <v>1.5437657592754592E-2</v>
      </c>
      <c r="N55" s="81">
        <f t="shared" si="20"/>
        <v>1943000</v>
      </c>
      <c r="O55" s="80">
        <f t="shared" si="21"/>
        <v>99.984562342407244</v>
      </c>
      <c r="P55" s="79">
        <f>SUM(P56)</f>
        <v>0</v>
      </c>
      <c r="Q55" s="79">
        <f>SUM(Q56)</f>
        <v>0</v>
      </c>
      <c r="R55" s="82">
        <v>0</v>
      </c>
      <c r="S55" s="79">
        <f>SUM(S56)</f>
        <v>0</v>
      </c>
      <c r="T55" s="79">
        <f>SUM(T56)</f>
        <v>0</v>
      </c>
      <c r="U55" s="80">
        <v>0</v>
      </c>
      <c r="V55" s="79">
        <f>SUM(V56)</f>
        <v>500</v>
      </c>
      <c r="W55" s="79">
        <f>SUM(W56)</f>
        <v>300</v>
      </c>
      <c r="X55" s="80">
        <f>SUM(W55*100/V55)</f>
        <v>60</v>
      </c>
      <c r="Y55" s="83">
        <f t="shared" ref="Y55:Z70" si="45">SUM(P55,S55,V55)</f>
        <v>500</v>
      </c>
      <c r="Z55" s="83">
        <f t="shared" si="45"/>
        <v>300</v>
      </c>
      <c r="AA55" s="80">
        <f t="shared" si="22"/>
        <v>60</v>
      </c>
      <c r="AB55" s="79">
        <f>SUM(AB56)</f>
        <v>0</v>
      </c>
      <c r="AC55" s="79">
        <f>SUM(AC56)</f>
        <v>0</v>
      </c>
      <c r="AD55" s="82">
        <v>0</v>
      </c>
      <c r="AE55" s="79">
        <f>SUM(AE56)</f>
        <v>0</v>
      </c>
      <c r="AF55" s="79">
        <f>SUM(AF56)</f>
        <v>0</v>
      </c>
      <c r="AG55" s="82">
        <v>0</v>
      </c>
      <c r="AH55" s="79">
        <f>SUM(AH56)</f>
        <v>0</v>
      </c>
      <c r="AI55" s="79">
        <f>SUM(AI56)</f>
        <v>0</v>
      </c>
      <c r="AJ55" s="82">
        <v>0</v>
      </c>
      <c r="AK55" s="83">
        <f t="shared" ref="AK55:AL70" si="46">SUM(AB55,AE55,AH55)</f>
        <v>0</v>
      </c>
      <c r="AL55" s="83">
        <f t="shared" si="46"/>
        <v>0</v>
      </c>
      <c r="AM55" s="82">
        <v>0</v>
      </c>
      <c r="AN55" s="79">
        <f>SUM(AN56)</f>
        <v>0</v>
      </c>
      <c r="AO55" s="79">
        <f>SUM(AO56)</f>
        <v>0</v>
      </c>
      <c r="AP55" s="82">
        <v>0</v>
      </c>
      <c r="AQ55" s="79">
        <f>SUM(AQ56)</f>
        <v>1000</v>
      </c>
      <c r="AR55" s="79">
        <f>SUM(AR56)</f>
        <v>0</v>
      </c>
      <c r="AS55" s="82">
        <f>SUM(AR55*100/AQ55)</f>
        <v>0</v>
      </c>
      <c r="AT55" s="79">
        <f>SUM(AT56)</f>
        <v>8500</v>
      </c>
      <c r="AU55" s="79">
        <f>SUM(AU56)</f>
        <v>0</v>
      </c>
      <c r="AV55" s="80">
        <f>SUM(AU55*100/AT55)</f>
        <v>0</v>
      </c>
      <c r="AW55" s="83">
        <f t="shared" ref="AW55:AX70" si="47">SUM(AN55,AQ55,AT55)</f>
        <v>9500</v>
      </c>
      <c r="AX55" s="83">
        <f t="shared" si="47"/>
        <v>0</v>
      </c>
      <c r="AY55" s="80">
        <f t="shared" si="23"/>
        <v>0</v>
      </c>
      <c r="AZ55" s="79">
        <f>SUM(AZ56)</f>
        <v>1000</v>
      </c>
      <c r="BA55" s="79">
        <f>SUM(BA56)</f>
        <v>0</v>
      </c>
      <c r="BB55" s="82">
        <f>SUM(BA55*100/AZ55)</f>
        <v>0</v>
      </c>
      <c r="BC55" s="79">
        <f>SUM(BC56)</f>
        <v>1000</v>
      </c>
      <c r="BD55" s="79">
        <f>SUM(BD56)</f>
        <v>0</v>
      </c>
      <c r="BE55" s="80">
        <f>SUM(BD55*100/BC55)</f>
        <v>0</v>
      </c>
      <c r="BF55" s="79">
        <f>SUM(BF56)</f>
        <v>1931300</v>
      </c>
      <c r="BG55" s="79">
        <f>SUM(BG56)</f>
        <v>0</v>
      </c>
      <c r="BH55" s="82">
        <v>0</v>
      </c>
      <c r="BI55" s="83">
        <f t="shared" ref="BI55:BJ70" si="48">SUM(AZ55,BC55,BF55)</f>
        <v>1933300</v>
      </c>
      <c r="BJ55" s="83">
        <f t="shared" si="48"/>
        <v>0</v>
      </c>
      <c r="BK55" s="80">
        <f t="shared" si="24"/>
        <v>0</v>
      </c>
      <c r="BL55" s="84">
        <f t="shared" si="25"/>
        <v>1943300</v>
      </c>
    </row>
    <row r="56" spans="1:64" s="88" customFormat="1" x14ac:dyDescent="0.55000000000000004">
      <c r="A56" s="86"/>
      <c r="B56" s="87"/>
      <c r="C56" s="87"/>
      <c r="D56" s="78"/>
      <c r="E56" s="87"/>
      <c r="F56" s="78" t="s">
        <v>47</v>
      </c>
      <c r="G56" s="87"/>
      <c r="H56" s="79">
        <f>SUM(H57:H58)</f>
        <v>115960</v>
      </c>
      <c r="I56" s="79">
        <f>SUM(I57:I58)</f>
        <v>1941800</v>
      </c>
      <c r="J56" s="79">
        <f>SUM(J57:J58)</f>
        <v>1500</v>
      </c>
      <c r="K56" s="79">
        <f t="shared" si="18"/>
        <v>1943300</v>
      </c>
      <c r="L56" s="79">
        <f t="shared" si="28"/>
        <v>300</v>
      </c>
      <c r="M56" s="80">
        <f t="shared" si="19"/>
        <v>1.5437657592754592E-2</v>
      </c>
      <c r="N56" s="81">
        <f t="shared" si="20"/>
        <v>1943000</v>
      </c>
      <c r="O56" s="80">
        <f t="shared" si="21"/>
        <v>99.984562342407244</v>
      </c>
      <c r="P56" s="79">
        <f>SUM(P57:P58)</f>
        <v>0</v>
      </c>
      <c r="Q56" s="79">
        <f>SUM(Q57:Q58)</f>
        <v>0</v>
      </c>
      <c r="R56" s="82">
        <v>0</v>
      </c>
      <c r="S56" s="79">
        <f>SUM(S57:S58)</f>
        <v>0</v>
      </c>
      <c r="T56" s="79">
        <f>SUM(T57:T58)</f>
        <v>0</v>
      </c>
      <c r="U56" s="80">
        <v>0</v>
      </c>
      <c r="V56" s="79">
        <f>SUM(V57:V58)</f>
        <v>500</v>
      </c>
      <c r="W56" s="79">
        <f>SUM(W57:W58)</f>
        <v>300</v>
      </c>
      <c r="X56" s="80">
        <f>SUM(W56*100/V56)</f>
        <v>60</v>
      </c>
      <c r="Y56" s="83">
        <f t="shared" si="45"/>
        <v>500</v>
      </c>
      <c r="Z56" s="83">
        <f t="shared" si="45"/>
        <v>300</v>
      </c>
      <c r="AA56" s="80">
        <f t="shared" si="22"/>
        <v>60</v>
      </c>
      <c r="AB56" s="79">
        <f>SUM(AB57:AB58)</f>
        <v>0</v>
      </c>
      <c r="AC56" s="79">
        <f>SUM(AC57:AC58)</f>
        <v>0</v>
      </c>
      <c r="AD56" s="82">
        <v>0</v>
      </c>
      <c r="AE56" s="79">
        <f>SUM(AE57:AE58)</f>
        <v>0</v>
      </c>
      <c r="AF56" s="79">
        <f>SUM(AF57:AF58)</f>
        <v>0</v>
      </c>
      <c r="AG56" s="82">
        <v>0</v>
      </c>
      <c r="AH56" s="79">
        <f>SUM(AH57:AH58)</f>
        <v>0</v>
      </c>
      <c r="AI56" s="79">
        <f>SUM(AI57:AI58)</f>
        <v>0</v>
      </c>
      <c r="AJ56" s="82">
        <v>0</v>
      </c>
      <c r="AK56" s="83">
        <f t="shared" si="46"/>
        <v>0</v>
      </c>
      <c r="AL56" s="83">
        <f t="shared" si="46"/>
        <v>0</v>
      </c>
      <c r="AM56" s="82">
        <v>0</v>
      </c>
      <c r="AN56" s="79">
        <f>SUM(AN57:AN58)</f>
        <v>0</v>
      </c>
      <c r="AO56" s="79">
        <f>SUM(AO57:AO58)</f>
        <v>0</v>
      </c>
      <c r="AP56" s="82">
        <v>0</v>
      </c>
      <c r="AQ56" s="79">
        <f>SUM(AQ57:AQ58)</f>
        <v>1000</v>
      </c>
      <c r="AR56" s="79">
        <f>SUM(AR57:AR58)</f>
        <v>0</v>
      </c>
      <c r="AS56" s="82">
        <f>SUM(AR56*100/AQ56)</f>
        <v>0</v>
      </c>
      <c r="AT56" s="79">
        <f>SUM(AT57:AT58)</f>
        <v>8500</v>
      </c>
      <c r="AU56" s="79">
        <f>SUM(AU57:AU58)</f>
        <v>0</v>
      </c>
      <c r="AV56" s="80">
        <f>SUM(AU56*100/AT56)</f>
        <v>0</v>
      </c>
      <c r="AW56" s="83">
        <f t="shared" si="47"/>
        <v>9500</v>
      </c>
      <c r="AX56" s="83">
        <f t="shared" si="47"/>
        <v>0</v>
      </c>
      <c r="AY56" s="80">
        <f t="shared" si="23"/>
        <v>0</v>
      </c>
      <c r="AZ56" s="79">
        <f>SUM(AZ57:AZ58)</f>
        <v>1000</v>
      </c>
      <c r="BA56" s="79">
        <f>SUM(BA57:BA58)</f>
        <v>0</v>
      </c>
      <c r="BB56" s="82">
        <f>SUM(BA56*100/AZ56)</f>
        <v>0</v>
      </c>
      <c r="BC56" s="79">
        <f>SUM(BC57:BC58)</f>
        <v>1000</v>
      </c>
      <c r="BD56" s="79">
        <f>SUM(BD57:BD58)</f>
        <v>0</v>
      </c>
      <c r="BE56" s="80">
        <f>SUM(BD56*100/BC56)</f>
        <v>0</v>
      </c>
      <c r="BF56" s="79">
        <f>SUM(BF57:BF58)</f>
        <v>1931300</v>
      </c>
      <c r="BG56" s="79">
        <f>SUM(BG57:BG58)</f>
        <v>0</v>
      </c>
      <c r="BH56" s="82">
        <v>0</v>
      </c>
      <c r="BI56" s="83">
        <f t="shared" si="48"/>
        <v>1933300</v>
      </c>
      <c r="BJ56" s="83">
        <f t="shared" si="48"/>
        <v>0</v>
      </c>
      <c r="BK56" s="80">
        <f t="shared" si="24"/>
        <v>0</v>
      </c>
      <c r="BL56" s="84">
        <f t="shared" si="25"/>
        <v>1943300</v>
      </c>
    </row>
    <row r="57" spans="1:64" s="88" customFormat="1" x14ac:dyDescent="0.55000000000000004">
      <c r="A57" s="86"/>
      <c r="B57" s="87"/>
      <c r="C57" s="87"/>
      <c r="D57" s="87"/>
      <c r="E57" s="87"/>
      <c r="F57" s="87"/>
      <c r="G57" s="87" t="s">
        <v>75</v>
      </c>
      <c r="H57" s="79">
        <v>19660</v>
      </c>
      <c r="I57" s="83">
        <v>10500</v>
      </c>
      <c r="J57" s="83">
        <v>1500</v>
      </c>
      <c r="K57" s="79">
        <f t="shared" si="18"/>
        <v>12000</v>
      </c>
      <c r="L57" s="89">
        <f t="shared" si="28"/>
        <v>300</v>
      </c>
      <c r="M57" s="80">
        <f t="shared" si="19"/>
        <v>2.5</v>
      </c>
      <c r="N57" s="81">
        <f t="shared" si="20"/>
        <v>11700</v>
      </c>
      <c r="O57" s="80">
        <f t="shared" si="21"/>
        <v>97.5</v>
      </c>
      <c r="P57" s="83">
        <v>0</v>
      </c>
      <c r="Q57" s="83">
        <v>0</v>
      </c>
      <c r="R57" s="82">
        <v>0</v>
      </c>
      <c r="S57" s="83">
        <v>0</v>
      </c>
      <c r="T57" s="83">
        <v>0</v>
      </c>
      <c r="U57" s="80">
        <v>0</v>
      </c>
      <c r="V57" s="83">
        <v>500</v>
      </c>
      <c r="W57" s="83">
        <v>300</v>
      </c>
      <c r="X57" s="80">
        <f>SUM(W57*100/V57)</f>
        <v>60</v>
      </c>
      <c r="Y57" s="83">
        <f t="shared" si="45"/>
        <v>500</v>
      </c>
      <c r="Z57" s="83">
        <f t="shared" si="45"/>
        <v>300</v>
      </c>
      <c r="AA57" s="80">
        <f t="shared" si="22"/>
        <v>60</v>
      </c>
      <c r="AB57" s="83">
        <v>0</v>
      </c>
      <c r="AC57" s="83">
        <v>0</v>
      </c>
      <c r="AD57" s="82">
        <v>0</v>
      </c>
      <c r="AE57" s="83">
        <v>0</v>
      </c>
      <c r="AF57" s="83">
        <v>0</v>
      </c>
      <c r="AG57" s="82">
        <v>0</v>
      </c>
      <c r="AH57" s="83">
        <v>0</v>
      </c>
      <c r="AI57" s="83">
        <v>0</v>
      </c>
      <c r="AJ57" s="82">
        <v>0</v>
      </c>
      <c r="AK57" s="83">
        <f t="shared" si="46"/>
        <v>0</v>
      </c>
      <c r="AL57" s="83">
        <f t="shared" si="46"/>
        <v>0</v>
      </c>
      <c r="AM57" s="82">
        <v>0</v>
      </c>
      <c r="AN57" s="83">
        <v>0</v>
      </c>
      <c r="AO57" s="83">
        <v>0</v>
      </c>
      <c r="AP57" s="82">
        <v>0</v>
      </c>
      <c r="AQ57" s="83">
        <v>1000</v>
      </c>
      <c r="AR57" s="83"/>
      <c r="AS57" s="82">
        <f>SUM(AR57*100/AQ57)</f>
        <v>0</v>
      </c>
      <c r="AT57" s="83">
        <v>8500</v>
      </c>
      <c r="AU57" s="83"/>
      <c r="AV57" s="80">
        <f>SUM(AU57*100/AT57)</f>
        <v>0</v>
      </c>
      <c r="AW57" s="83">
        <f t="shared" si="47"/>
        <v>9500</v>
      </c>
      <c r="AX57" s="83">
        <f t="shared" si="47"/>
        <v>0</v>
      </c>
      <c r="AY57" s="80">
        <f t="shared" si="23"/>
        <v>0</v>
      </c>
      <c r="AZ57" s="83">
        <v>1000</v>
      </c>
      <c r="BA57" s="83"/>
      <c r="BB57" s="82">
        <f>SUM(BA57*100/AZ57)</f>
        <v>0</v>
      </c>
      <c r="BC57" s="83">
        <v>1000</v>
      </c>
      <c r="BD57" s="83"/>
      <c r="BE57" s="80">
        <f>SUM(BD57*100/BC57)</f>
        <v>0</v>
      </c>
      <c r="BF57" s="83">
        <v>0</v>
      </c>
      <c r="BG57" s="83">
        <v>0</v>
      </c>
      <c r="BH57" s="82">
        <v>0</v>
      </c>
      <c r="BI57" s="83">
        <f t="shared" si="48"/>
        <v>2000</v>
      </c>
      <c r="BJ57" s="83">
        <f t="shared" si="48"/>
        <v>0</v>
      </c>
      <c r="BK57" s="80">
        <f t="shared" si="24"/>
        <v>0</v>
      </c>
      <c r="BL57" s="90">
        <f t="shared" si="25"/>
        <v>12000</v>
      </c>
    </row>
    <row r="58" spans="1:64" s="88" customFormat="1" x14ac:dyDescent="0.55000000000000004">
      <c r="A58" s="86"/>
      <c r="B58" s="87"/>
      <c r="C58" s="87"/>
      <c r="D58" s="87"/>
      <c r="E58" s="87"/>
      <c r="F58" s="87"/>
      <c r="G58" s="87" t="s">
        <v>76</v>
      </c>
      <c r="H58" s="79">
        <v>96300</v>
      </c>
      <c r="I58" s="83">
        <v>1931300</v>
      </c>
      <c r="J58" s="83">
        <v>0</v>
      </c>
      <c r="K58" s="79">
        <f t="shared" si="18"/>
        <v>1931300</v>
      </c>
      <c r="L58" s="89">
        <f t="shared" si="28"/>
        <v>0</v>
      </c>
      <c r="M58" s="80">
        <v>0</v>
      </c>
      <c r="N58" s="81">
        <f t="shared" si="20"/>
        <v>1931300</v>
      </c>
      <c r="O58" s="80">
        <v>0</v>
      </c>
      <c r="P58" s="83">
        <v>0</v>
      </c>
      <c r="Q58" s="83">
        <v>0</v>
      </c>
      <c r="R58" s="82">
        <v>0</v>
      </c>
      <c r="S58" s="83">
        <v>0</v>
      </c>
      <c r="T58" s="83">
        <v>0</v>
      </c>
      <c r="U58" s="80">
        <v>0</v>
      </c>
      <c r="V58" s="83">
        <v>0</v>
      </c>
      <c r="W58" s="83">
        <v>0</v>
      </c>
      <c r="X58" s="80">
        <v>0</v>
      </c>
      <c r="Y58" s="83">
        <f t="shared" si="45"/>
        <v>0</v>
      </c>
      <c r="Z58" s="83">
        <f t="shared" si="45"/>
        <v>0</v>
      </c>
      <c r="AA58" s="80">
        <v>0</v>
      </c>
      <c r="AB58" s="83">
        <v>0</v>
      </c>
      <c r="AC58" s="83">
        <v>0</v>
      </c>
      <c r="AD58" s="82">
        <v>0</v>
      </c>
      <c r="AE58" s="83">
        <v>0</v>
      </c>
      <c r="AF58" s="83">
        <v>0</v>
      </c>
      <c r="AG58" s="82">
        <v>0</v>
      </c>
      <c r="AH58" s="83">
        <v>0</v>
      </c>
      <c r="AI58" s="83">
        <v>0</v>
      </c>
      <c r="AJ58" s="82">
        <v>0</v>
      </c>
      <c r="AK58" s="83">
        <f t="shared" si="46"/>
        <v>0</v>
      </c>
      <c r="AL58" s="83">
        <f t="shared" si="46"/>
        <v>0</v>
      </c>
      <c r="AM58" s="82">
        <v>0</v>
      </c>
      <c r="AN58" s="83">
        <v>0</v>
      </c>
      <c r="AO58" s="83">
        <v>0</v>
      </c>
      <c r="AP58" s="82">
        <v>0</v>
      </c>
      <c r="AQ58" s="83">
        <v>0</v>
      </c>
      <c r="AR58" s="83">
        <v>0</v>
      </c>
      <c r="AS58" s="82">
        <v>0</v>
      </c>
      <c r="AT58" s="83">
        <v>0</v>
      </c>
      <c r="AU58" s="83">
        <v>0</v>
      </c>
      <c r="AV58" s="82">
        <v>0</v>
      </c>
      <c r="AW58" s="83">
        <f t="shared" si="47"/>
        <v>0</v>
      </c>
      <c r="AX58" s="83">
        <f t="shared" si="47"/>
        <v>0</v>
      </c>
      <c r="AY58" s="80">
        <v>0</v>
      </c>
      <c r="AZ58" s="83">
        <v>0</v>
      </c>
      <c r="BA58" s="83">
        <v>0</v>
      </c>
      <c r="BB58" s="82">
        <v>0</v>
      </c>
      <c r="BC58" s="83">
        <v>0</v>
      </c>
      <c r="BD58" s="83">
        <v>0</v>
      </c>
      <c r="BE58" s="82">
        <v>0</v>
      </c>
      <c r="BF58" s="83">
        <v>1931300</v>
      </c>
      <c r="BG58" s="83">
        <v>0</v>
      </c>
      <c r="BH58" s="82">
        <v>0</v>
      </c>
      <c r="BI58" s="83">
        <f t="shared" si="48"/>
        <v>1931300</v>
      </c>
      <c r="BJ58" s="83">
        <f t="shared" si="48"/>
        <v>0</v>
      </c>
      <c r="BK58" s="80">
        <v>0</v>
      </c>
      <c r="BL58" s="90">
        <f t="shared" si="25"/>
        <v>1931300</v>
      </c>
    </row>
    <row r="59" spans="1:64" s="88" customFormat="1" x14ac:dyDescent="0.55000000000000004">
      <c r="A59" s="86"/>
      <c r="B59" s="87"/>
      <c r="C59" s="87"/>
      <c r="D59" s="78" t="s">
        <v>77</v>
      </c>
      <c r="E59" s="87"/>
      <c r="F59" s="87"/>
      <c r="G59" s="87"/>
      <c r="H59" s="79">
        <f>SUM(H60)</f>
        <v>20758</v>
      </c>
      <c r="I59" s="79">
        <f>SUM(I60)</f>
        <v>164700</v>
      </c>
      <c r="J59" s="79">
        <f>SUM(J60)</f>
        <v>0</v>
      </c>
      <c r="K59" s="79">
        <f t="shared" si="18"/>
        <v>164700</v>
      </c>
      <c r="L59" s="79">
        <f t="shared" si="28"/>
        <v>128100</v>
      </c>
      <c r="M59" s="80">
        <f t="shared" si="19"/>
        <v>77.777777777777771</v>
      </c>
      <c r="N59" s="81">
        <f t="shared" si="20"/>
        <v>36600</v>
      </c>
      <c r="O59" s="80">
        <f t="shared" si="21"/>
        <v>22.222222222222221</v>
      </c>
      <c r="P59" s="79">
        <f>SUM(P60)</f>
        <v>0</v>
      </c>
      <c r="Q59" s="79">
        <f>SUM(Q60)</f>
        <v>0</v>
      </c>
      <c r="R59" s="82">
        <v>0</v>
      </c>
      <c r="S59" s="79">
        <f>SUM(S60)</f>
        <v>0</v>
      </c>
      <c r="T59" s="79">
        <f>SUM(T60)</f>
        <v>0</v>
      </c>
      <c r="U59" s="80">
        <v>0</v>
      </c>
      <c r="V59" s="79">
        <f>SUM(V60)</f>
        <v>0</v>
      </c>
      <c r="W59" s="79">
        <f>SUM(W60)</f>
        <v>0</v>
      </c>
      <c r="X59" s="80">
        <v>0</v>
      </c>
      <c r="Y59" s="83">
        <f t="shared" si="45"/>
        <v>0</v>
      </c>
      <c r="Z59" s="83">
        <f t="shared" si="45"/>
        <v>0</v>
      </c>
      <c r="AA59" s="80">
        <v>0</v>
      </c>
      <c r="AB59" s="79">
        <f>SUM(AB60)</f>
        <v>34000</v>
      </c>
      <c r="AC59" s="79">
        <f>SUM(AC60)</f>
        <v>23800</v>
      </c>
      <c r="AD59" s="82">
        <f>SUM(AC59*100/AB59)</f>
        <v>70</v>
      </c>
      <c r="AE59" s="79">
        <f>SUM(AE60)</f>
        <v>115500</v>
      </c>
      <c r="AF59" s="79">
        <f>SUM(AF60)</f>
        <v>104300</v>
      </c>
      <c r="AG59" s="82">
        <f t="shared" ref="AG59:AG70" si="49">SUM(AF59*100/AE59)</f>
        <v>90.303030303030297</v>
      </c>
      <c r="AH59" s="79">
        <f>SUM(AH60)</f>
        <v>0</v>
      </c>
      <c r="AI59" s="79">
        <f>SUM(AI60)</f>
        <v>0</v>
      </c>
      <c r="AJ59" s="82">
        <v>0</v>
      </c>
      <c r="AK59" s="83">
        <f t="shared" si="46"/>
        <v>149500</v>
      </c>
      <c r="AL59" s="83">
        <f t="shared" si="46"/>
        <v>128100</v>
      </c>
      <c r="AM59" s="82">
        <f t="shared" ref="AM59:AM70" si="50">SUM(AL59*100/AK59)</f>
        <v>85.685618729096987</v>
      </c>
      <c r="AN59" s="79">
        <f>SUM(AN60)</f>
        <v>15200</v>
      </c>
      <c r="AO59" s="79">
        <f>SUM(AO60)</f>
        <v>0</v>
      </c>
      <c r="AP59" s="82">
        <f>SUM(AO59*100/AN59)</f>
        <v>0</v>
      </c>
      <c r="AQ59" s="79">
        <f>SUM(AQ60)</f>
        <v>0</v>
      </c>
      <c r="AR59" s="79">
        <f>SUM(AR60)</f>
        <v>0</v>
      </c>
      <c r="AS59" s="82">
        <v>0</v>
      </c>
      <c r="AT59" s="79">
        <f>SUM(AT60)</f>
        <v>0</v>
      </c>
      <c r="AU59" s="79">
        <f>SUM(AU60)</f>
        <v>0</v>
      </c>
      <c r="AV59" s="82">
        <v>0</v>
      </c>
      <c r="AW59" s="83">
        <f t="shared" si="47"/>
        <v>15200</v>
      </c>
      <c r="AX59" s="83">
        <f t="shared" si="47"/>
        <v>0</v>
      </c>
      <c r="AY59" s="80">
        <f t="shared" si="23"/>
        <v>0</v>
      </c>
      <c r="AZ59" s="79">
        <f>SUM(AZ60)</f>
        <v>0</v>
      </c>
      <c r="BA59" s="79">
        <f>SUM(BA60)</f>
        <v>0</v>
      </c>
      <c r="BB59" s="82">
        <v>0</v>
      </c>
      <c r="BC59" s="79">
        <f>SUM(BC60)</f>
        <v>0</v>
      </c>
      <c r="BD59" s="79">
        <f>SUM(BD60)</f>
        <v>0</v>
      </c>
      <c r="BE59" s="82">
        <v>0</v>
      </c>
      <c r="BF59" s="79">
        <f>SUM(BF60)</f>
        <v>0</v>
      </c>
      <c r="BG59" s="79">
        <f>SUM(BG60)</f>
        <v>0</v>
      </c>
      <c r="BH59" s="82">
        <v>0</v>
      </c>
      <c r="BI59" s="83">
        <f t="shared" si="48"/>
        <v>0</v>
      </c>
      <c r="BJ59" s="83">
        <f t="shared" si="48"/>
        <v>0</v>
      </c>
      <c r="BK59" s="80">
        <v>0</v>
      </c>
      <c r="BL59" s="84">
        <f t="shared" si="25"/>
        <v>164700</v>
      </c>
    </row>
    <row r="60" spans="1:64" s="88" customFormat="1" x14ac:dyDescent="0.55000000000000004">
      <c r="A60" s="86"/>
      <c r="B60" s="87"/>
      <c r="C60" s="87"/>
      <c r="D60" s="78"/>
      <c r="E60" s="78" t="s">
        <v>78</v>
      </c>
      <c r="F60" s="87"/>
      <c r="G60" s="87"/>
      <c r="H60" s="79">
        <f>SUM(H61,H63)</f>
        <v>20758</v>
      </c>
      <c r="I60" s="79">
        <f>SUM(I61,I63)</f>
        <v>164700</v>
      </c>
      <c r="J60" s="79">
        <f>SUM(J61,J63)</f>
        <v>0</v>
      </c>
      <c r="K60" s="79">
        <f t="shared" si="18"/>
        <v>164700</v>
      </c>
      <c r="L60" s="79">
        <f t="shared" si="28"/>
        <v>128100</v>
      </c>
      <c r="M60" s="80">
        <f t="shared" si="19"/>
        <v>77.777777777777771</v>
      </c>
      <c r="N60" s="81">
        <f t="shared" si="20"/>
        <v>36600</v>
      </c>
      <c r="O60" s="80">
        <f t="shared" si="21"/>
        <v>22.222222222222221</v>
      </c>
      <c r="P60" s="79">
        <f>SUM(P61,P63)</f>
        <v>0</v>
      </c>
      <c r="Q60" s="79">
        <f>SUM(Q61,Q63)</f>
        <v>0</v>
      </c>
      <c r="R60" s="82">
        <v>0</v>
      </c>
      <c r="S60" s="79">
        <f>SUM(S61,S63)</f>
        <v>0</v>
      </c>
      <c r="T60" s="79">
        <f>SUM(T61,T63)</f>
        <v>0</v>
      </c>
      <c r="U60" s="80">
        <v>0</v>
      </c>
      <c r="V60" s="79">
        <f>SUM(V61,V63)</f>
        <v>0</v>
      </c>
      <c r="W60" s="79">
        <f>SUM(W61,W63)</f>
        <v>0</v>
      </c>
      <c r="X60" s="80">
        <v>0</v>
      </c>
      <c r="Y60" s="83">
        <f t="shared" si="45"/>
        <v>0</v>
      </c>
      <c r="Z60" s="83">
        <f t="shared" si="45"/>
        <v>0</v>
      </c>
      <c r="AA60" s="80">
        <v>0</v>
      </c>
      <c r="AB60" s="79">
        <f>SUM(AB61,AB63)</f>
        <v>34000</v>
      </c>
      <c r="AC60" s="79">
        <f>SUM(AC61,AC63)</f>
        <v>23800</v>
      </c>
      <c r="AD60" s="82">
        <f>SUM(AC60*100/AB60)</f>
        <v>70</v>
      </c>
      <c r="AE60" s="79">
        <f>SUM(AE61,AE63)</f>
        <v>115500</v>
      </c>
      <c r="AF60" s="79">
        <f>SUM(AF61,AF63)</f>
        <v>104300</v>
      </c>
      <c r="AG60" s="82">
        <f t="shared" si="49"/>
        <v>90.303030303030297</v>
      </c>
      <c r="AH60" s="79">
        <f>SUM(AH61,AH63)</f>
        <v>0</v>
      </c>
      <c r="AI60" s="79">
        <f>SUM(AI61,AI63)</f>
        <v>0</v>
      </c>
      <c r="AJ60" s="82">
        <v>0</v>
      </c>
      <c r="AK60" s="83">
        <f t="shared" si="46"/>
        <v>149500</v>
      </c>
      <c r="AL60" s="83">
        <f t="shared" si="46"/>
        <v>128100</v>
      </c>
      <c r="AM60" s="82">
        <f t="shared" si="50"/>
        <v>85.685618729096987</v>
      </c>
      <c r="AN60" s="79">
        <f>SUM(AN61,AN63)</f>
        <v>15200</v>
      </c>
      <c r="AO60" s="79">
        <f>SUM(AO61,AO63)</f>
        <v>0</v>
      </c>
      <c r="AP60" s="82">
        <f>SUM(AO60*100/AN60)</f>
        <v>0</v>
      </c>
      <c r="AQ60" s="79">
        <f>SUM(AQ61,AQ63)</f>
        <v>0</v>
      </c>
      <c r="AR60" s="79">
        <f>SUM(AR61,AR63)</f>
        <v>0</v>
      </c>
      <c r="AS60" s="82">
        <v>0</v>
      </c>
      <c r="AT60" s="79">
        <f>SUM(AT61,AT63)</f>
        <v>0</v>
      </c>
      <c r="AU60" s="79">
        <f>SUM(AU61,AU63)</f>
        <v>0</v>
      </c>
      <c r="AV60" s="82">
        <v>0</v>
      </c>
      <c r="AW60" s="83">
        <f t="shared" si="47"/>
        <v>15200</v>
      </c>
      <c r="AX60" s="83">
        <f t="shared" si="47"/>
        <v>0</v>
      </c>
      <c r="AY60" s="80">
        <f t="shared" si="23"/>
        <v>0</v>
      </c>
      <c r="AZ60" s="79">
        <f>SUM(AZ61,AZ63)</f>
        <v>0</v>
      </c>
      <c r="BA60" s="79">
        <f>SUM(BA61,BA63)</f>
        <v>0</v>
      </c>
      <c r="BB60" s="82">
        <v>0</v>
      </c>
      <c r="BC60" s="79">
        <f>SUM(BC61,BC63)</f>
        <v>0</v>
      </c>
      <c r="BD60" s="79">
        <f>SUM(BD61,BD63)</f>
        <v>0</v>
      </c>
      <c r="BE60" s="82">
        <v>0</v>
      </c>
      <c r="BF60" s="79">
        <f>SUM(BF61,BF63)</f>
        <v>0</v>
      </c>
      <c r="BG60" s="79">
        <f>SUM(BG61,BG63)</f>
        <v>0</v>
      </c>
      <c r="BH60" s="82">
        <v>0</v>
      </c>
      <c r="BI60" s="83">
        <f t="shared" si="48"/>
        <v>0</v>
      </c>
      <c r="BJ60" s="83">
        <f t="shared" si="48"/>
        <v>0</v>
      </c>
      <c r="BK60" s="80">
        <v>0</v>
      </c>
      <c r="BL60" s="84">
        <f t="shared" si="25"/>
        <v>164700</v>
      </c>
    </row>
    <row r="61" spans="1:64" s="88" customFormat="1" x14ac:dyDescent="0.55000000000000004">
      <c r="A61" s="86"/>
      <c r="B61" s="87"/>
      <c r="C61" s="87"/>
      <c r="D61" s="78"/>
      <c r="E61" s="87"/>
      <c r="F61" s="78" t="s">
        <v>79</v>
      </c>
      <c r="G61" s="87"/>
      <c r="H61" s="79">
        <f>SUM(H62)</f>
        <v>0</v>
      </c>
      <c r="I61" s="79">
        <f>SUM(I62)</f>
        <v>55000</v>
      </c>
      <c r="J61" s="79">
        <f>SUM(J62)</f>
        <v>0</v>
      </c>
      <c r="K61" s="79">
        <f t="shared" si="18"/>
        <v>55000</v>
      </c>
      <c r="L61" s="79">
        <f t="shared" si="28"/>
        <v>53500</v>
      </c>
      <c r="M61" s="80">
        <f t="shared" si="19"/>
        <v>97.272727272727266</v>
      </c>
      <c r="N61" s="81">
        <f t="shared" si="20"/>
        <v>1500</v>
      </c>
      <c r="O61" s="80">
        <f t="shared" si="21"/>
        <v>2.7272727272727271</v>
      </c>
      <c r="P61" s="79">
        <f>SUM(P62)</f>
        <v>0</v>
      </c>
      <c r="Q61" s="79">
        <f>SUM(Q62)</f>
        <v>0</v>
      </c>
      <c r="R61" s="82">
        <v>0</v>
      </c>
      <c r="S61" s="79">
        <f>SUM(S62)</f>
        <v>0</v>
      </c>
      <c r="T61" s="79">
        <f>SUM(T62)</f>
        <v>0</v>
      </c>
      <c r="U61" s="80">
        <v>0</v>
      </c>
      <c r="V61" s="79">
        <f>SUM(V62)</f>
        <v>0</v>
      </c>
      <c r="W61" s="79">
        <f>SUM(W62)</f>
        <v>0</v>
      </c>
      <c r="X61" s="80">
        <v>0</v>
      </c>
      <c r="Y61" s="83">
        <f t="shared" si="45"/>
        <v>0</v>
      </c>
      <c r="Z61" s="83">
        <f t="shared" si="45"/>
        <v>0</v>
      </c>
      <c r="AA61" s="80">
        <v>0</v>
      </c>
      <c r="AB61" s="79">
        <f>SUM(AB62)</f>
        <v>0</v>
      </c>
      <c r="AC61" s="79">
        <f>SUM(AC62)</f>
        <v>0</v>
      </c>
      <c r="AD61" s="82">
        <v>0</v>
      </c>
      <c r="AE61" s="79">
        <f>SUM(AE62)</f>
        <v>55000</v>
      </c>
      <c r="AF61" s="79">
        <f>SUM(AF62)</f>
        <v>53500</v>
      </c>
      <c r="AG61" s="82">
        <f t="shared" si="49"/>
        <v>97.272727272727266</v>
      </c>
      <c r="AH61" s="79">
        <f>SUM(AH62)</f>
        <v>0</v>
      </c>
      <c r="AI61" s="79">
        <f>SUM(AI62)</f>
        <v>0</v>
      </c>
      <c r="AJ61" s="82">
        <v>0</v>
      </c>
      <c r="AK61" s="83">
        <f t="shared" si="46"/>
        <v>55000</v>
      </c>
      <c r="AL61" s="83">
        <f t="shared" si="46"/>
        <v>53500</v>
      </c>
      <c r="AM61" s="82">
        <f t="shared" si="50"/>
        <v>97.272727272727266</v>
      </c>
      <c r="AN61" s="79">
        <f>SUM(AN62)</f>
        <v>0</v>
      </c>
      <c r="AO61" s="79">
        <f>SUM(AO62)</f>
        <v>0</v>
      </c>
      <c r="AP61" s="82">
        <v>0</v>
      </c>
      <c r="AQ61" s="79">
        <f>SUM(AQ62)</f>
        <v>0</v>
      </c>
      <c r="AR61" s="79">
        <f>SUM(AR62)</f>
        <v>0</v>
      </c>
      <c r="AS61" s="82">
        <v>0</v>
      </c>
      <c r="AT61" s="79">
        <f>SUM(AT62)</f>
        <v>0</v>
      </c>
      <c r="AU61" s="79">
        <f>SUM(AU62)</f>
        <v>0</v>
      </c>
      <c r="AV61" s="82">
        <v>0</v>
      </c>
      <c r="AW61" s="83">
        <f t="shared" si="47"/>
        <v>0</v>
      </c>
      <c r="AX61" s="83">
        <f t="shared" si="47"/>
        <v>0</v>
      </c>
      <c r="AY61" s="80">
        <v>0</v>
      </c>
      <c r="AZ61" s="79">
        <f>SUM(AZ62)</f>
        <v>0</v>
      </c>
      <c r="BA61" s="79">
        <f>SUM(BA62)</f>
        <v>0</v>
      </c>
      <c r="BB61" s="82">
        <v>0</v>
      </c>
      <c r="BC61" s="79">
        <f>SUM(BC62)</f>
        <v>0</v>
      </c>
      <c r="BD61" s="79">
        <f>SUM(BD62)</f>
        <v>0</v>
      </c>
      <c r="BE61" s="82">
        <v>0</v>
      </c>
      <c r="BF61" s="79">
        <f>SUM(BF62)</f>
        <v>0</v>
      </c>
      <c r="BG61" s="79">
        <f>SUM(BG62)</f>
        <v>0</v>
      </c>
      <c r="BH61" s="82">
        <v>0</v>
      </c>
      <c r="BI61" s="83">
        <f t="shared" si="48"/>
        <v>0</v>
      </c>
      <c r="BJ61" s="83">
        <f t="shared" si="48"/>
        <v>0</v>
      </c>
      <c r="BK61" s="80">
        <v>0</v>
      </c>
      <c r="BL61" s="84">
        <f t="shared" si="25"/>
        <v>55000</v>
      </c>
    </row>
    <row r="62" spans="1:64" s="88" customFormat="1" x14ac:dyDescent="0.55000000000000004">
      <c r="A62" s="86"/>
      <c r="B62" s="87"/>
      <c r="C62" s="87"/>
      <c r="D62" s="87"/>
      <c r="E62" s="87"/>
      <c r="F62" s="87"/>
      <c r="G62" s="87" t="s">
        <v>80</v>
      </c>
      <c r="H62" s="79">
        <v>0</v>
      </c>
      <c r="I62" s="83">
        <v>55000</v>
      </c>
      <c r="J62" s="83">
        <v>0</v>
      </c>
      <c r="K62" s="79">
        <f t="shared" si="18"/>
        <v>55000</v>
      </c>
      <c r="L62" s="89">
        <f t="shared" si="28"/>
        <v>53500</v>
      </c>
      <c r="M62" s="80">
        <f t="shared" si="19"/>
        <v>97.272727272727266</v>
      </c>
      <c r="N62" s="81">
        <f t="shared" si="20"/>
        <v>1500</v>
      </c>
      <c r="O62" s="80">
        <f t="shared" si="21"/>
        <v>2.7272727272727271</v>
      </c>
      <c r="P62" s="83">
        <v>0</v>
      </c>
      <c r="Q62" s="83">
        <v>0</v>
      </c>
      <c r="R62" s="82">
        <v>0</v>
      </c>
      <c r="S62" s="83">
        <v>0</v>
      </c>
      <c r="T62" s="83">
        <v>0</v>
      </c>
      <c r="U62" s="80">
        <v>0</v>
      </c>
      <c r="V62" s="83">
        <v>0</v>
      </c>
      <c r="W62" s="83">
        <v>0</v>
      </c>
      <c r="X62" s="80">
        <v>0</v>
      </c>
      <c r="Y62" s="83">
        <f t="shared" si="45"/>
        <v>0</v>
      </c>
      <c r="Z62" s="83">
        <f t="shared" si="45"/>
        <v>0</v>
      </c>
      <c r="AA62" s="80">
        <v>0</v>
      </c>
      <c r="AB62" s="83">
        <v>0</v>
      </c>
      <c r="AC62" s="83">
        <v>0</v>
      </c>
      <c r="AD62" s="82">
        <v>0</v>
      </c>
      <c r="AE62" s="83">
        <v>55000</v>
      </c>
      <c r="AF62" s="83">
        <v>53500</v>
      </c>
      <c r="AG62" s="82">
        <f t="shared" si="49"/>
        <v>97.272727272727266</v>
      </c>
      <c r="AH62" s="83">
        <v>0</v>
      </c>
      <c r="AI62" s="83">
        <v>0</v>
      </c>
      <c r="AJ62" s="82">
        <v>0</v>
      </c>
      <c r="AK62" s="83">
        <f t="shared" si="46"/>
        <v>55000</v>
      </c>
      <c r="AL62" s="83">
        <f t="shared" si="46"/>
        <v>53500</v>
      </c>
      <c r="AM62" s="82">
        <f t="shared" si="50"/>
        <v>97.272727272727266</v>
      </c>
      <c r="AN62" s="83">
        <v>0</v>
      </c>
      <c r="AO62" s="83"/>
      <c r="AP62" s="82">
        <v>0</v>
      </c>
      <c r="AQ62" s="83">
        <v>0</v>
      </c>
      <c r="AR62" s="83">
        <v>0</v>
      </c>
      <c r="AS62" s="82">
        <v>0</v>
      </c>
      <c r="AT62" s="83">
        <v>0</v>
      </c>
      <c r="AU62" s="83">
        <v>0</v>
      </c>
      <c r="AV62" s="82">
        <v>0</v>
      </c>
      <c r="AW62" s="83">
        <f t="shared" si="47"/>
        <v>0</v>
      </c>
      <c r="AX62" s="83">
        <f t="shared" si="47"/>
        <v>0</v>
      </c>
      <c r="AY62" s="80">
        <v>0</v>
      </c>
      <c r="AZ62" s="83">
        <v>0</v>
      </c>
      <c r="BA62" s="83">
        <v>0</v>
      </c>
      <c r="BB62" s="82">
        <v>0</v>
      </c>
      <c r="BC62" s="83">
        <v>0</v>
      </c>
      <c r="BD62" s="83">
        <v>0</v>
      </c>
      <c r="BE62" s="82">
        <v>0</v>
      </c>
      <c r="BF62" s="83">
        <v>0</v>
      </c>
      <c r="BG62" s="83">
        <v>0</v>
      </c>
      <c r="BH62" s="82">
        <v>0</v>
      </c>
      <c r="BI62" s="83">
        <f t="shared" si="48"/>
        <v>0</v>
      </c>
      <c r="BJ62" s="83">
        <f t="shared" si="48"/>
        <v>0</v>
      </c>
      <c r="BK62" s="80">
        <v>0</v>
      </c>
      <c r="BL62" s="84">
        <f t="shared" si="25"/>
        <v>55000</v>
      </c>
    </row>
    <row r="63" spans="1:64" s="88" customFormat="1" x14ac:dyDescent="0.55000000000000004">
      <c r="A63" s="86"/>
      <c r="B63" s="87"/>
      <c r="C63" s="87"/>
      <c r="D63" s="78"/>
      <c r="E63" s="87"/>
      <c r="F63" s="78" t="s">
        <v>81</v>
      </c>
      <c r="G63" s="87"/>
      <c r="H63" s="79">
        <v>20758</v>
      </c>
      <c r="I63" s="79">
        <f>SUM(I64:I70)</f>
        <v>109700</v>
      </c>
      <c r="J63" s="79">
        <f>SUM(J64:J70)</f>
        <v>0</v>
      </c>
      <c r="K63" s="79">
        <f t="shared" si="18"/>
        <v>109700</v>
      </c>
      <c r="L63" s="79">
        <f t="shared" si="28"/>
        <v>74600</v>
      </c>
      <c r="M63" s="80">
        <f t="shared" si="19"/>
        <v>68.003646308113034</v>
      </c>
      <c r="N63" s="81">
        <f t="shared" si="20"/>
        <v>35100</v>
      </c>
      <c r="O63" s="80">
        <f t="shared" si="21"/>
        <v>31.996353691886963</v>
      </c>
      <c r="P63" s="79">
        <f>SUM(P64:P70)</f>
        <v>0</v>
      </c>
      <c r="Q63" s="79">
        <f>SUM(Q64:Q70)</f>
        <v>0</v>
      </c>
      <c r="R63" s="82">
        <v>0</v>
      </c>
      <c r="S63" s="79">
        <f>SUM(S64:S70)</f>
        <v>0</v>
      </c>
      <c r="T63" s="79">
        <f>SUM(T64:T70)</f>
        <v>0</v>
      </c>
      <c r="U63" s="80">
        <v>0</v>
      </c>
      <c r="V63" s="79">
        <f>SUM(V64:V70)</f>
        <v>0</v>
      </c>
      <c r="W63" s="79">
        <f>SUM(W64:W70)</f>
        <v>0</v>
      </c>
      <c r="X63" s="80">
        <v>0</v>
      </c>
      <c r="Y63" s="83">
        <f t="shared" si="45"/>
        <v>0</v>
      </c>
      <c r="Z63" s="83">
        <f t="shared" si="45"/>
        <v>0</v>
      </c>
      <c r="AA63" s="80">
        <v>0</v>
      </c>
      <c r="AB63" s="79">
        <f>SUM(AB64:AB70)</f>
        <v>34000</v>
      </c>
      <c r="AC63" s="79">
        <f>SUM(AC64:AC70)</f>
        <v>23800</v>
      </c>
      <c r="AD63" s="82">
        <f>SUM(AC63*100/AB63)</f>
        <v>70</v>
      </c>
      <c r="AE63" s="79">
        <f>SUM(AE64:AE70)</f>
        <v>60500</v>
      </c>
      <c r="AF63" s="79">
        <f>SUM(AF64:AF70)</f>
        <v>50800</v>
      </c>
      <c r="AG63" s="82">
        <f t="shared" si="49"/>
        <v>83.966942148760324</v>
      </c>
      <c r="AH63" s="79">
        <f>SUM(AH64:AH70)</f>
        <v>0</v>
      </c>
      <c r="AI63" s="79">
        <f>SUM(AI64:AI70)</f>
        <v>0</v>
      </c>
      <c r="AJ63" s="82">
        <v>0</v>
      </c>
      <c r="AK63" s="83">
        <f t="shared" si="46"/>
        <v>94500</v>
      </c>
      <c r="AL63" s="83">
        <f t="shared" si="46"/>
        <v>74600</v>
      </c>
      <c r="AM63" s="82">
        <f t="shared" si="50"/>
        <v>78.941798941798936</v>
      </c>
      <c r="AN63" s="79">
        <f>SUM(AN64:AN70)</f>
        <v>15200</v>
      </c>
      <c r="AO63" s="79">
        <f>SUM(AO64:AO70)</f>
        <v>0</v>
      </c>
      <c r="AP63" s="82">
        <f>SUM(AO63*100/AN63)</f>
        <v>0</v>
      </c>
      <c r="AQ63" s="79">
        <f>SUM(AQ64:AQ70)</f>
        <v>0</v>
      </c>
      <c r="AR63" s="79">
        <f>SUM(AR64:AR70)</f>
        <v>0</v>
      </c>
      <c r="AS63" s="82">
        <v>0</v>
      </c>
      <c r="AT63" s="79">
        <f>SUM(AT64:AT70)</f>
        <v>0</v>
      </c>
      <c r="AU63" s="79">
        <f>SUM(AU64:AU70)</f>
        <v>0</v>
      </c>
      <c r="AV63" s="82">
        <v>0</v>
      </c>
      <c r="AW63" s="83">
        <f t="shared" si="47"/>
        <v>15200</v>
      </c>
      <c r="AX63" s="83">
        <f t="shared" si="47"/>
        <v>0</v>
      </c>
      <c r="AY63" s="80">
        <f t="shared" si="23"/>
        <v>0</v>
      </c>
      <c r="AZ63" s="79">
        <f>SUM(AZ64:AZ70)</f>
        <v>0</v>
      </c>
      <c r="BA63" s="79">
        <f>SUM(BA64:BA70)</f>
        <v>0</v>
      </c>
      <c r="BB63" s="82">
        <v>0</v>
      </c>
      <c r="BC63" s="79">
        <f>SUM(BC64:BC70)</f>
        <v>0</v>
      </c>
      <c r="BD63" s="79">
        <f>SUM(BD64:BD70)</f>
        <v>0</v>
      </c>
      <c r="BE63" s="82">
        <v>0</v>
      </c>
      <c r="BF63" s="79">
        <f>SUM(BF64:BF70)</f>
        <v>0</v>
      </c>
      <c r="BG63" s="79">
        <f>SUM(BG64:BG70)</f>
        <v>0</v>
      </c>
      <c r="BH63" s="82">
        <v>0</v>
      </c>
      <c r="BI63" s="83">
        <f t="shared" si="48"/>
        <v>0</v>
      </c>
      <c r="BJ63" s="83">
        <f t="shared" si="48"/>
        <v>0</v>
      </c>
      <c r="BK63" s="80">
        <v>0</v>
      </c>
      <c r="BL63" s="84">
        <f t="shared" si="25"/>
        <v>109700</v>
      </c>
    </row>
    <row r="64" spans="1:64" s="88" customFormat="1" x14ac:dyDescent="0.55000000000000004">
      <c r="A64" s="86"/>
      <c r="B64" s="87"/>
      <c r="C64" s="87"/>
      <c r="D64" s="87"/>
      <c r="E64" s="87"/>
      <c r="F64" s="87"/>
      <c r="G64" s="87" t="s">
        <v>82</v>
      </c>
      <c r="H64" s="79">
        <v>0</v>
      </c>
      <c r="I64" s="83">
        <v>35000</v>
      </c>
      <c r="J64" s="83">
        <v>0</v>
      </c>
      <c r="K64" s="79">
        <f t="shared" si="18"/>
        <v>35000</v>
      </c>
      <c r="L64" s="89">
        <f t="shared" si="28"/>
        <v>32000</v>
      </c>
      <c r="M64" s="80">
        <f t="shared" si="19"/>
        <v>91.428571428571431</v>
      </c>
      <c r="N64" s="81">
        <f t="shared" si="20"/>
        <v>3000</v>
      </c>
      <c r="O64" s="80">
        <f t="shared" si="21"/>
        <v>8.5714285714285712</v>
      </c>
      <c r="P64" s="83">
        <v>0</v>
      </c>
      <c r="Q64" s="83">
        <v>0</v>
      </c>
      <c r="R64" s="82">
        <v>0</v>
      </c>
      <c r="S64" s="83">
        <v>0</v>
      </c>
      <c r="T64" s="83">
        <v>0</v>
      </c>
      <c r="U64" s="80">
        <v>0</v>
      </c>
      <c r="V64" s="83">
        <v>0</v>
      </c>
      <c r="W64" s="83">
        <v>0</v>
      </c>
      <c r="X64" s="80">
        <v>0</v>
      </c>
      <c r="Y64" s="83">
        <f t="shared" si="45"/>
        <v>0</v>
      </c>
      <c r="Z64" s="83">
        <f t="shared" si="45"/>
        <v>0</v>
      </c>
      <c r="AA64" s="80">
        <v>0</v>
      </c>
      <c r="AB64" s="83">
        <v>0</v>
      </c>
      <c r="AC64" s="83">
        <v>0</v>
      </c>
      <c r="AD64" s="82">
        <v>0</v>
      </c>
      <c r="AE64" s="83">
        <v>35000</v>
      </c>
      <c r="AF64" s="83">
        <v>32000</v>
      </c>
      <c r="AG64" s="82">
        <f t="shared" si="49"/>
        <v>91.428571428571431</v>
      </c>
      <c r="AH64" s="83">
        <v>0</v>
      </c>
      <c r="AI64" s="83">
        <v>0</v>
      </c>
      <c r="AJ64" s="82">
        <v>0</v>
      </c>
      <c r="AK64" s="83">
        <f t="shared" si="46"/>
        <v>35000</v>
      </c>
      <c r="AL64" s="83">
        <f t="shared" si="46"/>
        <v>32000</v>
      </c>
      <c r="AM64" s="82">
        <f t="shared" si="50"/>
        <v>91.428571428571431</v>
      </c>
      <c r="AN64" s="83">
        <v>0</v>
      </c>
      <c r="AO64" s="83">
        <v>0</v>
      </c>
      <c r="AP64" s="82">
        <v>0</v>
      </c>
      <c r="AQ64" s="83">
        <v>0</v>
      </c>
      <c r="AR64" s="83">
        <v>0</v>
      </c>
      <c r="AS64" s="82">
        <v>0</v>
      </c>
      <c r="AT64" s="83">
        <v>0</v>
      </c>
      <c r="AU64" s="83">
        <v>0</v>
      </c>
      <c r="AV64" s="82">
        <v>0</v>
      </c>
      <c r="AW64" s="83">
        <f t="shared" si="47"/>
        <v>0</v>
      </c>
      <c r="AX64" s="83">
        <f t="shared" si="47"/>
        <v>0</v>
      </c>
      <c r="AY64" s="80">
        <v>0</v>
      </c>
      <c r="AZ64" s="83">
        <v>0</v>
      </c>
      <c r="BA64" s="83">
        <v>0</v>
      </c>
      <c r="BB64" s="82">
        <v>0</v>
      </c>
      <c r="BC64" s="83">
        <v>0</v>
      </c>
      <c r="BD64" s="83">
        <v>0</v>
      </c>
      <c r="BE64" s="82">
        <v>0</v>
      </c>
      <c r="BF64" s="83">
        <v>0</v>
      </c>
      <c r="BG64" s="83">
        <v>0</v>
      </c>
      <c r="BH64" s="82">
        <v>0</v>
      </c>
      <c r="BI64" s="83">
        <f t="shared" si="48"/>
        <v>0</v>
      </c>
      <c r="BJ64" s="83">
        <f t="shared" si="48"/>
        <v>0</v>
      </c>
      <c r="BK64" s="80">
        <v>0</v>
      </c>
      <c r="BL64" s="84">
        <f t="shared" si="25"/>
        <v>35000</v>
      </c>
    </row>
    <row r="65" spans="1:64" s="88" customFormat="1" x14ac:dyDescent="0.55000000000000004">
      <c r="A65" s="86"/>
      <c r="B65" s="87"/>
      <c r="C65" s="87"/>
      <c r="D65" s="87"/>
      <c r="E65" s="87"/>
      <c r="F65" s="87"/>
      <c r="G65" s="87" t="s">
        <v>83</v>
      </c>
      <c r="H65" s="79">
        <v>0</v>
      </c>
      <c r="I65" s="83">
        <v>3000</v>
      </c>
      <c r="J65" s="83">
        <v>0</v>
      </c>
      <c r="K65" s="79">
        <f t="shared" si="18"/>
        <v>3000</v>
      </c>
      <c r="L65" s="89">
        <f t="shared" si="28"/>
        <v>2000</v>
      </c>
      <c r="M65" s="80">
        <f t="shared" si="19"/>
        <v>66.666666666666671</v>
      </c>
      <c r="N65" s="81">
        <f t="shared" si="20"/>
        <v>1000</v>
      </c>
      <c r="O65" s="80">
        <f t="shared" si="21"/>
        <v>33.333333333333336</v>
      </c>
      <c r="P65" s="83">
        <v>0</v>
      </c>
      <c r="Q65" s="83">
        <v>0</v>
      </c>
      <c r="R65" s="82">
        <v>0</v>
      </c>
      <c r="S65" s="83">
        <v>0</v>
      </c>
      <c r="T65" s="83">
        <v>0</v>
      </c>
      <c r="U65" s="80">
        <v>0</v>
      </c>
      <c r="V65" s="83">
        <v>0</v>
      </c>
      <c r="W65" s="83">
        <v>0</v>
      </c>
      <c r="X65" s="80">
        <v>0</v>
      </c>
      <c r="Y65" s="83">
        <f t="shared" si="45"/>
        <v>0</v>
      </c>
      <c r="Z65" s="83">
        <f t="shared" si="45"/>
        <v>0</v>
      </c>
      <c r="AA65" s="80">
        <v>0</v>
      </c>
      <c r="AB65" s="83">
        <v>0</v>
      </c>
      <c r="AC65" s="83">
        <v>0</v>
      </c>
      <c r="AD65" s="82">
        <v>0</v>
      </c>
      <c r="AE65" s="83">
        <v>3000</v>
      </c>
      <c r="AF65" s="83">
        <v>2000</v>
      </c>
      <c r="AG65" s="82">
        <f t="shared" si="49"/>
        <v>66.666666666666671</v>
      </c>
      <c r="AH65" s="83">
        <v>0</v>
      </c>
      <c r="AI65" s="83">
        <v>0</v>
      </c>
      <c r="AJ65" s="82">
        <v>0</v>
      </c>
      <c r="AK65" s="83">
        <f t="shared" si="46"/>
        <v>3000</v>
      </c>
      <c r="AL65" s="83">
        <f t="shared" si="46"/>
        <v>2000</v>
      </c>
      <c r="AM65" s="82">
        <f t="shared" si="50"/>
        <v>66.666666666666671</v>
      </c>
      <c r="AN65" s="83">
        <v>0</v>
      </c>
      <c r="AO65" s="83">
        <v>0</v>
      </c>
      <c r="AP65" s="82">
        <v>0</v>
      </c>
      <c r="AQ65" s="83">
        <v>0</v>
      </c>
      <c r="AR65" s="83">
        <v>0</v>
      </c>
      <c r="AS65" s="82">
        <v>0</v>
      </c>
      <c r="AT65" s="83">
        <v>0</v>
      </c>
      <c r="AU65" s="83">
        <v>0</v>
      </c>
      <c r="AV65" s="82">
        <v>0</v>
      </c>
      <c r="AW65" s="83">
        <f t="shared" si="47"/>
        <v>0</v>
      </c>
      <c r="AX65" s="83">
        <f t="shared" si="47"/>
        <v>0</v>
      </c>
      <c r="AY65" s="80">
        <v>0</v>
      </c>
      <c r="AZ65" s="83">
        <v>0</v>
      </c>
      <c r="BA65" s="83">
        <v>0</v>
      </c>
      <c r="BB65" s="82">
        <v>0</v>
      </c>
      <c r="BC65" s="83">
        <v>0</v>
      </c>
      <c r="BD65" s="83">
        <v>0</v>
      </c>
      <c r="BE65" s="82">
        <v>0</v>
      </c>
      <c r="BF65" s="83">
        <v>0</v>
      </c>
      <c r="BG65" s="83">
        <v>0</v>
      </c>
      <c r="BH65" s="82">
        <v>0</v>
      </c>
      <c r="BI65" s="83">
        <f t="shared" si="48"/>
        <v>0</v>
      </c>
      <c r="BJ65" s="83">
        <f t="shared" si="48"/>
        <v>0</v>
      </c>
      <c r="BK65" s="80">
        <v>0</v>
      </c>
      <c r="BL65" s="84">
        <f t="shared" si="25"/>
        <v>3000</v>
      </c>
    </row>
    <row r="66" spans="1:64" s="88" customFormat="1" x14ac:dyDescent="0.55000000000000004">
      <c r="A66" s="86"/>
      <c r="B66" s="87"/>
      <c r="C66" s="87"/>
      <c r="D66" s="87"/>
      <c r="E66" s="87"/>
      <c r="F66" s="87"/>
      <c r="G66" s="87" t="s">
        <v>84</v>
      </c>
      <c r="H66" s="79">
        <v>0</v>
      </c>
      <c r="I66" s="83">
        <v>20000</v>
      </c>
      <c r="J66" s="83">
        <v>0</v>
      </c>
      <c r="K66" s="79">
        <f t="shared" si="18"/>
        <v>20000</v>
      </c>
      <c r="L66" s="89">
        <f t="shared" si="28"/>
        <v>14300</v>
      </c>
      <c r="M66" s="80">
        <f t="shared" si="19"/>
        <v>71.5</v>
      </c>
      <c r="N66" s="81">
        <f t="shared" si="20"/>
        <v>5700</v>
      </c>
      <c r="O66" s="80">
        <f t="shared" si="21"/>
        <v>28.5</v>
      </c>
      <c r="P66" s="83">
        <v>0</v>
      </c>
      <c r="Q66" s="83">
        <v>0</v>
      </c>
      <c r="R66" s="82">
        <v>0</v>
      </c>
      <c r="S66" s="83">
        <v>0</v>
      </c>
      <c r="T66" s="83">
        <v>0</v>
      </c>
      <c r="U66" s="80">
        <v>0</v>
      </c>
      <c r="V66" s="83">
        <v>0</v>
      </c>
      <c r="W66" s="83">
        <v>0</v>
      </c>
      <c r="X66" s="80">
        <v>0</v>
      </c>
      <c r="Y66" s="83">
        <f t="shared" si="45"/>
        <v>0</v>
      </c>
      <c r="Z66" s="83">
        <f t="shared" si="45"/>
        <v>0</v>
      </c>
      <c r="AA66" s="80">
        <v>0</v>
      </c>
      <c r="AB66" s="83">
        <v>0</v>
      </c>
      <c r="AC66" s="83">
        <v>0</v>
      </c>
      <c r="AD66" s="82">
        <v>0</v>
      </c>
      <c r="AE66" s="83">
        <v>20000</v>
      </c>
      <c r="AF66" s="83">
        <v>14300</v>
      </c>
      <c r="AG66" s="82">
        <f t="shared" si="49"/>
        <v>71.5</v>
      </c>
      <c r="AH66" s="83">
        <v>0</v>
      </c>
      <c r="AI66" s="83">
        <v>0</v>
      </c>
      <c r="AJ66" s="82">
        <v>0</v>
      </c>
      <c r="AK66" s="83">
        <f t="shared" si="46"/>
        <v>20000</v>
      </c>
      <c r="AL66" s="83">
        <f t="shared" si="46"/>
        <v>14300</v>
      </c>
      <c r="AM66" s="82">
        <f t="shared" si="50"/>
        <v>71.5</v>
      </c>
      <c r="AN66" s="83">
        <v>0</v>
      </c>
      <c r="AO66" s="83">
        <v>0</v>
      </c>
      <c r="AP66" s="82">
        <v>0</v>
      </c>
      <c r="AQ66" s="83">
        <v>0</v>
      </c>
      <c r="AR66" s="83">
        <v>0</v>
      </c>
      <c r="AS66" s="82">
        <v>0</v>
      </c>
      <c r="AT66" s="83">
        <v>0</v>
      </c>
      <c r="AU66" s="83">
        <v>0</v>
      </c>
      <c r="AV66" s="82">
        <v>0</v>
      </c>
      <c r="AW66" s="83">
        <f t="shared" si="47"/>
        <v>0</v>
      </c>
      <c r="AX66" s="83">
        <f t="shared" si="47"/>
        <v>0</v>
      </c>
      <c r="AY66" s="80">
        <v>0</v>
      </c>
      <c r="AZ66" s="83">
        <v>0</v>
      </c>
      <c r="BA66" s="83">
        <v>0</v>
      </c>
      <c r="BB66" s="82">
        <v>0</v>
      </c>
      <c r="BC66" s="83">
        <v>0</v>
      </c>
      <c r="BD66" s="83">
        <v>0</v>
      </c>
      <c r="BE66" s="82">
        <v>0</v>
      </c>
      <c r="BF66" s="83">
        <v>0</v>
      </c>
      <c r="BG66" s="83">
        <v>0</v>
      </c>
      <c r="BH66" s="82">
        <v>0</v>
      </c>
      <c r="BI66" s="83">
        <f t="shared" si="48"/>
        <v>0</v>
      </c>
      <c r="BJ66" s="83">
        <f t="shared" si="48"/>
        <v>0</v>
      </c>
      <c r="BK66" s="80">
        <v>0</v>
      </c>
      <c r="BL66" s="84">
        <f t="shared" si="25"/>
        <v>20000</v>
      </c>
    </row>
    <row r="67" spans="1:64" s="88" customFormat="1" x14ac:dyDescent="0.55000000000000004">
      <c r="A67" s="86"/>
      <c r="B67" s="87"/>
      <c r="C67" s="87"/>
      <c r="D67" s="87"/>
      <c r="E67" s="87"/>
      <c r="F67" s="87"/>
      <c r="G67" s="87" t="s">
        <v>85</v>
      </c>
      <c r="H67" s="79">
        <v>0</v>
      </c>
      <c r="I67" s="83">
        <v>16000</v>
      </c>
      <c r="J67" s="83">
        <v>0</v>
      </c>
      <c r="K67" s="79">
        <f t="shared" si="18"/>
        <v>16000</v>
      </c>
      <c r="L67" s="89">
        <f t="shared" si="28"/>
        <v>16000</v>
      </c>
      <c r="M67" s="80">
        <f t="shared" si="19"/>
        <v>100</v>
      </c>
      <c r="N67" s="81">
        <f t="shared" si="20"/>
        <v>0</v>
      </c>
      <c r="O67" s="80">
        <f t="shared" si="21"/>
        <v>0</v>
      </c>
      <c r="P67" s="83">
        <v>0</v>
      </c>
      <c r="Q67" s="83">
        <v>0</v>
      </c>
      <c r="R67" s="82">
        <v>0</v>
      </c>
      <c r="S67" s="83">
        <v>0</v>
      </c>
      <c r="T67" s="83">
        <v>0</v>
      </c>
      <c r="U67" s="80">
        <v>0</v>
      </c>
      <c r="V67" s="83">
        <v>0</v>
      </c>
      <c r="W67" s="83">
        <v>0</v>
      </c>
      <c r="X67" s="80">
        <v>0</v>
      </c>
      <c r="Y67" s="83">
        <f t="shared" si="45"/>
        <v>0</v>
      </c>
      <c r="Z67" s="83">
        <f t="shared" si="45"/>
        <v>0</v>
      </c>
      <c r="AA67" s="80">
        <v>0</v>
      </c>
      <c r="AB67" s="83">
        <v>16000</v>
      </c>
      <c r="AC67" s="83">
        <v>16000</v>
      </c>
      <c r="AD67" s="82">
        <f>SUM(AC67*100/AB67)</f>
        <v>100</v>
      </c>
      <c r="AE67" s="83">
        <v>0</v>
      </c>
      <c r="AF67" s="83">
        <v>0</v>
      </c>
      <c r="AG67" s="82">
        <v>0</v>
      </c>
      <c r="AH67" s="83">
        <v>0</v>
      </c>
      <c r="AI67" s="83">
        <v>0</v>
      </c>
      <c r="AJ67" s="82">
        <v>0</v>
      </c>
      <c r="AK67" s="83">
        <f t="shared" si="46"/>
        <v>16000</v>
      </c>
      <c r="AL67" s="83">
        <f t="shared" si="46"/>
        <v>16000</v>
      </c>
      <c r="AM67" s="82">
        <f t="shared" si="50"/>
        <v>100</v>
      </c>
      <c r="AN67" s="83">
        <v>0</v>
      </c>
      <c r="AO67" s="83">
        <v>0</v>
      </c>
      <c r="AP67" s="82">
        <v>0</v>
      </c>
      <c r="AQ67" s="83">
        <v>0</v>
      </c>
      <c r="AR67" s="83">
        <v>0</v>
      </c>
      <c r="AS67" s="82">
        <v>0</v>
      </c>
      <c r="AT67" s="83">
        <v>0</v>
      </c>
      <c r="AU67" s="83">
        <v>0</v>
      </c>
      <c r="AV67" s="82">
        <v>0</v>
      </c>
      <c r="AW67" s="83">
        <f t="shared" si="47"/>
        <v>0</v>
      </c>
      <c r="AX67" s="83">
        <f t="shared" si="47"/>
        <v>0</v>
      </c>
      <c r="AY67" s="80">
        <v>0</v>
      </c>
      <c r="AZ67" s="83">
        <v>0</v>
      </c>
      <c r="BA67" s="83">
        <v>0</v>
      </c>
      <c r="BB67" s="82">
        <v>0</v>
      </c>
      <c r="BC67" s="83">
        <v>0</v>
      </c>
      <c r="BD67" s="83">
        <v>0</v>
      </c>
      <c r="BE67" s="82">
        <v>0</v>
      </c>
      <c r="BF67" s="83">
        <v>0</v>
      </c>
      <c r="BG67" s="83">
        <v>0</v>
      </c>
      <c r="BH67" s="82">
        <v>0</v>
      </c>
      <c r="BI67" s="83">
        <f t="shared" si="48"/>
        <v>0</v>
      </c>
      <c r="BJ67" s="83">
        <f t="shared" si="48"/>
        <v>0</v>
      </c>
      <c r="BK67" s="80">
        <v>0</v>
      </c>
      <c r="BL67" s="84">
        <f t="shared" si="25"/>
        <v>16000</v>
      </c>
    </row>
    <row r="68" spans="1:64" s="88" customFormat="1" x14ac:dyDescent="0.55000000000000004">
      <c r="A68" s="86"/>
      <c r="B68" s="87"/>
      <c r="C68" s="87"/>
      <c r="D68" s="87"/>
      <c r="E68" s="87"/>
      <c r="F68" s="87"/>
      <c r="G68" s="87" t="s">
        <v>86</v>
      </c>
      <c r="H68" s="79">
        <v>0</v>
      </c>
      <c r="I68" s="83">
        <v>15200</v>
      </c>
      <c r="J68" s="83">
        <v>0</v>
      </c>
      <c r="K68" s="79">
        <f t="shared" si="18"/>
        <v>15200</v>
      </c>
      <c r="L68" s="89">
        <f t="shared" si="28"/>
        <v>0</v>
      </c>
      <c r="M68" s="80">
        <f t="shared" si="19"/>
        <v>0</v>
      </c>
      <c r="N68" s="81">
        <f t="shared" si="20"/>
        <v>15200</v>
      </c>
      <c r="O68" s="80">
        <f t="shared" si="21"/>
        <v>100</v>
      </c>
      <c r="P68" s="83">
        <v>0</v>
      </c>
      <c r="Q68" s="83">
        <v>0</v>
      </c>
      <c r="R68" s="82">
        <v>0</v>
      </c>
      <c r="S68" s="83">
        <v>0</v>
      </c>
      <c r="T68" s="83">
        <v>0</v>
      </c>
      <c r="U68" s="80">
        <v>0</v>
      </c>
      <c r="V68" s="83">
        <v>0</v>
      </c>
      <c r="W68" s="83">
        <v>0</v>
      </c>
      <c r="X68" s="80">
        <v>0</v>
      </c>
      <c r="Y68" s="83">
        <f t="shared" si="45"/>
        <v>0</v>
      </c>
      <c r="Z68" s="83">
        <f t="shared" si="45"/>
        <v>0</v>
      </c>
      <c r="AA68" s="80">
        <v>0</v>
      </c>
      <c r="AB68" s="83">
        <v>0</v>
      </c>
      <c r="AC68" s="83">
        <v>0</v>
      </c>
      <c r="AD68" s="82">
        <v>0</v>
      </c>
      <c r="AE68" s="83">
        <v>0</v>
      </c>
      <c r="AF68" s="83">
        <v>0</v>
      </c>
      <c r="AG68" s="82">
        <v>0</v>
      </c>
      <c r="AH68" s="83">
        <v>0</v>
      </c>
      <c r="AI68" s="83">
        <v>0</v>
      </c>
      <c r="AJ68" s="82">
        <v>0</v>
      </c>
      <c r="AK68" s="83">
        <f t="shared" si="46"/>
        <v>0</v>
      </c>
      <c r="AL68" s="83">
        <f t="shared" si="46"/>
        <v>0</v>
      </c>
      <c r="AM68" s="82">
        <v>0</v>
      </c>
      <c r="AN68" s="83">
        <v>15200</v>
      </c>
      <c r="AO68" s="83"/>
      <c r="AP68" s="82">
        <f>SUM(AO68*100/AN68)</f>
        <v>0</v>
      </c>
      <c r="AQ68" s="83">
        <v>0</v>
      </c>
      <c r="AR68" s="83">
        <v>0</v>
      </c>
      <c r="AS68" s="82">
        <v>0</v>
      </c>
      <c r="AT68" s="83">
        <v>0</v>
      </c>
      <c r="AU68" s="83">
        <v>0</v>
      </c>
      <c r="AV68" s="82">
        <v>0</v>
      </c>
      <c r="AW68" s="83">
        <f t="shared" si="47"/>
        <v>15200</v>
      </c>
      <c r="AX68" s="83">
        <f t="shared" si="47"/>
        <v>0</v>
      </c>
      <c r="AY68" s="80">
        <f t="shared" si="23"/>
        <v>0</v>
      </c>
      <c r="AZ68" s="83">
        <v>0</v>
      </c>
      <c r="BA68" s="83">
        <v>0</v>
      </c>
      <c r="BB68" s="82">
        <v>0</v>
      </c>
      <c r="BC68" s="83">
        <v>0</v>
      </c>
      <c r="BD68" s="83">
        <v>0</v>
      </c>
      <c r="BE68" s="82">
        <v>0</v>
      </c>
      <c r="BF68" s="83">
        <v>0</v>
      </c>
      <c r="BG68" s="83">
        <v>0</v>
      </c>
      <c r="BH68" s="82">
        <v>0</v>
      </c>
      <c r="BI68" s="83">
        <f t="shared" si="48"/>
        <v>0</v>
      </c>
      <c r="BJ68" s="83">
        <f t="shared" si="48"/>
        <v>0</v>
      </c>
      <c r="BK68" s="80">
        <v>0</v>
      </c>
      <c r="BL68" s="84">
        <f t="shared" si="25"/>
        <v>15200</v>
      </c>
    </row>
    <row r="69" spans="1:64" s="88" customFormat="1" x14ac:dyDescent="0.55000000000000004">
      <c r="A69" s="86"/>
      <c r="B69" s="87"/>
      <c r="C69" s="87"/>
      <c r="D69" s="87"/>
      <c r="E69" s="87"/>
      <c r="F69" s="87"/>
      <c r="G69" s="87" t="s">
        <v>87</v>
      </c>
      <c r="H69" s="79">
        <v>0</v>
      </c>
      <c r="I69" s="83">
        <v>18000</v>
      </c>
      <c r="J69" s="83">
        <v>0</v>
      </c>
      <c r="K69" s="79">
        <f t="shared" si="18"/>
        <v>18000</v>
      </c>
      <c r="L69" s="89">
        <f t="shared" si="28"/>
        <v>7800</v>
      </c>
      <c r="M69" s="80">
        <f t="shared" si="19"/>
        <v>43.333333333333336</v>
      </c>
      <c r="N69" s="81">
        <f t="shared" si="20"/>
        <v>10200</v>
      </c>
      <c r="O69" s="80">
        <f t="shared" si="21"/>
        <v>56.666666666666664</v>
      </c>
      <c r="P69" s="83">
        <v>0</v>
      </c>
      <c r="Q69" s="83">
        <v>0</v>
      </c>
      <c r="R69" s="82">
        <v>0</v>
      </c>
      <c r="S69" s="83">
        <v>0</v>
      </c>
      <c r="T69" s="83">
        <v>0</v>
      </c>
      <c r="U69" s="80">
        <v>0</v>
      </c>
      <c r="V69" s="83">
        <v>0</v>
      </c>
      <c r="W69" s="83">
        <v>0</v>
      </c>
      <c r="X69" s="80">
        <v>0</v>
      </c>
      <c r="Y69" s="83">
        <f t="shared" si="45"/>
        <v>0</v>
      </c>
      <c r="Z69" s="83">
        <f t="shared" si="45"/>
        <v>0</v>
      </c>
      <c r="AA69" s="80">
        <v>0</v>
      </c>
      <c r="AB69" s="83">
        <v>18000</v>
      </c>
      <c r="AC69" s="83">
        <v>7800</v>
      </c>
      <c r="AD69" s="82">
        <v>0</v>
      </c>
      <c r="AE69" s="83">
        <v>0</v>
      </c>
      <c r="AF69" s="83">
        <v>0</v>
      </c>
      <c r="AG69" s="82">
        <v>0</v>
      </c>
      <c r="AH69" s="83">
        <v>0</v>
      </c>
      <c r="AI69" s="83">
        <v>0</v>
      </c>
      <c r="AJ69" s="82">
        <v>0</v>
      </c>
      <c r="AK69" s="83">
        <f t="shared" si="46"/>
        <v>18000</v>
      </c>
      <c r="AL69" s="83">
        <f t="shared" si="46"/>
        <v>7800</v>
      </c>
      <c r="AM69" s="82">
        <f t="shared" si="50"/>
        <v>43.333333333333336</v>
      </c>
      <c r="AN69" s="83">
        <v>0</v>
      </c>
      <c r="AO69" s="83">
        <v>0</v>
      </c>
      <c r="AP69" s="82">
        <v>0</v>
      </c>
      <c r="AQ69" s="83">
        <v>0</v>
      </c>
      <c r="AR69" s="83">
        <v>0</v>
      </c>
      <c r="AS69" s="82">
        <v>0</v>
      </c>
      <c r="AT69" s="83">
        <v>0</v>
      </c>
      <c r="AU69" s="83">
        <v>0</v>
      </c>
      <c r="AV69" s="82">
        <v>0</v>
      </c>
      <c r="AW69" s="83">
        <f t="shared" si="47"/>
        <v>0</v>
      </c>
      <c r="AX69" s="83">
        <f t="shared" si="47"/>
        <v>0</v>
      </c>
      <c r="AY69" s="80">
        <v>0</v>
      </c>
      <c r="AZ69" s="83">
        <v>0</v>
      </c>
      <c r="BA69" s="83">
        <v>0</v>
      </c>
      <c r="BB69" s="82">
        <v>0</v>
      </c>
      <c r="BC69" s="83">
        <v>0</v>
      </c>
      <c r="BD69" s="83">
        <v>0</v>
      </c>
      <c r="BE69" s="82">
        <v>0</v>
      </c>
      <c r="BF69" s="83">
        <v>0</v>
      </c>
      <c r="BG69" s="83">
        <v>0</v>
      </c>
      <c r="BH69" s="82">
        <v>0</v>
      </c>
      <c r="BI69" s="83">
        <f t="shared" si="48"/>
        <v>0</v>
      </c>
      <c r="BJ69" s="83">
        <f t="shared" si="48"/>
        <v>0</v>
      </c>
      <c r="BK69" s="80">
        <v>0</v>
      </c>
      <c r="BL69" s="84">
        <f t="shared" si="25"/>
        <v>18000</v>
      </c>
    </row>
    <row r="70" spans="1:64" s="88" customFormat="1" x14ac:dyDescent="0.55000000000000004">
      <c r="A70" s="86"/>
      <c r="B70" s="87"/>
      <c r="C70" s="87"/>
      <c r="D70" s="87"/>
      <c r="E70" s="87"/>
      <c r="F70" s="87"/>
      <c r="G70" s="87" t="s">
        <v>88</v>
      </c>
      <c r="H70" s="79">
        <v>0</v>
      </c>
      <c r="I70" s="83">
        <v>2500</v>
      </c>
      <c r="J70" s="83">
        <v>0</v>
      </c>
      <c r="K70" s="79">
        <f t="shared" si="18"/>
        <v>2500</v>
      </c>
      <c r="L70" s="89">
        <f t="shared" si="28"/>
        <v>2500</v>
      </c>
      <c r="M70" s="80">
        <f t="shared" si="19"/>
        <v>100</v>
      </c>
      <c r="N70" s="81">
        <f t="shared" si="20"/>
        <v>0</v>
      </c>
      <c r="O70" s="80">
        <f t="shared" si="21"/>
        <v>0</v>
      </c>
      <c r="P70" s="83">
        <v>0</v>
      </c>
      <c r="Q70" s="83">
        <v>0</v>
      </c>
      <c r="R70" s="82">
        <v>0</v>
      </c>
      <c r="S70" s="83">
        <v>0</v>
      </c>
      <c r="T70" s="83">
        <v>0</v>
      </c>
      <c r="U70" s="80">
        <v>0</v>
      </c>
      <c r="V70" s="83">
        <v>0</v>
      </c>
      <c r="W70" s="83">
        <v>0</v>
      </c>
      <c r="X70" s="80">
        <v>0</v>
      </c>
      <c r="Y70" s="83">
        <f t="shared" si="45"/>
        <v>0</v>
      </c>
      <c r="Z70" s="83">
        <f t="shared" si="45"/>
        <v>0</v>
      </c>
      <c r="AA70" s="80">
        <v>0</v>
      </c>
      <c r="AB70" s="83">
        <v>0</v>
      </c>
      <c r="AC70" s="83">
        <v>0</v>
      </c>
      <c r="AD70" s="82">
        <v>0</v>
      </c>
      <c r="AE70" s="83">
        <v>2500</v>
      </c>
      <c r="AF70" s="83">
        <v>2500</v>
      </c>
      <c r="AG70" s="82">
        <f t="shared" si="49"/>
        <v>100</v>
      </c>
      <c r="AH70" s="83">
        <v>0</v>
      </c>
      <c r="AI70" s="83">
        <v>0</v>
      </c>
      <c r="AJ70" s="82">
        <v>0</v>
      </c>
      <c r="AK70" s="83">
        <f t="shared" si="46"/>
        <v>2500</v>
      </c>
      <c r="AL70" s="83">
        <f t="shared" si="46"/>
        <v>2500</v>
      </c>
      <c r="AM70" s="82">
        <f t="shared" si="50"/>
        <v>100</v>
      </c>
      <c r="AN70" s="83">
        <v>0</v>
      </c>
      <c r="AO70" s="83">
        <v>0</v>
      </c>
      <c r="AP70" s="82">
        <v>0</v>
      </c>
      <c r="AQ70" s="83">
        <v>0</v>
      </c>
      <c r="AR70" s="83">
        <v>0</v>
      </c>
      <c r="AS70" s="82">
        <v>0</v>
      </c>
      <c r="AT70" s="83">
        <v>0</v>
      </c>
      <c r="AU70" s="83">
        <v>0</v>
      </c>
      <c r="AV70" s="82">
        <v>0</v>
      </c>
      <c r="AW70" s="83">
        <f t="shared" si="47"/>
        <v>0</v>
      </c>
      <c r="AX70" s="83">
        <f t="shared" si="47"/>
        <v>0</v>
      </c>
      <c r="AY70" s="80">
        <v>0</v>
      </c>
      <c r="AZ70" s="83">
        <v>0</v>
      </c>
      <c r="BA70" s="83">
        <v>0</v>
      </c>
      <c r="BB70" s="82">
        <v>0</v>
      </c>
      <c r="BC70" s="83">
        <v>0</v>
      </c>
      <c r="BD70" s="83">
        <v>0</v>
      </c>
      <c r="BE70" s="82">
        <v>0</v>
      </c>
      <c r="BF70" s="83">
        <v>0</v>
      </c>
      <c r="BG70" s="83">
        <v>0</v>
      </c>
      <c r="BH70" s="82">
        <v>0</v>
      </c>
      <c r="BI70" s="83">
        <f t="shared" si="48"/>
        <v>0</v>
      </c>
      <c r="BJ70" s="83">
        <f t="shared" si="48"/>
        <v>0</v>
      </c>
      <c r="BK70" s="80">
        <v>0</v>
      </c>
      <c r="BL70" s="84">
        <f t="shared" si="25"/>
        <v>2500</v>
      </c>
    </row>
    <row r="71" spans="1:64" s="97" customFormat="1" x14ac:dyDescent="0.55000000000000004">
      <c r="A71" s="95"/>
      <c r="B71" s="96"/>
      <c r="C71" s="69" t="s">
        <v>89</v>
      </c>
      <c r="D71" s="96"/>
      <c r="E71" s="96"/>
      <c r="F71" s="96"/>
      <c r="G71" s="96"/>
      <c r="H71" s="70">
        <f>SUM(H72,H80)</f>
        <v>65715.66</v>
      </c>
      <c r="I71" s="70">
        <f>SUM(I72,I80)</f>
        <v>1672580</v>
      </c>
      <c r="J71" s="70">
        <f>SUM(J72,J80)</f>
        <v>-6000</v>
      </c>
      <c r="K71" s="70">
        <f t="shared" si="18"/>
        <v>1666580</v>
      </c>
      <c r="L71" s="70">
        <f>SUM(Z71,AL71,AX71,BJ71)</f>
        <v>78750</v>
      </c>
      <c r="M71" s="71">
        <f t="shared" si="19"/>
        <v>4.7252457127770642</v>
      </c>
      <c r="N71" s="72">
        <f t="shared" si="20"/>
        <v>1587830</v>
      </c>
      <c r="O71" s="71">
        <f t="shared" si="21"/>
        <v>95.274754287222933</v>
      </c>
      <c r="P71" s="70">
        <f>SUM(P72,P80)</f>
        <v>0</v>
      </c>
      <c r="Q71" s="70">
        <f>SUM(Q72,Q80)</f>
        <v>0</v>
      </c>
      <c r="R71" s="73">
        <v>0</v>
      </c>
      <c r="S71" s="70">
        <f>SUM(S72,S80)</f>
        <v>0</v>
      </c>
      <c r="T71" s="70">
        <f>SUM(T72,T80)</f>
        <v>0</v>
      </c>
      <c r="U71" s="71">
        <v>0</v>
      </c>
      <c r="V71" s="70">
        <f>SUM(V72,V80)</f>
        <v>2700</v>
      </c>
      <c r="W71" s="70">
        <f>SUM(W72,W80)</f>
        <v>2700</v>
      </c>
      <c r="X71" s="71">
        <f t="shared" ref="X71:X76" si="51">SUM(W71*100/V71)</f>
        <v>100</v>
      </c>
      <c r="Y71" s="74">
        <f t="shared" ref="Y71:Z86" si="52">SUM(P71,S71,V71)</f>
        <v>2700</v>
      </c>
      <c r="Z71" s="74">
        <f t="shared" si="52"/>
        <v>2700</v>
      </c>
      <c r="AA71" s="71">
        <f t="shared" si="22"/>
        <v>100</v>
      </c>
      <c r="AB71" s="70">
        <f>SUM(AB72,AB80)</f>
        <v>69000</v>
      </c>
      <c r="AC71" s="70">
        <f>SUM(AC72,AC80)</f>
        <v>68350</v>
      </c>
      <c r="AD71" s="73">
        <f>SUM(AC71*100/AB71)</f>
        <v>99.05797101449275</v>
      </c>
      <c r="AE71" s="70">
        <f>SUM(AE72,AE80)</f>
        <v>5000</v>
      </c>
      <c r="AF71" s="70">
        <f>SUM(AF72,AF80)</f>
        <v>5000</v>
      </c>
      <c r="AG71" s="73">
        <v>0</v>
      </c>
      <c r="AH71" s="70">
        <f>SUM(AH72,AH80)</f>
        <v>3000</v>
      </c>
      <c r="AI71" s="70">
        <f>SUM(AI72,AI80)</f>
        <v>2700</v>
      </c>
      <c r="AJ71" s="73">
        <f t="shared" ref="AJ71:AJ76" si="53">SUM(AI71*100/AH71)</f>
        <v>90</v>
      </c>
      <c r="AK71" s="74">
        <f t="shared" ref="AK71:AL86" si="54">SUM(AB71,AE71,AH71)</f>
        <v>77000</v>
      </c>
      <c r="AL71" s="74">
        <f t="shared" si="54"/>
        <v>76050</v>
      </c>
      <c r="AM71" s="73">
        <f>SUM(AL71*100/AK71)</f>
        <v>98.766233766233768</v>
      </c>
      <c r="AN71" s="70">
        <f>SUM(AN72,AN80)</f>
        <v>8400</v>
      </c>
      <c r="AO71" s="70">
        <f>SUM(AO72,AO80)</f>
        <v>0</v>
      </c>
      <c r="AP71" s="73">
        <f t="shared" ref="AP71:AP76" si="55">SUM(AO71*100/AN71)</f>
        <v>0</v>
      </c>
      <c r="AQ71" s="70">
        <f>SUM(AQ72,AQ80)</f>
        <v>28400</v>
      </c>
      <c r="AR71" s="70">
        <f>SUM(AR72,AR80)</f>
        <v>0</v>
      </c>
      <c r="AS71" s="73">
        <f>SUM(AR71*100/AQ71)</f>
        <v>0</v>
      </c>
      <c r="AT71" s="70">
        <f>SUM(AT72,AT80)</f>
        <v>9500</v>
      </c>
      <c r="AU71" s="70">
        <f>SUM(AU72,AU80)</f>
        <v>0</v>
      </c>
      <c r="AV71" s="73">
        <f t="shared" ref="AV71:AV76" si="56">SUM(AU71*100/AT71)</f>
        <v>0</v>
      </c>
      <c r="AW71" s="74">
        <f>SUM(AN71,AQ71,AT71)</f>
        <v>46300</v>
      </c>
      <c r="AX71" s="74">
        <f>SUM(AO71,AR71,AU71)</f>
        <v>0</v>
      </c>
      <c r="AY71" s="71">
        <f t="shared" si="23"/>
        <v>0</v>
      </c>
      <c r="AZ71" s="70">
        <f>SUM(AZ72,AZ80)</f>
        <v>0</v>
      </c>
      <c r="BA71" s="70">
        <f>SUM(BA72,BA80)</f>
        <v>0</v>
      </c>
      <c r="BB71" s="73">
        <v>0</v>
      </c>
      <c r="BC71" s="70">
        <f>SUM(BC72,BC80)</f>
        <v>150000</v>
      </c>
      <c r="BD71" s="70">
        <f>SUM(BD72,BD80)</f>
        <v>0</v>
      </c>
      <c r="BE71" s="73">
        <f>SUM(BD71*100/BC71)</f>
        <v>0</v>
      </c>
      <c r="BF71" s="70">
        <f>SUM(BF72,BF80)</f>
        <v>1390580</v>
      </c>
      <c r="BG71" s="70">
        <f>SUM(BG72,BG80)</f>
        <v>0</v>
      </c>
      <c r="BH71" s="73">
        <f>SUM(BG71*100/BF71)</f>
        <v>0</v>
      </c>
      <c r="BI71" s="74">
        <f t="shared" ref="BI71:BJ86" si="57">SUM(AZ71,BC71,BF71)</f>
        <v>1540580</v>
      </c>
      <c r="BJ71" s="74">
        <f t="shared" si="57"/>
        <v>0</v>
      </c>
      <c r="BK71" s="71">
        <f t="shared" si="24"/>
        <v>0</v>
      </c>
      <c r="BL71" s="75">
        <f t="shared" si="25"/>
        <v>1666580</v>
      </c>
    </row>
    <row r="72" spans="1:64" s="107" customFormat="1" x14ac:dyDescent="0.55000000000000004">
      <c r="A72" s="98"/>
      <c r="B72" s="99"/>
      <c r="C72" s="99"/>
      <c r="D72" s="100" t="s">
        <v>90</v>
      </c>
      <c r="E72" s="99"/>
      <c r="F72" s="99"/>
      <c r="G72" s="99"/>
      <c r="H72" s="101">
        <f>SUM(H73,H77)</f>
        <v>65715.66</v>
      </c>
      <c r="I72" s="101">
        <f>SUM(I73,I77)</f>
        <v>685000</v>
      </c>
      <c r="J72" s="101">
        <f>SUM(J73,J77)</f>
        <v>-6000</v>
      </c>
      <c r="K72" s="101">
        <f t="shared" si="18"/>
        <v>679000</v>
      </c>
      <c r="L72" s="101">
        <f>SUM(Z72,AL72,AX72,BJ72)</f>
        <v>78750</v>
      </c>
      <c r="M72" s="102">
        <f t="shared" si="19"/>
        <v>11.597938144329897</v>
      </c>
      <c r="N72" s="103">
        <f t="shared" si="20"/>
        <v>600250</v>
      </c>
      <c r="O72" s="102">
        <f t="shared" si="21"/>
        <v>88.402061855670098</v>
      </c>
      <c r="P72" s="101">
        <f>SUM(P73,P77)</f>
        <v>0</v>
      </c>
      <c r="Q72" s="101">
        <f>SUM(Q73,Q77)</f>
        <v>0</v>
      </c>
      <c r="R72" s="104">
        <v>0</v>
      </c>
      <c r="S72" s="101">
        <f>SUM(S73,S77)</f>
        <v>0</v>
      </c>
      <c r="T72" s="101">
        <f>SUM(T73,T77)</f>
        <v>0</v>
      </c>
      <c r="U72" s="102">
        <v>0</v>
      </c>
      <c r="V72" s="101">
        <f>SUM(V73,V77)</f>
        <v>2700</v>
      </c>
      <c r="W72" s="101">
        <f>SUM(W73,W77)</f>
        <v>2700</v>
      </c>
      <c r="X72" s="102">
        <f t="shared" si="51"/>
        <v>100</v>
      </c>
      <c r="Y72" s="105">
        <f t="shared" si="52"/>
        <v>2700</v>
      </c>
      <c r="Z72" s="105">
        <f t="shared" si="52"/>
        <v>2700</v>
      </c>
      <c r="AA72" s="102">
        <f t="shared" si="22"/>
        <v>100</v>
      </c>
      <c r="AB72" s="101">
        <f>SUM(AB73,AB77)</f>
        <v>69000</v>
      </c>
      <c r="AC72" s="101">
        <f>SUM(AC73,AC77)</f>
        <v>68350</v>
      </c>
      <c r="AD72" s="104">
        <f>SUM(AC72*100/AB72)</f>
        <v>99.05797101449275</v>
      </c>
      <c r="AE72" s="101">
        <f>SUM(AE73,AE77)</f>
        <v>5000</v>
      </c>
      <c r="AF72" s="101">
        <f>SUM(AF73,AF77)</f>
        <v>5000</v>
      </c>
      <c r="AG72" s="104">
        <v>0</v>
      </c>
      <c r="AH72" s="101">
        <f>SUM(AH73,AH77)</f>
        <v>3000</v>
      </c>
      <c r="AI72" s="101">
        <f>SUM(AI73,AI77)</f>
        <v>2700</v>
      </c>
      <c r="AJ72" s="104">
        <f t="shared" si="53"/>
        <v>90</v>
      </c>
      <c r="AK72" s="105">
        <f t="shared" si="54"/>
        <v>77000</v>
      </c>
      <c r="AL72" s="105">
        <f t="shared" si="54"/>
        <v>76050</v>
      </c>
      <c r="AM72" s="104">
        <f>SUM(AL72*100/AK72)</f>
        <v>98.766233766233768</v>
      </c>
      <c r="AN72" s="101">
        <f>SUM(AN73,AN77)</f>
        <v>8400</v>
      </c>
      <c r="AO72" s="101">
        <f>SUM(AO73,AO77)</f>
        <v>0</v>
      </c>
      <c r="AP72" s="104">
        <f t="shared" si="55"/>
        <v>0</v>
      </c>
      <c r="AQ72" s="101">
        <f>SUM(AQ73,AQ77)</f>
        <v>28400</v>
      </c>
      <c r="AR72" s="101">
        <f>SUM(AR73,AR77)</f>
        <v>0</v>
      </c>
      <c r="AS72" s="104">
        <f>SUM(AR72*100/AQ72)</f>
        <v>0</v>
      </c>
      <c r="AT72" s="101">
        <f>SUM(AT73,AT77)</f>
        <v>9500</v>
      </c>
      <c r="AU72" s="101">
        <f>SUM(AU73,AU77)</f>
        <v>0</v>
      </c>
      <c r="AV72" s="104">
        <f t="shared" si="56"/>
        <v>0</v>
      </c>
      <c r="AW72" s="105">
        <f>SUM(AN72,AP72,AP72,AQ72,AT72)</f>
        <v>46300</v>
      </c>
      <c r="AX72" s="105">
        <f>SUM(AO72,AR72,AU72)</f>
        <v>0</v>
      </c>
      <c r="AY72" s="102">
        <f t="shared" si="23"/>
        <v>0</v>
      </c>
      <c r="AZ72" s="101">
        <f>SUM(AZ73,AZ77)</f>
        <v>0</v>
      </c>
      <c r="BA72" s="101">
        <f>SUM(BA73,BA77)</f>
        <v>0</v>
      </c>
      <c r="BB72" s="104">
        <v>0</v>
      </c>
      <c r="BC72" s="101">
        <f>SUM(BC73,BC77)</f>
        <v>150000</v>
      </c>
      <c r="BD72" s="101">
        <f>SUM(BD73,BD77)</f>
        <v>0</v>
      </c>
      <c r="BE72" s="104">
        <f>SUM(BD72*100/BC72)</f>
        <v>0</v>
      </c>
      <c r="BF72" s="101">
        <f>SUM(BF73,BF77)</f>
        <v>403000</v>
      </c>
      <c r="BG72" s="101">
        <f>SUM(BG73,BG77)</f>
        <v>0</v>
      </c>
      <c r="BH72" s="104">
        <v>0</v>
      </c>
      <c r="BI72" s="105">
        <f t="shared" si="57"/>
        <v>553000</v>
      </c>
      <c r="BJ72" s="105">
        <f t="shared" si="57"/>
        <v>0</v>
      </c>
      <c r="BK72" s="102">
        <f t="shared" si="24"/>
        <v>0</v>
      </c>
      <c r="BL72" s="106">
        <f t="shared" si="25"/>
        <v>679000</v>
      </c>
    </row>
    <row r="73" spans="1:64" s="85" customFormat="1" x14ac:dyDescent="0.55000000000000004">
      <c r="A73" s="77"/>
      <c r="B73" s="78"/>
      <c r="C73" s="78"/>
      <c r="D73" s="78" t="s">
        <v>40</v>
      </c>
      <c r="E73" s="78"/>
      <c r="F73" s="78"/>
      <c r="G73" s="78"/>
      <c r="H73" s="79">
        <f t="shared" ref="H73:I75" si="58">SUM(H74)</f>
        <v>65715.66</v>
      </c>
      <c r="I73" s="79">
        <f t="shared" si="58"/>
        <v>47000</v>
      </c>
      <c r="J73" s="79">
        <f>SUM(J74)</f>
        <v>-6000</v>
      </c>
      <c r="K73" s="79">
        <f t="shared" si="18"/>
        <v>41000</v>
      </c>
      <c r="L73" s="79">
        <f>SUM(Z73,AL73,AX73,BJ73)</f>
        <v>14400</v>
      </c>
      <c r="M73" s="80">
        <f t="shared" si="19"/>
        <v>35.121951219512198</v>
      </c>
      <c r="N73" s="81">
        <f t="shared" si="20"/>
        <v>26600</v>
      </c>
      <c r="O73" s="80">
        <f t="shared" si="21"/>
        <v>64.878048780487802</v>
      </c>
      <c r="P73" s="79">
        <f t="shared" ref="P73:Q75" si="59">SUM(P74)</f>
        <v>0</v>
      </c>
      <c r="Q73" s="79">
        <f t="shared" si="59"/>
        <v>0</v>
      </c>
      <c r="R73" s="82">
        <v>0</v>
      </c>
      <c r="S73" s="79">
        <f t="shared" ref="S73:T75" si="60">SUM(S74)</f>
        <v>0</v>
      </c>
      <c r="T73" s="79">
        <f t="shared" si="60"/>
        <v>0</v>
      </c>
      <c r="U73" s="80">
        <v>0</v>
      </c>
      <c r="V73" s="79">
        <f t="shared" ref="V73:W75" si="61">SUM(V74)</f>
        <v>2700</v>
      </c>
      <c r="W73" s="79">
        <f t="shared" si="61"/>
        <v>2700</v>
      </c>
      <c r="X73" s="80">
        <f t="shared" si="51"/>
        <v>100</v>
      </c>
      <c r="Y73" s="83">
        <f t="shared" si="52"/>
        <v>2700</v>
      </c>
      <c r="Z73" s="83">
        <f t="shared" si="52"/>
        <v>2700</v>
      </c>
      <c r="AA73" s="80">
        <f t="shared" si="22"/>
        <v>100</v>
      </c>
      <c r="AB73" s="79">
        <f t="shared" ref="AB73:AC75" si="62">SUM(AB74)</f>
        <v>9000</v>
      </c>
      <c r="AC73" s="79">
        <f t="shared" si="62"/>
        <v>9000</v>
      </c>
      <c r="AD73" s="82">
        <f>SUM(AC73*100/AB73)</f>
        <v>100</v>
      </c>
      <c r="AE73" s="79">
        <f t="shared" ref="AE73:AF75" si="63">SUM(AE74)</f>
        <v>0</v>
      </c>
      <c r="AF73" s="79">
        <f t="shared" si="63"/>
        <v>0</v>
      </c>
      <c r="AG73" s="82">
        <v>0</v>
      </c>
      <c r="AH73" s="79">
        <f t="shared" ref="AH73:AI75" si="64">SUM(AH74)</f>
        <v>3000</v>
      </c>
      <c r="AI73" s="79">
        <f t="shared" si="64"/>
        <v>2700</v>
      </c>
      <c r="AJ73" s="82">
        <f t="shared" si="53"/>
        <v>90</v>
      </c>
      <c r="AK73" s="83">
        <f t="shared" si="54"/>
        <v>12000</v>
      </c>
      <c r="AL73" s="83">
        <f t="shared" si="54"/>
        <v>11700</v>
      </c>
      <c r="AM73" s="82">
        <f>SUM(AL73*100/AK73)</f>
        <v>97.5</v>
      </c>
      <c r="AN73" s="79">
        <f t="shared" ref="AN73:AO75" si="65">SUM(AN74)</f>
        <v>8400</v>
      </c>
      <c r="AO73" s="79">
        <f t="shared" si="65"/>
        <v>0</v>
      </c>
      <c r="AP73" s="82">
        <f t="shared" si="55"/>
        <v>0</v>
      </c>
      <c r="AQ73" s="79">
        <f t="shared" ref="AQ73:AR75" si="66">SUM(AQ74)</f>
        <v>8400</v>
      </c>
      <c r="AR73" s="79">
        <f t="shared" si="66"/>
        <v>0</v>
      </c>
      <c r="AS73" s="82">
        <f>SUM(AR73*100/AQ73)</f>
        <v>0</v>
      </c>
      <c r="AT73" s="79">
        <f t="shared" ref="AT73:AU75" si="67">SUM(AT74)</f>
        <v>9500</v>
      </c>
      <c r="AU73" s="79">
        <f t="shared" si="67"/>
        <v>0</v>
      </c>
      <c r="AV73" s="82">
        <f t="shared" si="56"/>
        <v>0</v>
      </c>
      <c r="AW73" s="83">
        <f>SUM(AN73,AQ73,AT73)</f>
        <v>26300</v>
      </c>
      <c r="AX73" s="83">
        <f>SUM(AO73,AR73,AU73)</f>
        <v>0</v>
      </c>
      <c r="AY73" s="80">
        <f t="shared" si="23"/>
        <v>0</v>
      </c>
      <c r="AZ73" s="79">
        <f t="shared" ref="AZ73:BA75" si="68">SUM(AZ74)</f>
        <v>0</v>
      </c>
      <c r="BA73" s="79">
        <f t="shared" si="68"/>
        <v>0</v>
      </c>
      <c r="BB73" s="82">
        <v>0</v>
      </c>
      <c r="BC73" s="79">
        <f t="shared" ref="BC73:BD75" si="69">SUM(BC74)</f>
        <v>0</v>
      </c>
      <c r="BD73" s="79">
        <f t="shared" si="69"/>
        <v>0</v>
      </c>
      <c r="BE73" s="82">
        <v>0</v>
      </c>
      <c r="BF73" s="79">
        <f t="shared" ref="BF73:BG75" si="70">SUM(BF74)</f>
        <v>0</v>
      </c>
      <c r="BG73" s="79">
        <f t="shared" si="70"/>
        <v>0</v>
      </c>
      <c r="BH73" s="82">
        <v>0</v>
      </c>
      <c r="BI73" s="83">
        <f t="shared" si="57"/>
        <v>0</v>
      </c>
      <c r="BJ73" s="83">
        <f t="shared" si="57"/>
        <v>0</v>
      </c>
      <c r="BK73" s="80">
        <v>0</v>
      </c>
      <c r="BL73" s="84">
        <f t="shared" si="25"/>
        <v>41000</v>
      </c>
    </row>
    <row r="74" spans="1:64" s="85" customFormat="1" x14ac:dyDescent="0.55000000000000004">
      <c r="A74" s="77"/>
      <c r="B74" s="78"/>
      <c r="C74" s="78"/>
      <c r="D74" s="78"/>
      <c r="E74" s="78" t="s">
        <v>41</v>
      </c>
      <c r="F74" s="78"/>
      <c r="G74" s="78"/>
      <c r="H74" s="79">
        <f t="shared" si="58"/>
        <v>65715.66</v>
      </c>
      <c r="I74" s="79">
        <f t="shared" si="58"/>
        <v>47000</v>
      </c>
      <c r="J74" s="79">
        <f>SUM(J75)</f>
        <v>-6000</v>
      </c>
      <c r="K74" s="79">
        <f t="shared" si="18"/>
        <v>41000</v>
      </c>
      <c r="L74" s="79">
        <f t="shared" ref="L74:L90" si="71">SUM(Z74,AL74,AX74,BJ74)</f>
        <v>14400</v>
      </c>
      <c r="M74" s="80">
        <f t="shared" si="19"/>
        <v>35.121951219512198</v>
      </c>
      <c r="N74" s="81">
        <f t="shared" si="20"/>
        <v>26600</v>
      </c>
      <c r="O74" s="80">
        <f t="shared" si="21"/>
        <v>64.878048780487802</v>
      </c>
      <c r="P74" s="79">
        <f t="shared" si="59"/>
        <v>0</v>
      </c>
      <c r="Q74" s="79">
        <f t="shared" si="59"/>
        <v>0</v>
      </c>
      <c r="R74" s="82">
        <v>0</v>
      </c>
      <c r="S74" s="79">
        <f t="shared" si="60"/>
        <v>0</v>
      </c>
      <c r="T74" s="79">
        <f t="shared" si="60"/>
        <v>0</v>
      </c>
      <c r="U74" s="80">
        <v>0</v>
      </c>
      <c r="V74" s="79">
        <f t="shared" si="61"/>
        <v>2700</v>
      </c>
      <c r="W74" s="79">
        <f t="shared" si="61"/>
        <v>2700</v>
      </c>
      <c r="X74" s="80">
        <f t="shared" si="51"/>
        <v>100</v>
      </c>
      <c r="Y74" s="83">
        <f t="shared" si="52"/>
        <v>2700</v>
      </c>
      <c r="Z74" s="83">
        <f t="shared" si="52"/>
        <v>2700</v>
      </c>
      <c r="AA74" s="80">
        <f t="shared" si="22"/>
        <v>100</v>
      </c>
      <c r="AB74" s="79">
        <f t="shared" si="62"/>
        <v>9000</v>
      </c>
      <c r="AC74" s="79">
        <f t="shared" si="62"/>
        <v>9000</v>
      </c>
      <c r="AD74" s="82">
        <f t="shared" ref="AD74:AD79" si="72">SUM(AC74*100/AB74)</f>
        <v>100</v>
      </c>
      <c r="AE74" s="79">
        <f t="shared" si="63"/>
        <v>0</v>
      </c>
      <c r="AF74" s="79">
        <f t="shared" si="63"/>
        <v>0</v>
      </c>
      <c r="AG74" s="82">
        <v>0</v>
      </c>
      <c r="AH74" s="79">
        <f t="shared" si="64"/>
        <v>3000</v>
      </c>
      <c r="AI74" s="79">
        <f t="shared" si="64"/>
        <v>2700</v>
      </c>
      <c r="AJ74" s="82">
        <f t="shared" si="53"/>
        <v>90</v>
      </c>
      <c r="AK74" s="83">
        <f t="shared" si="54"/>
        <v>12000</v>
      </c>
      <c r="AL74" s="83">
        <f t="shared" si="54"/>
        <v>11700</v>
      </c>
      <c r="AM74" s="82">
        <f t="shared" ref="AM74:AM79" si="73">SUM(AL74*100/AK74)</f>
        <v>97.5</v>
      </c>
      <c r="AN74" s="79">
        <f t="shared" si="65"/>
        <v>8400</v>
      </c>
      <c r="AO74" s="79">
        <f t="shared" si="65"/>
        <v>0</v>
      </c>
      <c r="AP74" s="82">
        <f t="shared" si="55"/>
        <v>0</v>
      </c>
      <c r="AQ74" s="79">
        <f t="shared" si="66"/>
        <v>8400</v>
      </c>
      <c r="AR74" s="79">
        <f t="shared" si="66"/>
        <v>0</v>
      </c>
      <c r="AS74" s="82">
        <f t="shared" ref="AS74:AS79" si="74">SUM(AR74*100/AQ74)</f>
        <v>0</v>
      </c>
      <c r="AT74" s="79">
        <f t="shared" si="67"/>
        <v>9500</v>
      </c>
      <c r="AU74" s="79">
        <f t="shared" si="67"/>
        <v>0</v>
      </c>
      <c r="AV74" s="82">
        <f t="shared" si="56"/>
        <v>0</v>
      </c>
      <c r="AW74" s="83">
        <f t="shared" ref="AW74:AX89" si="75">SUM(AN74,AQ74,AT74)</f>
        <v>26300</v>
      </c>
      <c r="AX74" s="83">
        <f t="shared" si="75"/>
        <v>0</v>
      </c>
      <c r="AY74" s="80">
        <f t="shared" si="23"/>
        <v>0</v>
      </c>
      <c r="AZ74" s="79">
        <f t="shared" si="68"/>
        <v>0</v>
      </c>
      <c r="BA74" s="79">
        <f t="shared" si="68"/>
        <v>0</v>
      </c>
      <c r="BB74" s="82">
        <v>0</v>
      </c>
      <c r="BC74" s="79">
        <f t="shared" si="69"/>
        <v>0</v>
      </c>
      <c r="BD74" s="79">
        <f t="shared" si="69"/>
        <v>0</v>
      </c>
      <c r="BE74" s="82">
        <v>0</v>
      </c>
      <c r="BF74" s="79">
        <f t="shared" si="70"/>
        <v>0</v>
      </c>
      <c r="BG74" s="79">
        <f t="shared" si="70"/>
        <v>0</v>
      </c>
      <c r="BH74" s="82">
        <v>0</v>
      </c>
      <c r="BI74" s="83">
        <f t="shared" si="57"/>
        <v>0</v>
      </c>
      <c r="BJ74" s="83">
        <f t="shared" si="57"/>
        <v>0</v>
      </c>
      <c r="BK74" s="80">
        <v>0</v>
      </c>
      <c r="BL74" s="84">
        <f t="shared" si="25"/>
        <v>41000</v>
      </c>
    </row>
    <row r="75" spans="1:64" s="85" customFormat="1" x14ac:dyDescent="0.55000000000000004">
      <c r="A75" s="77"/>
      <c r="B75" s="78"/>
      <c r="C75" s="78"/>
      <c r="D75" s="78"/>
      <c r="E75" s="78"/>
      <c r="F75" s="78" t="s">
        <v>47</v>
      </c>
      <c r="G75" s="78"/>
      <c r="H75" s="79">
        <f t="shared" si="58"/>
        <v>65715.66</v>
      </c>
      <c r="I75" s="79">
        <f t="shared" si="58"/>
        <v>47000</v>
      </c>
      <c r="J75" s="79">
        <f>SUM(J76)</f>
        <v>-6000</v>
      </c>
      <c r="K75" s="79">
        <f t="shared" si="18"/>
        <v>41000</v>
      </c>
      <c r="L75" s="79">
        <f t="shared" si="71"/>
        <v>14400</v>
      </c>
      <c r="M75" s="80">
        <f t="shared" si="19"/>
        <v>35.121951219512198</v>
      </c>
      <c r="N75" s="81">
        <f t="shared" si="20"/>
        <v>26600</v>
      </c>
      <c r="O75" s="80">
        <f t="shared" si="21"/>
        <v>64.878048780487802</v>
      </c>
      <c r="P75" s="79">
        <f t="shared" si="59"/>
        <v>0</v>
      </c>
      <c r="Q75" s="79">
        <f t="shared" si="59"/>
        <v>0</v>
      </c>
      <c r="R75" s="82">
        <v>0</v>
      </c>
      <c r="S75" s="79">
        <f t="shared" si="60"/>
        <v>0</v>
      </c>
      <c r="T75" s="79">
        <f t="shared" si="60"/>
        <v>0</v>
      </c>
      <c r="U75" s="80">
        <v>0</v>
      </c>
      <c r="V75" s="79">
        <f t="shared" si="61"/>
        <v>2700</v>
      </c>
      <c r="W75" s="79">
        <f t="shared" si="61"/>
        <v>2700</v>
      </c>
      <c r="X75" s="80">
        <f t="shared" si="51"/>
        <v>100</v>
      </c>
      <c r="Y75" s="83">
        <f t="shared" si="52"/>
        <v>2700</v>
      </c>
      <c r="Z75" s="83">
        <f t="shared" si="52"/>
        <v>2700</v>
      </c>
      <c r="AA75" s="80">
        <f t="shared" si="22"/>
        <v>100</v>
      </c>
      <c r="AB75" s="79">
        <f t="shared" si="62"/>
        <v>9000</v>
      </c>
      <c r="AC75" s="79">
        <f t="shared" si="62"/>
        <v>9000</v>
      </c>
      <c r="AD75" s="82">
        <f t="shared" si="72"/>
        <v>100</v>
      </c>
      <c r="AE75" s="79">
        <f t="shared" si="63"/>
        <v>0</v>
      </c>
      <c r="AF75" s="79">
        <f t="shared" si="63"/>
        <v>0</v>
      </c>
      <c r="AG75" s="82">
        <v>0</v>
      </c>
      <c r="AH75" s="79">
        <f t="shared" si="64"/>
        <v>3000</v>
      </c>
      <c r="AI75" s="79">
        <f t="shared" si="64"/>
        <v>2700</v>
      </c>
      <c r="AJ75" s="82">
        <f t="shared" si="53"/>
        <v>90</v>
      </c>
      <c r="AK75" s="83">
        <f t="shared" si="54"/>
        <v>12000</v>
      </c>
      <c r="AL75" s="83">
        <f t="shared" si="54"/>
        <v>11700</v>
      </c>
      <c r="AM75" s="82">
        <f t="shared" si="73"/>
        <v>97.5</v>
      </c>
      <c r="AN75" s="79">
        <f t="shared" si="65"/>
        <v>8400</v>
      </c>
      <c r="AO75" s="79">
        <f t="shared" si="65"/>
        <v>0</v>
      </c>
      <c r="AP75" s="82">
        <f t="shared" si="55"/>
        <v>0</v>
      </c>
      <c r="AQ75" s="79">
        <f t="shared" si="66"/>
        <v>8400</v>
      </c>
      <c r="AR75" s="79">
        <f t="shared" si="66"/>
        <v>0</v>
      </c>
      <c r="AS75" s="82">
        <f t="shared" si="74"/>
        <v>0</v>
      </c>
      <c r="AT75" s="79">
        <f t="shared" si="67"/>
        <v>9500</v>
      </c>
      <c r="AU75" s="79">
        <f t="shared" si="67"/>
        <v>0</v>
      </c>
      <c r="AV75" s="82">
        <f t="shared" si="56"/>
        <v>0</v>
      </c>
      <c r="AW75" s="83">
        <f t="shared" si="75"/>
        <v>26300</v>
      </c>
      <c r="AX75" s="83">
        <f t="shared" si="75"/>
        <v>0</v>
      </c>
      <c r="AY75" s="80">
        <f t="shared" si="23"/>
        <v>0</v>
      </c>
      <c r="AZ75" s="79">
        <f t="shared" si="68"/>
        <v>0</v>
      </c>
      <c r="BA75" s="79">
        <f t="shared" si="68"/>
        <v>0</v>
      </c>
      <c r="BB75" s="82">
        <v>0</v>
      </c>
      <c r="BC75" s="79">
        <f t="shared" si="69"/>
        <v>0</v>
      </c>
      <c r="BD75" s="79">
        <f t="shared" si="69"/>
        <v>0</v>
      </c>
      <c r="BE75" s="82">
        <v>0</v>
      </c>
      <c r="BF75" s="79">
        <f t="shared" si="70"/>
        <v>0</v>
      </c>
      <c r="BG75" s="79">
        <f t="shared" si="70"/>
        <v>0</v>
      </c>
      <c r="BH75" s="82">
        <v>0</v>
      </c>
      <c r="BI75" s="83">
        <f t="shared" si="57"/>
        <v>0</v>
      </c>
      <c r="BJ75" s="83">
        <f t="shared" si="57"/>
        <v>0</v>
      </c>
      <c r="BK75" s="80">
        <v>0</v>
      </c>
      <c r="BL75" s="84">
        <f t="shared" si="25"/>
        <v>41000</v>
      </c>
    </row>
    <row r="76" spans="1:64" s="88" customFormat="1" x14ac:dyDescent="0.55000000000000004">
      <c r="A76" s="86"/>
      <c r="B76" s="87"/>
      <c r="C76" s="87"/>
      <c r="D76" s="78"/>
      <c r="E76" s="87"/>
      <c r="F76" s="93"/>
      <c r="G76" s="87" t="s">
        <v>91</v>
      </c>
      <c r="H76" s="79">
        <v>65715.66</v>
      </c>
      <c r="I76" s="83">
        <f>20000+27000</f>
        <v>47000</v>
      </c>
      <c r="J76" s="83">
        <v>-6000</v>
      </c>
      <c r="K76" s="79">
        <f t="shared" si="18"/>
        <v>41000</v>
      </c>
      <c r="L76" s="89">
        <f t="shared" si="71"/>
        <v>14400</v>
      </c>
      <c r="M76" s="80">
        <f t="shared" si="19"/>
        <v>35.121951219512198</v>
      </c>
      <c r="N76" s="81">
        <f t="shared" ref="N76:N84" si="76">SUM(K76-L76)</f>
        <v>26600</v>
      </c>
      <c r="O76" s="80">
        <f t="shared" si="21"/>
        <v>64.878048780487802</v>
      </c>
      <c r="P76" s="83">
        <v>0</v>
      </c>
      <c r="Q76" s="83">
        <v>0</v>
      </c>
      <c r="R76" s="82">
        <v>0</v>
      </c>
      <c r="S76" s="83">
        <v>0</v>
      </c>
      <c r="T76" s="83">
        <v>0</v>
      </c>
      <c r="U76" s="80">
        <v>0</v>
      </c>
      <c r="V76" s="83">
        <v>2700</v>
      </c>
      <c r="W76" s="83">
        <v>2700</v>
      </c>
      <c r="X76" s="80">
        <f t="shared" si="51"/>
        <v>100</v>
      </c>
      <c r="Y76" s="83">
        <f t="shared" si="52"/>
        <v>2700</v>
      </c>
      <c r="Z76" s="83">
        <f t="shared" si="52"/>
        <v>2700</v>
      </c>
      <c r="AA76" s="80">
        <f>SUM(Z76*100/Y76)</f>
        <v>100</v>
      </c>
      <c r="AB76" s="83">
        <v>9000</v>
      </c>
      <c r="AC76" s="83">
        <v>9000</v>
      </c>
      <c r="AD76" s="82">
        <v>0</v>
      </c>
      <c r="AE76" s="83">
        <v>0</v>
      </c>
      <c r="AF76" s="83">
        <v>0</v>
      </c>
      <c r="AG76" s="82">
        <v>0</v>
      </c>
      <c r="AH76" s="83">
        <v>3000</v>
      </c>
      <c r="AI76" s="83">
        <v>2700</v>
      </c>
      <c r="AJ76" s="82">
        <f t="shared" si="53"/>
        <v>90</v>
      </c>
      <c r="AK76" s="83">
        <f t="shared" si="54"/>
        <v>12000</v>
      </c>
      <c r="AL76" s="83">
        <f t="shared" si="54"/>
        <v>11700</v>
      </c>
      <c r="AM76" s="82">
        <f>SUM(AL76*100/AK76)</f>
        <v>97.5</v>
      </c>
      <c r="AN76" s="83">
        <f>3000+5400</f>
        <v>8400</v>
      </c>
      <c r="AO76" s="83">
        <v>0</v>
      </c>
      <c r="AP76" s="82">
        <f t="shared" si="55"/>
        <v>0</v>
      </c>
      <c r="AQ76" s="83">
        <f>3000+5400</f>
        <v>8400</v>
      </c>
      <c r="AR76" s="83">
        <v>0</v>
      </c>
      <c r="AS76" s="82">
        <v>0</v>
      </c>
      <c r="AT76" s="83">
        <v>9500</v>
      </c>
      <c r="AU76" s="83">
        <v>0</v>
      </c>
      <c r="AV76" s="82">
        <f t="shared" si="56"/>
        <v>0</v>
      </c>
      <c r="AW76" s="83">
        <f t="shared" si="75"/>
        <v>26300</v>
      </c>
      <c r="AX76" s="83">
        <f t="shared" si="75"/>
        <v>0</v>
      </c>
      <c r="AY76" s="80">
        <f>SUM(AX76*100/AW76)</f>
        <v>0</v>
      </c>
      <c r="AZ76" s="83"/>
      <c r="BA76" s="83">
        <v>0</v>
      </c>
      <c r="BB76" s="82">
        <v>0</v>
      </c>
      <c r="BC76" s="83">
        <v>0</v>
      </c>
      <c r="BD76" s="83">
        <v>0</v>
      </c>
      <c r="BE76" s="82">
        <v>0</v>
      </c>
      <c r="BF76" s="83">
        <v>0</v>
      </c>
      <c r="BG76" s="83">
        <v>0</v>
      </c>
      <c r="BH76" s="82">
        <v>0</v>
      </c>
      <c r="BI76" s="83">
        <f t="shared" si="57"/>
        <v>0</v>
      </c>
      <c r="BJ76" s="83">
        <f t="shared" si="57"/>
        <v>0</v>
      </c>
      <c r="BK76" s="80">
        <v>0</v>
      </c>
      <c r="BL76" s="84">
        <f t="shared" si="25"/>
        <v>41000</v>
      </c>
    </row>
    <row r="77" spans="1:64" s="88" customFormat="1" x14ac:dyDescent="0.55000000000000004">
      <c r="A77" s="86"/>
      <c r="B77" s="87"/>
      <c r="C77" s="87"/>
      <c r="D77" s="78" t="s">
        <v>70</v>
      </c>
      <c r="E77" s="87"/>
      <c r="F77" s="87"/>
      <c r="G77" s="87"/>
      <c r="H77" s="79">
        <f t="shared" ref="H77:J78" si="77">SUM(H78)</f>
        <v>0</v>
      </c>
      <c r="I77" s="79">
        <f t="shared" si="77"/>
        <v>638000</v>
      </c>
      <c r="J77" s="79">
        <f t="shared" si="77"/>
        <v>0</v>
      </c>
      <c r="K77" s="79">
        <f t="shared" si="18"/>
        <v>638000</v>
      </c>
      <c r="L77" s="79">
        <f t="shared" si="71"/>
        <v>64350</v>
      </c>
      <c r="M77" s="80">
        <f t="shared" si="19"/>
        <v>10.086206896551724</v>
      </c>
      <c r="N77" s="81">
        <f t="shared" si="76"/>
        <v>573650</v>
      </c>
      <c r="O77" s="80">
        <f t="shared" si="21"/>
        <v>89.91379310344827</v>
      </c>
      <c r="P77" s="79">
        <f>SUM(P78)</f>
        <v>0</v>
      </c>
      <c r="Q77" s="79">
        <f>SUM(Q78)</f>
        <v>0</v>
      </c>
      <c r="R77" s="82">
        <v>0</v>
      </c>
      <c r="S77" s="79">
        <f>SUM(S78)</f>
        <v>0</v>
      </c>
      <c r="T77" s="79">
        <f>SUM(T78)</f>
        <v>0</v>
      </c>
      <c r="U77" s="80">
        <v>0</v>
      </c>
      <c r="V77" s="79">
        <f>SUM(V78)</f>
        <v>0</v>
      </c>
      <c r="W77" s="79">
        <f>SUM(W78)</f>
        <v>0</v>
      </c>
      <c r="X77" s="80">
        <v>0</v>
      </c>
      <c r="Y77" s="83">
        <f t="shared" si="52"/>
        <v>0</v>
      </c>
      <c r="Z77" s="83">
        <f t="shared" si="52"/>
        <v>0</v>
      </c>
      <c r="AA77" s="80">
        <v>0</v>
      </c>
      <c r="AB77" s="79">
        <f>SUM(AB78)</f>
        <v>60000</v>
      </c>
      <c r="AC77" s="79">
        <f>SUM(AC78)</f>
        <v>59350</v>
      </c>
      <c r="AD77" s="82">
        <f t="shared" si="72"/>
        <v>98.916666666666671</v>
      </c>
      <c r="AE77" s="79">
        <f>SUM(AE78)</f>
        <v>5000</v>
      </c>
      <c r="AF77" s="79">
        <f>SUM(AF78)</f>
        <v>5000</v>
      </c>
      <c r="AG77" s="80">
        <f>SUM(AF77*100/AE77)</f>
        <v>100</v>
      </c>
      <c r="AH77" s="79">
        <f>SUM(AH78)</f>
        <v>0</v>
      </c>
      <c r="AI77" s="79">
        <f>SUM(AI78)</f>
        <v>0</v>
      </c>
      <c r="AJ77" s="82">
        <v>0</v>
      </c>
      <c r="AK77" s="83">
        <f t="shared" si="54"/>
        <v>65000</v>
      </c>
      <c r="AL77" s="83">
        <f t="shared" si="54"/>
        <v>64350</v>
      </c>
      <c r="AM77" s="82">
        <f t="shared" si="73"/>
        <v>99</v>
      </c>
      <c r="AN77" s="79">
        <f>SUM(AN78)</f>
        <v>0</v>
      </c>
      <c r="AO77" s="79">
        <f>SUM(AO78)</f>
        <v>0</v>
      </c>
      <c r="AP77" s="82">
        <v>0</v>
      </c>
      <c r="AQ77" s="79">
        <f>SUM(AQ78)</f>
        <v>20000</v>
      </c>
      <c r="AR77" s="79">
        <f>SUM(AR78)</f>
        <v>0</v>
      </c>
      <c r="AS77" s="82">
        <f t="shared" si="74"/>
        <v>0</v>
      </c>
      <c r="AT77" s="79">
        <f>SUM(AT78)</f>
        <v>0</v>
      </c>
      <c r="AU77" s="79">
        <f>SUM(AU78)</f>
        <v>0</v>
      </c>
      <c r="AV77" s="82">
        <v>0</v>
      </c>
      <c r="AW77" s="83">
        <f t="shared" si="75"/>
        <v>20000</v>
      </c>
      <c r="AX77" s="83">
        <f t="shared" si="75"/>
        <v>0</v>
      </c>
      <c r="AY77" s="80">
        <f>SUM(AX77*100/AW77)</f>
        <v>0</v>
      </c>
      <c r="AZ77" s="79">
        <f>SUM(AZ78)</f>
        <v>0</v>
      </c>
      <c r="BA77" s="79">
        <f>SUM(BA78)</f>
        <v>0</v>
      </c>
      <c r="BB77" s="82">
        <v>0</v>
      </c>
      <c r="BC77" s="79">
        <f>SUM(BC78)</f>
        <v>150000</v>
      </c>
      <c r="BD77" s="79">
        <f>SUM(BD78)</f>
        <v>0</v>
      </c>
      <c r="BE77" s="82">
        <f>SUM(BD77*100/BC77)</f>
        <v>0</v>
      </c>
      <c r="BF77" s="79">
        <f>SUM(BF78)</f>
        <v>403000</v>
      </c>
      <c r="BG77" s="79">
        <f>SUM(BG78)</f>
        <v>0</v>
      </c>
      <c r="BH77" s="80">
        <f t="shared" ref="BH77:BH82" si="78">SUM(BG77*100/BF77)</f>
        <v>0</v>
      </c>
      <c r="BI77" s="83">
        <f t="shared" si="57"/>
        <v>553000</v>
      </c>
      <c r="BJ77" s="83">
        <f t="shared" si="57"/>
        <v>0</v>
      </c>
      <c r="BK77" s="80">
        <f t="shared" ref="BK77:BK82" si="79">SUM(BJ77*100/BI77)</f>
        <v>0</v>
      </c>
      <c r="BL77" s="84">
        <f t="shared" si="25"/>
        <v>638000</v>
      </c>
    </row>
    <row r="78" spans="1:64" s="88" customFormat="1" x14ac:dyDescent="0.55000000000000004">
      <c r="A78" s="86"/>
      <c r="B78" s="87"/>
      <c r="C78" s="87"/>
      <c r="D78" s="78"/>
      <c r="E78" s="78" t="s">
        <v>71</v>
      </c>
      <c r="F78" s="87"/>
      <c r="G78" s="87"/>
      <c r="H78" s="79">
        <f t="shared" si="77"/>
        <v>0</v>
      </c>
      <c r="I78" s="79">
        <f t="shared" si="77"/>
        <v>638000</v>
      </c>
      <c r="J78" s="79">
        <f t="shared" si="77"/>
        <v>0</v>
      </c>
      <c r="K78" s="79">
        <f t="shared" ref="K78:K90" si="80">SUM(I78+J78)</f>
        <v>638000</v>
      </c>
      <c r="L78" s="79">
        <f t="shared" si="71"/>
        <v>64350</v>
      </c>
      <c r="M78" s="80">
        <f t="shared" ref="M78:M90" si="81">SUM(L78*100/K78)</f>
        <v>10.086206896551724</v>
      </c>
      <c r="N78" s="81">
        <f t="shared" si="76"/>
        <v>573650</v>
      </c>
      <c r="O78" s="80">
        <f t="shared" ref="O78:O90" si="82">SUM(N78*100/K78)</f>
        <v>89.91379310344827</v>
      </c>
      <c r="P78" s="79">
        <f>SUM(P79)</f>
        <v>0</v>
      </c>
      <c r="Q78" s="79">
        <f>SUM(Q79)</f>
        <v>0</v>
      </c>
      <c r="R78" s="82">
        <v>0</v>
      </c>
      <c r="S78" s="79">
        <f>SUM(S79)</f>
        <v>0</v>
      </c>
      <c r="T78" s="79">
        <f>SUM(T79)</f>
        <v>0</v>
      </c>
      <c r="U78" s="80">
        <v>0</v>
      </c>
      <c r="V78" s="79">
        <f>SUM(V79)</f>
        <v>0</v>
      </c>
      <c r="W78" s="79">
        <f>SUM(W79)</f>
        <v>0</v>
      </c>
      <c r="X78" s="80">
        <v>0</v>
      </c>
      <c r="Y78" s="83">
        <f t="shared" si="52"/>
        <v>0</v>
      </c>
      <c r="Z78" s="83">
        <f t="shared" si="52"/>
        <v>0</v>
      </c>
      <c r="AA78" s="80">
        <v>0</v>
      </c>
      <c r="AB78" s="79">
        <f>SUM(AB79)</f>
        <v>60000</v>
      </c>
      <c r="AC78" s="79">
        <f>SUM(AC79)</f>
        <v>59350</v>
      </c>
      <c r="AD78" s="82">
        <f t="shared" si="72"/>
        <v>98.916666666666671</v>
      </c>
      <c r="AE78" s="79">
        <f>SUM(AE79)</f>
        <v>5000</v>
      </c>
      <c r="AF78" s="79">
        <f>SUM(AF79)</f>
        <v>5000</v>
      </c>
      <c r="AG78" s="80">
        <f>SUM(AF78*100/AE78)</f>
        <v>100</v>
      </c>
      <c r="AH78" s="79">
        <f>SUM(AH79)</f>
        <v>0</v>
      </c>
      <c r="AI78" s="79">
        <f>SUM(AI79)</f>
        <v>0</v>
      </c>
      <c r="AJ78" s="82">
        <v>0</v>
      </c>
      <c r="AK78" s="83">
        <f t="shared" si="54"/>
        <v>65000</v>
      </c>
      <c r="AL78" s="83">
        <f t="shared" si="54"/>
        <v>64350</v>
      </c>
      <c r="AM78" s="82">
        <f t="shared" si="73"/>
        <v>99</v>
      </c>
      <c r="AN78" s="79">
        <f>SUM(AN79)</f>
        <v>0</v>
      </c>
      <c r="AO78" s="79">
        <f>SUM(AO79)</f>
        <v>0</v>
      </c>
      <c r="AP78" s="82">
        <v>0</v>
      </c>
      <c r="AQ78" s="79">
        <f>SUM(AQ79)</f>
        <v>20000</v>
      </c>
      <c r="AR78" s="79">
        <f>SUM(AR79)</f>
        <v>0</v>
      </c>
      <c r="AS78" s="82">
        <f t="shared" si="74"/>
        <v>0</v>
      </c>
      <c r="AT78" s="79">
        <f>SUM(AT79)</f>
        <v>0</v>
      </c>
      <c r="AU78" s="79">
        <f>SUM(AU79)</f>
        <v>0</v>
      </c>
      <c r="AV78" s="82">
        <v>0</v>
      </c>
      <c r="AW78" s="83">
        <f t="shared" si="75"/>
        <v>20000</v>
      </c>
      <c r="AX78" s="83">
        <f t="shared" si="75"/>
        <v>0</v>
      </c>
      <c r="AY78" s="80">
        <f>SUM(AX78*100/AW78)</f>
        <v>0</v>
      </c>
      <c r="AZ78" s="79">
        <f>SUM(AZ79)</f>
        <v>0</v>
      </c>
      <c r="BA78" s="79">
        <f>SUM(BA79)</f>
        <v>0</v>
      </c>
      <c r="BB78" s="82">
        <v>0</v>
      </c>
      <c r="BC78" s="79">
        <f>SUM(BC79)</f>
        <v>150000</v>
      </c>
      <c r="BD78" s="79">
        <f>SUM(BD79)</f>
        <v>0</v>
      </c>
      <c r="BE78" s="82">
        <f>SUM(BD78*100/BC78)</f>
        <v>0</v>
      </c>
      <c r="BF78" s="79">
        <f>SUM(BF79)</f>
        <v>403000</v>
      </c>
      <c r="BG78" s="79">
        <f>SUM(BG79)</f>
        <v>0</v>
      </c>
      <c r="BH78" s="80">
        <f t="shared" si="78"/>
        <v>0</v>
      </c>
      <c r="BI78" s="83">
        <f t="shared" si="57"/>
        <v>553000</v>
      </c>
      <c r="BJ78" s="83">
        <f t="shared" si="57"/>
        <v>0</v>
      </c>
      <c r="BK78" s="80">
        <f t="shared" si="79"/>
        <v>0</v>
      </c>
      <c r="BL78" s="84">
        <f t="shared" ref="BL78:BL90" si="83">SUM(Y78,AK78,AW78,BI78)</f>
        <v>638000</v>
      </c>
    </row>
    <row r="79" spans="1:64" s="88" customFormat="1" x14ac:dyDescent="0.55000000000000004">
      <c r="A79" s="86"/>
      <c r="B79" s="87"/>
      <c r="C79" s="87"/>
      <c r="D79" s="78"/>
      <c r="E79" s="92"/>
      <c r="F79" s="87" t="s">
        <v>92</v>
      </c>
      <c r="G79" s="87"/>
      <c r="H79" s="79">
        <v>0</v>
      </c>
      <c r="I79" s="83">
        <f>488000+150000</f>
        <v>638000</v>
      </c>
      <c r="J79" s="83">
        <v>0</v>
      </c>
      <c r="K79" s="79">
        <f t="shared" si="80"/>
        <v>638000</v>
      </c>
      <c r="L79" s="89">
        <f t="shared" si="71"/>
        <v>64350</v>
      </c>
      <c r="M79" s="80">
        <f t="shared" si="81"/>
        <v>10.086206896551724</v>
      </c>
      <c r="N79" s="81">
        <f t="shared" si="76"/>
        <v>573650</v>
      </c>
      <c r="O79" s="80">
        <f t="shared" si="82"/>
        <v>89.91379310344827</v>
      </c>
      <c r="P79" s="83">
        <v>0</v>
      </c>
      <c r="Q79" s="83">
        <v>0</v>
      </c>
      <c r="R79" s="82">
        <v>0</v>
      </c>
      <c r="S79" s="83">
        <v>0</v>
      </c>
      <c r="T79" s="83">
        <v>0</v>
      </c>
      <c r="U79" s="80">
        <v>0</v>
      </c>
      <c r="V79" s="83">
        <v>0</v>
      </c>
      <c r="W79" s="83">
        <v>0</v>
      </c>
      <c r="X79" s="80">
        <v>0</v>
      </c>
      <c r="Y79" s="83">
        <f t="shared" si="52"/>
        <v>0</v>
      </c>
      <c r="Z79" s="83">
        <f t="shared" si="52"/>
        <v>0</v>
      </c>
      <c r="AA79" s="80">
        <v>0</v>
      </c>
      <c r="AB79" s="83">
        <v>60000</v>
      </c>
      <c r="AC79" s="83">
        <v>59350</v>
      </c>
      <c r="AD79" s="82">
        <f t="shared" si="72"/>
        <v>98.916666666666671</v>
      </c>
      <c r="AE79" s="83">
        <v>5000</v>
      </c>
      <c r="AF79" s="83">
        <v>5000</v>
      </c>
      <c r="AG79" s="80">
        <f>SUM(AF79*100/AE79)</f>
        <v>100</v>
      </c>
      <c r="AH79" s="83">
        <v>0</v>
      </c>
      <c r="AI79" s="83">
        <v>0</v>
      </c>
      <c r="AJ79" s="82">
        <v>0</v>
      </c>
      <c r="AK79" s="83">
        <f t="shared" si="54"/>
        <v>65000</v>
      </c>
      <c r="AL79" s="83">
        <f t="shared" si="54"/>
        <v>64350</v>
      </c>
      <c r="AM79" s="82">
        <f t="shared" si="73"/>
        <v>99</v>
      </c>
      <c r="AN79" s="83">
        <v>0</v>
      </c>
      <c r="AO79" s="83">
        <v>0</v>
      </c>
      <c r="AP79" s="82">
        <v>0</v>
      </c>
      <c r="AQ79" s="83">
        <v>20000</v>
      </c>
      <c r="AR79" s="83"/>
      <c r="AS79" s="82">
        <f t="shared" si="74"/>
        <v>0</v>
      </c>
      <c r="AT79" s="83">
        <v>0</v>
      </c>
      <c r="AU79" s="83">
        <v>0</v>
      </c>
      <c r="AV79" s="82">
        <v>0</v>
      </c>
      <c r="AW79" s="83">
        <f t="shared" si="75"/>
        <v>20000</v>
      </c>
      <c r="AX79" s="83">
        <f t="shared" si="75"/>
        <v>0</v>
      </c>
      <c r="AY79" s="80">
        <f>SUM(AX79*100/AW79)</f>
        <v>0</v>
      </c>
      <c r="AZ79" s="83">
        <v>0</v>
      </c>
      <c r="BA79" s="83">
        <v>0</v>
      </c>
      <c r="BB79" s="82">
        <v>0</v>
      </c>
      <c r="BC79" s="83">
        <v>150000</v>
      </c>
      <c r="BD79" s="83"/>
      <c r="BE79" s="82">
        <f>SUM(BD79*100/BC79)</f>
        <v>0</v>
      </c>
      <c r="BF79" s="83">
        <v>403000</v>
      </c>
      <c r="BG79" s="83"/>
      <c r="BH79" s="80">
        <f t="shared" si="78"/>
        <v>0</v>
      </c>
      <c r="BI79" s="83">
        <f t="shared" si="57"/>
        <v>553000</v>
      </c>
      <c r="BJ79" s="83">
        <f t="shared" si="57"/>
        <v>0</v>
      </c>
      <c r="BK79" s="80">
        <f t="shared" si="79"/>
        <v>0</v>
      </c>
      <c r="BL79" s="84">
        <f>SUM(Y79,AK79,AW79,BI79)</f>
        <v>638000</v>
      </c>
    </row>
    <row r="80" spans="1:64" s="107" customFormat="1" x14ac:dyDescent="0.55000000000000004">
      <c r="A80" s="98"/>
      <c r="B80" s="99"/>
      <c r="C80" s="99"/>
      <c r="D80" s="100" t="s">
        <v>93</v>
      </c>
      <c r="E80" s="99"/>
      <c r="F80" s="99"/>
      <c r="G80" s="99"/>
      <c r="H80" s="101">
        <f t="shared" ref="H80:J81" si="84">SUM(H81)</f>
        <v>0</v>
      </c>
      <c r="I80" s="101">
        <f t="shared" si="84"/>
        <v>987580</v>
      </c>
      <c r="J80" s="101">
        <f t="shared" si="84"/>
        <v>0</v>
      </c>
      <c r="K80" s="101">
        <f t="shared" si="80"/>
        <v>987580</v>
      </c>
      <c r="L80" s="101">
        <f t="shared" si="71"/>
        <v>0</v>
      </c>
      <c r="M80" s="102">
        <f t="shared" si="81"/>
        <v>0</v>
      </c>
      <c r="N80" s="103">
        <f t="shared" si="76"/>
        <v>987580</v>
      </c>
      <c r="O80" s="102">
        <f t="shared" si="82"/>
        <v>100</v>
      </c>
      <c r="P80" s="101">
        <f>SUM(P81)</f>
        <v>0</v>
      </c>
      <c r="Q80" s="101">
        <f>SUM(Q81)</f>
        <v>0</v>
      </c>
      <c r="R80" s="104">
        <v>0</v>
      </c>
      <c r="S80" s="101">
        <f>SUM(S81)</f>
        <v>0</v>
      </c>
      <c r="T80" s="101">
        <f>SUM(T81)</f>
        <v>0</v>
      </c>
      <c r="U80" s="102">
        <v>0</v>
      </c>
      <c r="V80" s="101">
        <f>SUM(V81)</f>
        <v>0</v>
      </c>
      <c r="W80" s="101">
        <f>SUM(W81)</f>
        <v>0</v>
      </c>
      <c r="X80" s="102">
        <v>0</v>
      </c>
      <c r="Y80" s="105">
        <f t="shared" si="52"/>
        <v>0</v>
      </c>
      <c r="Z80" s="105">
        <f t="shared" si="52"/>
        <v>0</v>
      </c>
      <c r="AA80" s="102">
        <v>0</v>
      </c>
      <c r="AB80" s="101">
        <f>SUM(AB81)</f>
        <v>0</v>
      </c>
      <c r="AC80" s="101">
        <f>SUM(AC81)</f>
        <v>0</v>
      </c>
      <c r="AD80" s="104">
        <v>0</v>
      </c>
      <c r="AE80" s="101">
        <f>SUM(AE81)</f>
        <v>0</v>
      </c>
      <c r="AF80" s="101">
        <f>SUM(AF81)</f>
        <v>0</v>
      </c>
      <c r="AG80" s="104">
        <v>0</v>
      </c>
      <c r="AH80" s="101">
        <f>SUM(AH81)</f>
        <v>0</v>
      </c>
      <c r="AI80" s="101">
        <f>SUM(AI81)</f>
        <v>0</v>
      </c>
      <c r="AJ80" s="104">
        <v>0</v>
      </c>
      <c r="AK80" s="105">
        <f t="shared" si="54"/>
        <v>0</v>
      </c>
      <c r="AL80" s="105">
        <f t="shared" si="54"/>
        <v>0</v>
      </c>
      <c r="AM80" s="104">
        <v>0</v>
      </c>
      <c r="AN80" s="101">
        <f>SUM(AN81)</f>
        <v>0</v>
      </c>
      <c r="AO80" s="101">
        <f>SUM(AO81)</f>
        <v>0</v>
      </c>
      <c r="AP80" s="104">
        <v>0</v>
      </c>
      <c r="AQ80" s="101">
        <f>SUM(AQ81)</f>
        <v>0</v>
      </c>
      <c r="AR80" s="101">
        <f>SUM(AR81)</f>
        <v>0</v>
      </c>
      <c r="AS80" s="104">
        <v>0</v>
      </c>
      <c r="AT80" s="101">
        <f>SUM(AT81)</f>
        <v>0</v>
      </c>
      <c r="AU80" s="101">
        <f>SUM(AU81)</f>
        <v>0</v>
      </c>
      <c r="AV80" s="104">
        <v>0</v>
      </c>
      <c r="AW80" s="105">
        <f t="shared" si="75"/>
        <v>0</v>
      </c>
      <c r="AX80" s="105">
        <f t="shared" si="75"/>
        <v>0</v>
      </c>
      <c r="AY80" s="102">
        <v>0</v>
      </c>
      <c r="AZ80" s="101">
        <f>SUM(AZ81)</f>
        <v>0</v>
      </c>
      <c r="BA80" s="101">
        <f>SUM(BA81)</f>
        <v>0</v>
      </c>
      <c r="BB80" s="104">
        <v>0</v>
      </c>
      <c r="BC80" s="101">
        <f>SUM(BC81)</f>
        <v>0</v>
      </c>
      <c r="BD80" s="101">
        <f>SUM(BD81)</f>
        <v>0</v>
      </c>
      <c r="BE80" s="104">
        <v>0</v>
      </c>
      <c r="BF80" s="101">
        <f>SUM(BF81)</f>
        <v>987580</v>
      </c>
      <c r="BG80" s="101">
        <f>SUM(BG81)</f>
        <v>0</v>
      </c>
      <c r="BH80" s="104">
        <f t="shared" si="78"/>
        <v>0</v>
      </c>
      <c r="BI80" s="105">
        <f t="shared" si="57"/>
        <v>987580</v>
      </c>
      <c r="BJ80" s="105">
        <f t="shared" si="57"/>
        <v>0</v>
      </c>
      <c r="BK80" s="102">
        <f t="shared" si="79"/>
        <v>0</v>
      </c>
      <c r="BL80" s="106">
        <f t="shared" si="83"/>
        <v>987580</v>
      </c>
    </row>
    <row r="81" spans="1:64" s="88" customFormat="1" x14ac:dyDescent="0.55000000000000004">
      <c r="A81" s="86"/>
      <c r="B81" s="87"/>
      <c r="C81" s="87"/>
      <c r="D81" s="87"/>
      <c r="E81" s="78" t="s">
        <v>94</v>
      </c>
      <c r="F81" s="87"/>
      <c r="G81" s="87"/>
      <c r="H81" s="79">
        <f t="shared" si="84"/>
        <v>0</v>
      </c>
      <c r="I81" s="79">
        <f t="shared" si="84"/>
        <v>987580</v>
      </c>
      <c r="J81" s="79">
        <f t="shared" si="84"/>
        <v>0</v>
      </c>
      <c r="K81" s="79">
        <f t="shared" si="80"/>
        <v>987580</v>
      </c>
      <c r="L81" s="79">
        <f t="shared" si="71"/>
        <v>0</v>
      </c>
      <c r="M81" s="80">
        <f t="shared" si="81"/>
        <v>0</v>
      </c>
      <c r="N81" s="81">
        <f t="shared" si="76"/>
        <v>987580</v>
      </c>
      <c r="O81" s="80">
        <f t="shared" si="82"/>
        <v>100</v>
      </c>
      <c r="P81" s="79">
        <f>SUM(P82)</f>
        <v>0</v>
      </c>
      <c r="Q81" s="79">
        <f>SUM(Q82)</f>
        <v>0</v>
      </c>
      <c r="R81" s="108">
        <v>0</v>
      </c>
      <c r="S81" s="79">
        <f>SUM(S82)</f>
        <v>0</v>
      </c>
      <c r="T81" s="79">
        <f>SUM(T82)</f>
        <v>0</v>
      </c>
      <c r="U81" s="80">
        <v>0</v>
      </c>
      <c r="V81" s="79">
        <f>SUM(V82)</f>
        <v>0</v>
      </c>
      <c r="W81" s="79">
        <f>SUM(W82)</f>
        <v>0</v>
      </c>
      <c r="X81" s="80">
        <v>0</v>
      </c>
      <c r="Y81" s="83">
        <f t="shared" si="52"/>
        <v>0</v>
      </c>
      <c r="Z81" s="83">
        <f t="shared" si="52"/>
        <v>0</v>
      </c>
      <c r="AA81" s="80">
        <v>0</v>
      </c>
      <c r="AB81" s="79">
        <f>SUM(AB82)</f>
        <v>0</v>
      </c>
      <c r="AC81" s="79">
        <f>SUM(AC82)</f>
        <v>0</v>
      </c>
      <c r="AD81" s="82">
        <v>0</v>
      </c>
      <c r="AE81" s="79">
        <f>SUM(AE82)</f>
        <v>0</v>
      </c>
      <c r="AF81" s="79">
        <f>SUM(AF82)</f>
        <v>0</v>
      </c>
      <c r="AG81" s="82">
        <v>0</v>
      </c>
      <c r="AH81" s="79">
        <f>SUM(AH82)</f>
        <v>0</v>
      </c>
      <c r="AI81" s="79">
        <f>SUM(AI82)</f>
        <v>0</v>
      </c>
      <c r="AJ81" s="82">
        <v>0</v>
      </c>
      <c r="AK81" s="83">
        <f t="shared" si="54"/>
        <v>0</v>
      </c>
      <c r="AL81" s="83">
        <f t="shared" si="54"/>
        <v>0</v>
      </c>
      <c r="AM81" s="82">
        <v>0</v>
      </c>
      <c r="AN81" s="79">
        <f>SUM(AN82)</f>
        <v>0</v>
      </c>
      <c r="AO81" s="79">
        <f>SUM(AO82)</f>
        <v>0</v>
      </c>
      <c r="AP81" s="82">
        <v>0</v>
      </c>
      <c r="AQ81" s="79">
        <f>SUM(AQ82)</f>
        <v>0</v>
      </c>
      <c r="AR81" s="79">
        <f>SUM(AR82)</f>
        <v>0</v>
      </c>
      <c r="AS81" s="82">
        <v>0</v>
      </c>
      <c r="AT81" s="79">
        <f>SUM(AT82)</f>
        <v>0</v>
      </c>
      <c r="AU81" s="79">
        <f>SUM(AU82)</f>
        <v>0</v>
      </c>
      <c r="AV81" s="82">
        <v>0</v>
      </c>
      <c r="AW81" s="83">
        <f t="shared" si="75"/>
        <v>0</v>
      </c>
      <c r="AX81" s="83">
        <f t="shared" si="75"/>
        <v>0</v>
      </c>
      <c r="AY81" s="80">
        <v>0</v>
      </c>
      <c r="AZ81" s="79">
        <f>SUM(AZ82)</f>
        <v>0</v>
      </c>
      <c r="BA81" s="79">
        <f>SUM(BA82)</f>
        <v>0</v>
      </c>
      <c r="BB81" s="82">
        <v>0</v>
      </c>
      <c r="BC81" s="79">
        <f>SUM(BC82)</f>
        <v>0</v>
      </c>
      <c r="BD81" s="79">
        <f>SUM(BD82)</f>
        <v>0</v>
      </c>
      <c r="BE81" s="82">
        <v>0</v>
      </c>
      <c r="BF81" s="79">
        <f>SUM(BF82)</f>
        <v>987580</v>
      </c>
      <c r="BG81" s="79">
        <f>SUM(BG82)</f>
        <v>0</v>
      </c>
      <c r="BH81" s="82">
        <f t="shared" si="78"/>
        <v>0</v>
      </c>
      <c r="BI81" s="83">
        <f t="shared" si="57"/>
        <v>987580</v>
      </c>
      <c r="BJ81" s="83">
        <f t="shared" si="57"/>
        <v>0</v>
      </c>
      <c r="BK81" s="80">
        <f t="shared" si="79"/>
        <v>0</v>
      </c>
      <c r="BL81" s="84">
        <f t="shared" si="83"/>
        <v>987580</v>
      </c>
    </row>
    <row r="82" spans="1:64" s="88" customFormat="1" x14ac:dyDescent="0.55000000000000004">
      <c r="A82" s="86"/>
      <c r="B82" s="87"/>
      <c r="C82" s="87"/>
      <c r="D82" s="87"/>
      <c r="E82" s="87"/>
      <c r="F82" s="78" t="s">
        <v>95</v>
      </c>
      <c r="G82" s="87"/>
      <c r="H82" s="79">
        <f>SUM(H83:H84)</f>
        <v>0</v>
      </c>
      <c r="I82" s="79">
        <f>SUM(I83:I84)</f>
        <v>987580</v>
      </c>
      <c r="J82" s="79">
        <f>SUM(J83:J84)</f>
        <v>0</v>
      </c>
      <c r="K82" s="79">
        <f t="shared" si="80"/>
        <v>987580</v>
      </c>
      <c r="L82" s="79">
        <f t="shared" si="71"/>
        <v>0</v>
      </c>
      <c r="M82" s="80">
        <f t="shared" si="81"/>
        <v>0</v>
      </c>
      <c r="N82" s="81">
        <f t="shared" si="76"/>
        <v>987580</v>
      </c>
      <c r="O82" s="80">
        <f t="shared" si="82"/>
        <v>100</v>
      </c>
      <c r="P82" s="79">
        <f>SUM(P83:P84)</f>
        <v>0</v>
      </c>
      <c r="Q82" s="79">
        <f>SUM(Q83:Q84)</f>
        <v>0</v>
      </c>
      <c r="R82" s="108">
        <v>0</v>
      </c>
      <c r="S82" s="79">
        <f>SUM(S83:S84)</f>
        <v>0</v>
      </c>
      <c r="T82" s="79">
        <f>SUM(T83:T84)</f>
        <v>0</v>
      </c>
      <c r="U82" s="80">
        <v>0</v>
      </c>
      <c r="V82" s="79">
        <f>SUM(V83:V84)</f>
        <v>0</v>
      </c>
      <c r="W82" s="79">
        <f>SUM(W83:W84)</f>
        <v>0</v>
      </c>
      <c r="X82" s="80">
        <v>0</v>
      </c>
      <c r="Y82" s="83">
        <f t="shared" si="52"/>
        <v>0</v>
      </c>
      <c r="Z82" s="83">
        <f t="shared" si="52"/>
        <v>0</v>
      </c>
      <c r="AA82" s="80">
        <v>0</v>
      </c>
      <c r="AB82" s="79">
        <f>SUM(AB83:AB84)</f>
        <v>0</v>
      </c>
      <c r="AC82" s="79">
        <f>SUM(AC83:AC84)</f>
        <v>0</v>
      </c>
      <c r="AD82" s="82">
        <v>0</v>
      </c>
      <c r="AE82" s="79">
        <f>SUM(AE83:AE84)</f>
        <v>0</v>
      </c>
      <c r="AF82" s="79">
        <f>SUM(AF83:AF84)</f>
        <v>0</v>
      </c>
      <c r="AG82" s="82">
        <v>0</v>
      </c>
      <c r="AH82" s="79">
        <f>SUM(AH83:AH84)</f>
        <v>0</v>
      </c>
      <c r="AI82" s="79">
        <f>SUM(AI83:AI84)</f>
        <v>0</v>
      </c>
      <c r="AJ82" s="82">
        <v>0</v>
      </c>
      <c r="AK82" s="83">
        <f t="shared" si="54"/>
        <v>0</v>
      </c>
      <c r="AL82" s="83">
        <f t="shared" si="54"/>
        <v>0</v>
      </c>
      <c r="AM82" s="82">
        <v>0</v>
      </c>
      <c r="AN82" s="79">
        <f>SUM(AN83:AN84)</f>
        <v>0</v>
      </c>
      <c r="AO82" s="79">
        <f>SUM(AO83:AO84)</f>
        <v>0</v>
      </c>
      <c r="AP82" s="82">
        <v>0</v>
      </c>
      <c r="AQ82" s="79">
        <f>SUM(AQ83:AQ84)</f>
        <v>0</v>
      </c>
      <c r="AR82" s="79">
        <f>SUM(AR83:AR84)</f>
        <v>0</v>
      </c>
      <c r="AS82" s="82">
        <v>0</v>
      </c>
      <c r="AT82" s="79">
        <f>SUM(AT83:AT84)</f>
        <v>0</v>
      </c>
      <c r="AU82" s="79">
        <f>SUM(AU83:AU84)</f>
        <v>0</v>
      </c>
      <c r="AV82" s="82">
        <v>0</v>
      </c>
      <c r="AW82" s="83">
        <f t="shared" si="75"/>
        <v>0</v>
      </c>
      <c r="AX82" s="83">
        <f t="shared" si="75"/>
        <v>0</v>
      </c>
      <c r="AY82" s="80">
        <v>0</v>
      </c>
      <c r="AZ82" s="79">
        <f>SUM(AZ83:AZ84)</f>
        <v>0</v>
      </c>
      <c r="BA82" s="79">
        <f>SUM(BA83:BA84)</f>
        <v>0</v>
      </c>
      <c r="BB82" s="82">
        <v>0</v>
      </c>
      <c r="BC82" s="79">
        <f>SUM(BC83:BC84)</f>
        <v>0</v>
      </c>
      <c r="BD82" s="79">
        <f>SUM(BD83:BD84)</f>
        <v>0</v>
      </c>
      <c r="BE82" s="82">
        <v>0</v>
      </c>
      <c r="BF82" s="79">
        <f>SUM(BF83:BF84)</f>
        <v>987580</v>
      </c>
      <c r="BG82" s="79">
        <f>SUM(BG83:BG84)</f>
        <v>0</v>
      </c>
      <c r="BH82" s="82">
        <f t="shared" si="78"/>
        <v>0</v>
      </c>
      <c r="BI82" s="83">
        <f t="shared" si="57"/>
        <v>987580</v>
      </c>
      <c r="BJ82" s="83">
        <f t="shared" si="57"/>
        <v>0</v>
      </c>
      <c r="BK82" s="80">
        <f t="shared" si="79"/>
        <v>0</v>
      </c>
      <c r="BL82" s="84">
        <f t="shared" si="83"/>
        <v>987580</v>
      </c>
    </row>
    <row r="83" spans="1:64" s="88" customFormat="1" x14ac:dyDescent="0.55000000000000004">
      <c r="A83" s="86"/>
      <c r="B83" s="87"/>
      <c r="C83" s="87"/>
      <c r="D83" s="87"/>
      <c r="E83" s="87"/>
      <c r="F83" s="87"/>
      <c r="G83" s="109" t="s">
        <v>96</v>
      </c>
      <c r="H83" s="79">
        <v>0</v>
      </c>
      <c r="I83" s="83">
        <f>117880+220000+143100</f>
        <v>480980</v>
      </c>
      <c r="J83" s="83">
        <v>0</v>
      </c>
      <c r="K83" s="79">
        <f t="shared" si="80"/>
        <v>480980</v>
      </c>
      <c r="L83" s="89">
        <f t="shared" si="71"/>
        <v>0</v>
      </c>
      <c r="M83" s="80">
        <f t="shared" si="81"/>
        <v>0</v>
      </c>
      <c r="N83" s="81">
        <f t="shared" si="76"/>
        <v>480980</v>
      </c>
      <c r="O83" s="80">
        <f t="shared" si="82"/>
        <v>100</v>
      </c>
      <c r="P83" s="83">
        <v>0</v>
      </c>
      <c r="Q83" s="83">
        <v>0</v>
      </c>
      <c r="R83" s="82">
        <v>0</v>
      </c>
      <c r="S83" s="83">
        <v>0</v>
      </c>
      <c r="T83" s="83">
        <v>0</v>
      </c>
      <c r="U83" s="80">
        <v>0</v>
      </c>
      <c r="V83" s="83">
        <v>0</v>
      </c>
      <c r="W83" s="83">
        <v>0</v>
      </c>
      <c r="X83" s="80">
        <v>0</v>
      </c>
      <c r="Y83" s="83">
        <f t="shared" si="52"/>
        <v>0</v>
      </c>
      <c r="Z83" s="83">
        <f t="shared" si="52"/>
        <v>0</v>
      </c>
      <c r="AA83" s="80">
        <v>0</v>
      </c>
      <c r="AB83" s="83">
        <v>0</v>
      </c>
      <c r="AC83" s="83">
        <v>0</v>
      </c>
      <c r="AD83" s="82">
        <v>0</v>
      </c>
      <c r="AE83" s="83">
        <v>0</v>
      </c>
      <c r="AF83" s="83">
        <v>0</v>
      </c>
      <c r="AG83" s="82">
        <v>0</v>
      </c>
      <c r="AH83" s="83">
        <v>0</v>
      </c>
      <c r="AI83" s="83">
        <v>0</v>
      </c>
      <c r="AJ83" s="82">
        <v>0</v>
      </c>
      <c r="AK83" s="83">
        <f t="shared" si="54"/>
        <v>0</v>
      </c>
      <c r="AL83" s="83">
        <f t="shared" si="54"/>
        <v>0</v>
      </c>
      <c r="AM83" s="82">
        <v>0</v>
      </c>
      <c r="AN83" s="83">
        <v>0</v>
      </c>
      <c r="AO83" s="83">
        <v>0</v>
      </c>
      <c r="AP83" s="82">
        <v>0</v>
      </c>
      <c r="AQ83" s="83">
        <v>0</v>
      </c>
      <c r="AR83" s="83">
        <v>0</v>
      </c>
      <c r="AS83" s="82">
        <v>0</v>
      </c>
      <c r="AT83" s="83">
        <v>0</v>
      </c>
      <c r="AU83" s="83">
        <v>0</v>
      </c>
      <c r="AV83" s="82">
        <v>0</v>
      </c>
      <c r="AW83" s="83">
        <f t="shared" si="75"/>
        <v>0</v>
      </c>
      <c r="AX83" s="83">
        <f t="shared" si="75"/>
        <v>0</v>
      </c>
      <c r="AY83" s="80">
        <v>0</v>
      </c>
      <c r="AZ83" s="83">
        <v>0</v>
      </c>
      <c r="BA83" s="83">
        <v>0</v>
      </c>
      <c r="BB83" s="82">
        <v>0</v>
      </c>
      <c r="BC83" s="83">
        <v>0</v>
      </c>
      <c r="BD83" s="83">
        <v>0</v>
      </c>
      <c r="BE83" s="82">
        <v>0</v>
      </c>
      <c r="BF83" s="83">
        <f>117880+220000+143100</f>
        <v>480980</v>
      </c>
      <c r="BG83" s="83">
        <v>0</v>
      </c>
      <c r="BH83" s="82">
        <v>0</v>
      </c>
      <c r="BI83" s="83">
        <f t="shared" si="57"/>
        <v>480980</v>
      </c>
      <c r="BJ83" s="83">
        <f t="shared" si="57"/>
        <v>0</v>
      </c>
      <c r="BK83" s="80">
        <v>0</v>
      </c>
      <c r="BL83" s="84">
        <f t="shared" si="83"/>
        <v>480980</v>
      </c>
    </row>
    <row r="84" spans="1:64" s="88" customFormat="1" x14ac:dyDescent="0.55000000000000004">
      <c r="A84" s="110"/>
      <c r="B84" s="111"/>
      <c r="C84" s="111"/>
      <c r="D84" s="111"/>
      <c r="E84" s="111"/>
      <c r="F84" s="111"/>
      <c r="G84" s="112" t="s">
        <v>97</v>
      </c>
      <c r="H84" s="113">
        <v>0</v>
      </c>
      <c r="I84" s="114">
        <f>416600+90000</f>
        <v>506600</v>
      </c>
      <c r="J84" s="114">
        <v>0</v>
      </c>
      <c r="K84" s="113">
        <f t="shared" si="80"/>
        <v>506600</v>
      </c>
      <c r="L84" s="115">
        <f t="shared" si="71"/>
        <v>0</v>
      </c>
      <c r="M84" s="116">
        <f t="shared" si="81"/>
        <v>0</v>
      </c>
      <c r="N84" s="117">
        <f t="shared" si="76"/>
        <v>506600</v>
      </c>
      <c r="O84" s="116">
        <f t="shared" si="82"/>
        <v>100</v>
      </c>
      <c r="P84" s="114">
        <v>0</v>
      </c>
      <c r="Q84" s="114">
        <v>0</v>
      </c>
      <c r="R84" s="118">
        <v>0</v>
      </c>
      <c r="S84" s="114">
        <v>0</v>
      </c>
      <c r="T84" s="114">
        <v>0</v>
      </c>
      <c r="U84" s="116">
        <v>0</v>
      </c>
      <c r="V84" s="114">
        <v>0</v>
      </c>
      <c r="W84" s="114">
        <v>0</v>
      </c>
      <c r="X84" s="116">
        <v>0</v>
      </c>
      <c r="Y84" s="114">
        <f t="shared" si="52"/>
        <v>0</v>
      </c>
      <c r="Z84" s="114">
        <f t="shared" si="52"/>
        <v>0</v>
      </c>
      <c r="AA84" s="116">
        <v>0</v>
      </c>
      <c r="AB84" s="114">
        <v>0</v>
      </c>
      <c r="AC84" s="114">
        <v>0</v>
      </c>
      <c r="AD84" s="118">
        <v>0</v>
      </c>
      <c r="AE84" s="114">
        <v>0</v>
      </c>
      <c r="AF84" s="114">
        <v>0</v>
      </c>
      <c r="AG84" s="118">
        <v>0</v>
      </c>
      <c r="AH84" s="114">
        <v>0</v>
      </c>
      <c r="AI84" s="114">
        <v>0</v>
      </c>
      <c r="AJ84" s="118">
        <v>0</v>
      </c>
      <c r="AK84" s="114">
        <f t="shared" si="54"/>
        <v>0</v>
      </c>
      <c r="AL84" s="114">
        <f t="shared" si="54"/>
        <v>0</v>
      </c>
      <c r="AM84" s="118">
        <v>0</v>
      </c>
      <c r="AN84" s="114">
        <v>0</v>
      </c>
      <c r="AO84" s="114">
        <v>0</v>
      </c>
      <c r="AP84" s="118">
        <v>0</v>
      </c>
      <c r="AQ84" s="114">
        <v>0</v>
      </c>
      <c r="AR84" s="114">
        <v>0</v>
      </c>
      <c r="AS84" s="118">
        <v>0</v>
      </c>
      <c r="AT84" s="114">
        <v>0</v>
      </c>
      <c r="AU84" s="114">
        <v>0</v>
      </c>
      <c r="AV84" s="118">
        <v>0</v>
      </c>
      <c r="AW84" s="114">
        <f t="shared" si="75"/>
        <v>0</v>
      </c>
      <c r="AX84" s="114">
        <f t="shared" si="75"/>
        <v>0</v>
      </c>
      <c r="AY84" s="116">
        <v>0</v>
      </c>
      <c r="AZ84" s="114">
        <v>0</v>
      </c>
      <c r="BA84" s="114">
        <v>0</v>
      </c>
      <c r="BB84" s="118">
        <v>0</v>
      </c>
      <c r="BC84" s="114">
        <v>0</v>
      </c>
      <c r="BD84" s="114">
        <v>0</v>
      </c>
      <c r="BE84" s="118">
        <v>0</v>
      </c>
      <c r="BF84" s="114">
        <f>416600+90000</f>
        <v>506600</v>
      </c>
      <c r="BG84" s="114">
        <v>0</v>
      </c>
      <c r="BH84" s="118">
        <v>0</v>
      </c>
      <c r="BI84" s="114">
        <f t="shared" si="57"/>
        <v>506600</v>
      </c>
      <c r="BJ84" s="114">
        <f t="shared" si="57"/>
        <v>0</v>
      </c>
      <c r="BK84" s="116">
        <v>0</v>
      </c>
      <c r="BL84" s="84">
        <f t="shared" si="83"/>
        <v>506600</v>
      </c>
    </row>
    <row r="85" spans="1:64" s="57" customFormat="1" x14ac:dyDescent="0.55000000000000004">
      <c r="A85" s="119" t="s">
        <v>98</v>
      </c>
      <c r="B85" s="120"/>
      <c r="C85" s="120"/>
      <c r="D85" s="120"/>
      <c r="E85" s="120"/>
      <c r="F85" s="120"/>
      <c r="G85" s="120"/>
      <c r="H85" s="121">
        <f>SUM(H86)</f>
        <v>211262</v>
      </c>
      <c r="I85" s="121">
        <f>SUM(I86)</f>
        <v>0</v>
      </c>
      <c r="J85" s="121">
        <f>SUM(J86)</f>
        <v>288500</v>
      </c>
      <c r="K85" s="121">
        <f t="shared" si="80"/>
        <v>288500</v>
      </c>
      <c r="L85" s="121">
        <f t="shared" si="71"/>
        <v>140440</v>
      </c>
      <c r="M85" s="122">
        <f t="shared" si="81"/>
        <v>48.679376083188906</v>
      </c>
      <c r="N85" s="123">
        <f t="shared" ref="N85:N90" si="85">SUM(K85-L85)</f>
        <v>148060</v>
      </c>
      <c r="O85" s="122">
        <f t="shared" si="82"/>
        <v>51.320623916811094</v>
      </c>
      <c r="P85" s="121">
        <f>SUM(P86)</f>
        <v>0</v>
      </c>
      <c r="Q85" s="121">
        <f>SUM(Q86)</f>
        <v>0</v>
      </c>
      <c r="R85" s="122">
        <v>0</v>
      </c>
      <c r="S85" s="121">
        <f>SUM(S86)</f>
        <v>0</v>
      </c>
      <c r="T85" s="121">
        <f>SUM(T86)</f>
        <v>0</v>
      </c>
      <c r="U85" s="122">
        <v>0</v>
      </c>
      <c r="V85" s="121">
        <f>SUM(V86)</f>
        <v>0</v>
      </c>
      <c r="W85" s="121">
        <f>SUM(W86)</f>
        <v>0</v>
      </c>
      <c r="X85" s="122">
        <v>0</v>
      </c>
      <c r="Y85" s="124">
        <f t="shared" si="52"/>
        <v>0</v>
      </c>
      <c r="Z85" s="124">
        <f t="shared" si="52"/>
        <v>0</v>
      </c>
      <c r="AA85" s="122">
        <v>0</v>
      </c>
      <c r="AB85" s="121">
        <f>SUM(AB86)</f>
        <v>0</v>
      </c>
      <c r="AC85" s="121">
        <f>SUM(AC86)</f>
        <v>0</v>
      </c>
      <c r="AD85" s="122">
        <v>0</v>
      </c>
      <c r="AE85" s="121">
        <f>SUM(AE86)</f>
        <v>30000</v>
      </c>
      <c r="AF85" s="121">
        <f>SUM(AF86)</f>
        <v>30000</v>
      </c>
      <c r="AG85" s="122">
        <f t="shared" ref="AG85:AG90" si="86">SUM(AF85*100/AE85)</f>
        <v>100</v>
      </c>
      <c r="AH85" s="121">
        <f>SUM(AH86)</f>
        <v>110440</v>
      </c>
      <c r="AI85" s="121">
        <f>SUM(AI86)</f>
        <v>110440</v>
      </c>
      <c r="AJ85" s="122">
        <f t="shared" ref="AJ85:AJ90" si="87">SUM(AI85*100/AH85)</f>
        <v>100</v>
      </c>
      <c r="AK85" s="124">
        <f t="shared" si="54"/>
        <v>140440</v>
      </c>
      <c r="AL85" s="124">
        <f t="shared" si="54"/>
        <v>140440</v>
      </c>
      <c r="AM85" s="122">
        <f t="shared" ref="AM85:AM90" si="88">SUM(AL85*100/AK85)</f>
        <v>100</v>
      </c>
      <c r="AN85" s="121">
        <f>SUM(AN86)</f>
        <v>5000</v>
      </c>
      <c r="AO85" s="121">
        <f>SUM(AO86)</f>
        <v>0</v>
      </c>
      <c r="AP85" s="122">
        <v>0</v>
      </c>
      <c r="AQ85" s="121">
        <f>SUM(AQ86)</f>
        <v>0</v>
      </c>
      <c r="AR85" s="121">
        <f>SUM(AR86)</f>
        <v>0</v>
      </c>
      <c r="AS85" s="122">
        <v>0</v>
      </c>
      <c r="AT85" s="121">
        <f>SUM(AT86)</f>
        <v>0</v>
      </c>
      <c r="AU85" s="121">
        <f>SUM(AU86)</f>
        <v>0</v>
      </c>
      <c r="AV85" s="122">
        <v>0</v>
      </c>
      <c r="AW85" s="124">
        <f t="shared" si="75"/>
        <v>5000</v>
      </c>
      <c r="AX85" s="124">
        <f t="shared" si="75"/>
        <v>0</v>
      </c>
      <c r="AY85" s="122">
        <v>0</v>
      </c>
      <c r="AZ85" s="121">
        <f>SUM(AZ86)</f>
        <v>0</v>
      </c>
      <c r="BA85" s="121">
        <f>SUM(BA86)</f>
        <v>0</v>
      </c>
      <c r="BB85" s="122">
        <v>0</v>
      </c>
      <c r="BC85" s="121">
        <f>SUM(BC86)</f>
        <v>3000</v>
      </c>
      <c r="BD85" s="121">
        <f>SUM(BD86)</f>
        <v>0</v>
      </c>
      <c r="BE85" s="122">
        <v>0</v>
      </c>
      <c r="BF85" s="121">
        <f>SUM(BF86)</f>
        <v>140060</v>
      </c>
      <c r="BG85" s="121">
        <f>SUM(BG86)</f>
        <v>0</v>
      </c>
      <c r="BH85" s="122">
        <v>0</v>
      </c>
      <c r="BI85" s="124">
        <f t="shared" si="57"/>
        <v>143060</v>
      </c>
      <c r="BJ85" s="124">
        <f>SUM(BG85,BA85,BD85)</f>
        <v>0</v>
      </c>
      <c r="BK85" s="122">
        <v>0</v>
      </c>
      <c r="BL85" s="56">
        <f t="shared" si="83"/>
        <v>288500</v>
      </c>
    </row>
    <row r="86" spans="1:64" s="67" customFormat="1" x14ac:dyDescent="0.55000000000000004">
      <c r="A86" s="58"/>
      <c r="B86" s="59" t="s">
        <v>99</v>
      </c>
      <c r="C86" s="60"/>
      <c r="D86" s="60"/>
      <c r="E86" s="60"/>
      <c r="F86" s="60"/>
      <c r="G86" s="60"/>
      <c r="H86" s="61">
        <f>SUM(H87,H125,H143)</f>
        <v>211262</v>
      </c>
      <c r="I86" s="61">
        <f>SUM(I87,I125,I143)</f>
        <v>0</v>
      </c>
      <c r="J86" s="61">
        <f>SUM(J87,J125,J143)</f>
        <v>288500</v>
      </c>
      <c r="K86" s="61">
        <f t="shared" si="80"/>
        <v>288500</v>
      </c>
      <c r="L86" s="61">
        <f t="shared" si="71"/>
        <v>140440</v>
      </c>
      <c r="M86" s="62">
        <f t="shared" si="81"/>
        <v>48.679376083188906</v>
      </c>
      <c r="N86" s="63">
        <f t="shared" si="85"/>
        <v>148060</v>
      </c>
      <c r="O86" s="62">
        <f t="shared" si="82"/>
        <v>51.320623916811094</v>
      </c>
      <c r="P86" s="61">
        <f>SUM(P87,P125,P143)</f>
        <v>0</v>
      </c>
      <c r="Q86" s="61">
        <f>SUM(Q87,Q125,Q143)</f>
        <v>0</v>
      </c>
      <c r="R86" s="64">
        <v>0</v>
      </c>
      <c r="S86" s="61">
        <f>SUM(S87,S125,S143)</f>
        <v>0</v>
      </c>
      <c r="T86" s="61">
        <f>SUM(T87,T125,T143)</f>
        <v>0</v>
      </c>
      <c r="U86" s="62">
        <v>0</v>
      </c>
      <c r="V86" s="61">
        <f>SUM(V87,V125,V143)</f>
        <v>0</v>
      </c>
      <c r="W86" s="61">
        <f>SUM(W87,W125,W143)</f>
        <v>0</v>
      </c>
      <c r="X86" s="62">
        <v>0</v>
      </c>
      <c r="Y86" s="65">
        <f t="shared" si="52"/>
        <v>0</v>
      </c>
      <c r="Z86" s="65">
        <f t="shared" si="52"/>
        <v>0</v>
      </c>
      <c r="AA86" s="62">
        <v>0</v>
      </c>
      <c r="AB86" s="61">
        <f>SUM(AB87,AB125,AB143)</f>
        <v>0</v>
      </c>
      <c r="AC86" s="61">
        <f>SUM(AC87,AC125,AC143)</f>
        <v>0</v>
      </c>
      <c r="AD86" s="64">
        <v>0</v>
      </c>
      <c r="AE86" s="61">
        <f>SUM(AE87,AE125,AE143)</f>
        <v>30000</v>
      </c>
      <c r="AF86" s="61">
        <f>SUM(AF87,AF125,AF143)</f>
        <v>30000</v>
      </c>
      <c r="AG86" s="64">
        <f t="shared" si="86"/>
        <v>100</v>
      </c>
      <c r="AH86" s="61">
        <f>SUM(AH87,AH125,AH143)</f>
        <v>110440</v>
      </c>
      <c r="AI86" s="61">
        <f>SUM(AI87,AI125,AI143)</f>
        <v>110440</v>
      </c>
      <c r="AJ86" s="64">
        <f t="shared" si="87"/>
        <v>100</v>
      </c>
      <c r="AK86" s="65">
        <f t="shared" si="54"/>
        <v>140440</v>
      </c>
      <c r="AL86" s="65">
        <f t="shared" si="54"/>
        <v>140440</v>
      </c>
      <c r="AM86" s="64">
        <f t="shared" si="88"/>
        <v>100</v>
      </c>
      <c r="AN86" s="61">
        <f>SUM(AN87,AN125,AN143)</f>
        <v>5000</v>
      </c>
      <c r="AO86" s="61">
        <f>SUM(AO87,AO125,AO143)</f>
        <v>0</v>
      </c>
      <c r="AP86" s="64">
        <f>SUM(AO86*100/AN86)</f>
        <v>0</v>
      </c>
      <c r="AQ86" s="61">
        <f>SUM(AQ87,AQ125,AQ143)</f>
        <v>0</v>
      </c>
      <c r="AR86" s="61">
        <f>SUM(AR87,AR125,AR143)</f>
        <v>0</v>
      </c>
      <c r="AS86" s="64">
        <v>0</v>
      </c>
      <c r="AT86" s="61">
        <f>SUM(AT87,AT125,AT143)</f>
        <v>0</v>
      </c>
      <c r="AU86" s="61">
        <f>SUM(AU87,AU125,AU143)</f>
        <v>0</v>
      </c>
      <c r="AV86" s="64">
        <v>0</v>
      </c>
      <c r="AW86" s="65">
        <f t="shared" si="75"/>
        <v>5000</v>
      </c>
      <c r="AX86" s="65">
        <f t="shared" si="75"/>
        <v>0</v>
      </c>
      <c r="AY86" s="64">
        <f>SUM(AX86*100/AW86)</f>
        <v>0</v>
      </c>
      <c r="AZ86" s="61">
        <f>SUM(AZ87,AZ125,AZ143)</f>
        <v>0</v>
      </c>
      <c r="BA86" s="61">
        <f>SUM(BA87,BA125,BA143)</f>
        <v>0</v>
      </c>
      <c r="BB86" s="64">
        <v>0</v>
      </c>
      <c r="BC86" s="61">
        <f>SUM(BC87,BC125,BC143)</f>
        <v>3000</v>
      </c>
      <c r="BD86" s="61">
        <f>SUM(BD87,BD125,BD143)</f>
        <v>0</v>
      </c>
      <c r="BE86" s="64">
        <f>SUM(BD86*100/BC86)</f>
        <v>0</v>
      </c>
      <c r="BF86" s="61">
        <f>SUM(BF87,BF125,BF143)</f>
        <v>140060</v>
      </c>
      <c r="BG86" s="61">
        <f>SUM(BG87,BG125,BG143)</f>
        <v>0</v>
      </c>
      <c r="BH86" s="64">
        <f>SUM(BG86*100/BF86)</f>
        <v>0</v>
      </c>
      <c r="BI86" s="65">
        <f t="shared" si="57"/>
        <v>143060</v>
      </c>
      <c r="BJ86" s="65">
        <f>SUM(BA86,BD86,BG86)</f>
        <v>0</v>
      </c>
      <c r="BK86" s="64">
        <f>SUM(BJ86*100/BI86)</f>
        <v>0</v>
      </c>
      <c r="BL86" s="66">
        <f t="shared" si="83"/>
        <v>288500</v>
      </c>
    </row>
    <row r="87" spans="1:64" s="76" customFormat="1" x14ac:dyDescent="0.55000000000000004">
      <c r="A87" s="68"/>
      <c r="B87" s="69"/>
      <c r="C87" s="69" t="s">
        <v>100</v>
      </c>
      <c r="D87" s="69"/>
      <c r="E87" s="69"/>
      <c r="F87" s="69"/>
      <c r="G87" s="69"/>
      <c r="H87" s="70">
        <f>SUM(H88,H91,H121)</f>
        <v>211262</v>
      </c>
      <c r="I87" s="70">
        <f>SUM(I88,I91,I121)</f>
        <v>0</v>
      </c>
      <c r="J87" s="70">
        <f>SUM(J88,J91,J121)</f>
        <v>288500</v>
      </c>
      <c r="K87" s="70">
        <f t="shared" si="80"/>
        <v>288500</v>
      </c>
      <c r="L87" s="70">
        <f t="shared" si="71"/>
        <v>140440</v>
      </c>
      <c r="M87" s="71">
        <f t="shared" si="81"/>
        <v>48.679376083188906</v>
      </c>
      <c r="N87" s="72">
        <f t="shared" si="85"/>
        <v>148060</v>
      </c>
      <c r="O87" s="71">
        <f t="shared" si="82"/>
        <v>51.320623916811094</v>
      </c>
      <c r="P87" s="70">
        <f>SUM(P88,P91,P121)</f>
        <v>0</v>
      </c>
      <c r="Q87" s="70">
        <f>SUM(Q88,Q91,Q121)</f>
        <v>0</v>
      </c>
      <c r="R87" s="73">
        <v>0</v>
      </c>
      <c r="S87" s="70">
        <f>SUM(S88,S91,S121)</f>
        <v>0</v>
      </c>
      <c r="T87" s="70">
        <f>SUM(T88,T91,T121)</f>
        <v>0</v>
      </c>
      <c r="U87" s="71">
        <v>0</v>
      </c>
      <c r="V87" s="70">
        <f>SUM(V88,V91,V121)</f>
        <v>0</v>
      </c>
      <c r="W87" s="70">
        <f>SUM(W88,W91,W121)</f>
        <v>0</v>
      </c>
      <c r="X87" s="71">
        <v>0</v>
      </c>
      <c r="Y87" s="74">
        <f t="shared" ref="Y87:Z90" si="89">SUM(P87,S87,V87)</f>
        <v>0</v>
      </c>
      <c r="Z87" s="74">
        <f t="shared" si="89"/>
        <v>0</v>
      </c>
      <c r="AA87" s="71">
        <v>0</v>
      </c>
      <c r="AB87" s="70">
        <f>SUM(AB88,AB91,AB121)</f>
        <v>0</v>
      </c>
      <c r="AC87" s="70">
        <f>SUM(AC88,AC91,AC121)</f>
        <v>0</v>
      </c>
      <c r="AD87" s="73">
        <v>0</v>
      </c>
      <c r="AE87" s="70">
        <f>SUM(AE88,AE91,AE121)</f>
        <v>30000</v>
      </c>
      <c r="AF87" s="70">
        <f>SUM(AF88,AF91,AF121)</f>
        <v>30000</v>
      </c>
      <c r="AG87" s="73">
        <f t="shared" si="86"/>
        <v>100</v>
      </c>
      <c r="AH87" s="70">
        <f>SUM(AH88,AH91,AH121)</f>
        <v>110440</v>
      </c>
      <c r="AI87" s="70">
        <f>SUM(AI88,AI91,AI121)</f>
        <v>110440</v>
      </c>
      <c r="AJ87" s="73">
        <f t="shared" si="87"/>
        <v>100</v>
      </c>
      <c r="AK87" s="74">
        <f t="shared" ref="AK87:AL90" si="90">SUM(AB87,AE87,AH87)</f>
        <v>140440</v>
      </c>
      <c r="AL87" s="74">
        <f t="shared" si="90"/>
        <v>140440</v>
      </c>
      <c r="AM87" s="73">
        <f t="shared" si="88"/>
        <v>100</v>
      </c>
      <c r="AN87" s="70">
        <f>SUM(AN88,AN91,AN121)</f>
        <v>5000</v>
      </c>
      <c r="AO87" s="70">
        <f>SUM(AO88,AO91,AO121)</f>
        <v>0</v>
      </c>
      <c r="AP87" s="73">
        <f>SUM(AO87*100/AN87)</f>
        <v>0</v>
      </c>
      <c r="AQ87" s="70">
        <f>SUM(AQ88,AQ91,AQ121)</f>
        <v>0</v>
      </c>
      <c r="AR87" s="70">
        <f>SUM(AR88,AR91,AR121)</f>
        <v>0</v>
      </c>
      <c r="AS87" s="73">
        <v>0</v>
      </c>
      <c r="AT87" s="70">
        <f>SUM(AT88,AT91,AT121)</f>
        <v>0</v>
      </c>
      <c r="AU87" s="70">
        <f>SUM(AU88,AU91,AU121)</f>
        <v>0</v>
      </c>
      <c r="AV87" s="73">
        <v>0</v>
      </c>
      <c r="AW87" s="74">
        <f t="shared" si="75"/>
        <v>5000</v>
      </c>
      <c r="AX87" s="74">
        <f t="shared" si="75"/>
        <v>0</v>
      </c>
      <c r="AY87" s="73">
        <f>SUM(AX87*100/AW87)</f>
        <v>0</v>
      </c>
      <c r="AZ87" s="70">
        <f>SUM(AZ88,AZ91,AZ121)</f>
        <v>0</v>
      </c>
      <c r="BA87" s="70">
        <f>SUM(BA88,BA91,BA121)</f>
        <v>0</v>
      </c>
      <c r="BB87" s="73">
        <v>0</v>
      </c>
      <c r="BC87" s="70">
        <f>SUM(BC88,BC91,BC121)</f>
        <v>3000</v>
      </c>
      <c r="BD87" s="70">
        <f>SUM(BD88,BD91,BD121)</f>
        <v>0</v>
      </c>
      <c r="BE87" s="73">
        <f>SUM(BD87*100/BC87)</f>
        <v>0</v>
      </c>
      <c r="BF87" s="70">
        <f>SUM(BF88,BF91,BF121)</f>
        <v>140060</v>
      </c>
      <c r="BG87" s="70">
        <f>SUM(BG88,BG91,BG121)</f>
        <v>0</v>
      </c>
      <c r="BH87" s="73">
        <f>SUM(BG87*100/BF87)</f>
        <v>0</v>
      </c>
      <c r="BI87" s="74">
        <f t="shared" ref="BI87:BI90" si="91">SUM(AZ87,BC87,BF87)</f>
        <v>143060</v>
      </c>
      <c r="BJ87" s="74">
        <f>SUM(BA87,BD87,BG87)</f>
        <v>0</v>
      </c>
      <c r="BK87" s="73">
        <f>SUM(BJ87*100/BI87)</f>
        <v>0</v>
      </c>
      <c r="BL87" s="75">
        <f t="shared" si="83"/>
        <v>288500</v>
      </c>
    </row>
    <row r="88" spans="1:64" s="85" customFormat="1" x14ac:dyDescent="0.55000000000000004">
      <c r="A88" s="77"/>
      <c r="B88" s="78"/>
      <c r="C88" s="78"/>
      <c r="D88" s="78" t="s">
        <v>70</v>
      </c>
      <c r="E88" s="78"/>
      <c r="F88" s="78"/>
      <c r="G88" s="78"/>
      <c r="H88" s="79">
        <f t="shared" ref="H88:J89" si="92">SUM(H89)</f>
        <v>211262</v>
      </c>
      <c r="I88" s="79">
        <f t="shared" si="92"/>
        <v>0</v>
      </c>
      <c r="J88" s="79">
        <f t="shared" si="92"/>
        <v>288500</v>
      </c>
      <c r="K88" s="79">
        <f t="shared" si="80"/>
        <v>288500</v>
      </c>
      <c r="L88" s="79">
        <f t="shared" si="71"/>
        <v>140440</v>
      </c>
      <c r="M88" s="80">
        <f t="shared" si="81"/>
        <v>48.679376083188906</v>
      </c>
      <c r="N88" s="81">
        <f t="shared" si="85"/>
        <v>148060</v>
      </c>
      <c r="O88" s="80">
        <f t="shared" si="82"/>
        <v>51.320623916811094</v>
      </c>
      <c r="P88" s="79">
        <f t="shared" ref="P88:W89" si="93">SUM(P89)</f>
        <v>0</v>
      </c>
      <c r="Q88" s="79">
        <f t="shared" si="93"/>
        <v>0</v>
      </c>
      <c r="R88" s="82">
        <v>0</v>
      </c>
      <c r="S88" s="79">
        <f t="shared" si="93"/>
        <v>0</v>
      </c>
      <c r="T88" s="79">
        <f t="shared" si="93"/>
        <v>0</v>
      </c>
      <c r="U88" s="80">
        <v>0</v>
      </c>
      <c r="V88" s="79">
        <f t="shared" si="93"/>
        <v>0</v>
      </c>
      <c r="W88" s="79">
        <f t="shared" si="93"/>
        <v>0</v>
      </c>
      <c r="X88" s="80">
        <v>0</v>
      </c>
      <c r="Y88" s="83">
        <f t="shared" si="89"/>
        <v>0</v>
      </c>
      <c r="Z88" s="83">
        <f t="shared" si="89"/>
        <v>0</v>
      </c>
      <c r="AA88" s="80">
        <v>0</v>
      </c>
      <c r="AB88" s="79">
        <f>SUM(AB89)</f>
        <v>0</v>
      </c>
      <c r="AC88" s="79">
        <f>SUM(AC89)</f>
        <v>0</v>
      </c>
      <c r="AD88" s="82">
        <v>0</v>
      </c>
      <c r="AE88" s="79">
        <f>SUM(AE89)</f>
        <v>30000</v>
      </c>
      <c r="AF88" s="79">
        <f>SUM(AF89)</f>
        <v>30000</v>
      </c>
      <c r="AG88" s="82">
        <f t="shared" si="86"/>
        <v>100</v>
      </c>
      <c r="AH88" s="79">
        <f>SUM(AH89)</f>
        <v>110440</v>
      </c>
      <c r="AI88" s="79">
        <f>SUM(AI89)</f>
        <v>110440</v>
      </c>
      <c r="AJ88" s="82">
        <f t="shared" si="87"/>
        <v>100</v>
      </c>
      <c r="AK88" s="83">
        <f t="shared" si="90"/>
        <v>140440</v>
      </c>
      <c r="AL88" s="83">
        <f t="shared" si="90"/>
        <v>140440</v>
      </c>
      <c r="AM88" s="82">
        <f t="shared" si="88"/>
        <v>100</v>
      </c>
      <c r="AN88" s="79">
        <f>SUM(AN89)</f>
        <v>5000</v>
      </c>
      <c r="AO88" s="79">
        <f>SUM(AO89)</f>
        <v>0</v>
      </c>
      <c r="AP88" s="82">
        <v>0</v>
      </c>
      <c r="AQ88" s="79">
        <f>SUM(AQ89)</f>
        <v>0</v>
      </c>
      <c r="AR88" s="79">
        <f>SUM(AR89)</f>
        <v>0</v>
      </c>
      <c r="AS88" s="82">
        <v>0</v>
      </c>
      <c r="AT88" s="79">
        <f>SUM(AT89)</f>
        <v>0</v>
      </c>
      <c r="AU88" s="79">
        <f>SUM(AU89)</f>
        <v>0</v>
      </c>
      <c r="AV88" s="82">
        <v>0</v>
      </c>
      <c r="AW88" s="83">
        <f t="shared" si="75"/>
        <v>5000</v>
      </c>
      <c r="AX88" s="83">
        <f t="shared" si="75"/>
        <v>0</v>
      </c>
      <c r="AY88" s="82">
        <f>SUM(AX88*100/AW88)</f>
        <v>0</v>
      </c>
      <c r="AZ88" s="79">
        <f>SUM(AZ89)</f>
        <v>0</v>
      </c>
      <c r="BA88" s="79">
        <f>SUM(BA89)</f>
        <v>0</v>
      </c>
      <c r="BB88" s="82">
        <v>0</v>
      </c>
      <c r="BC88" s="79">
        <f>SUM(BC89)</f>
        <v>3000</v>
      </c>
      <c r="BD88" s="79">
        <f>SUM(BD89)</f>
        <v>0</v>
      </c>
      <c r="BE88" s="82">
        <f>SUM(BD88*100/BC88)</f>
        <v>0</v>
      </c>
      <c r="BF88" s="79">
        <f>SUM(BF89)</f>
        <v>140060</v>
      </c>
      <c r="BG88" s="79">
        <f>SUM(BG89)</f>
        <v>0</v>
      </c>
      <c r="BH88" s="82">
        <f>SUM(BG88*100/BF88)</f>
        <v>0</v>
      </c>
      <c r="BI88" s="83">
        <f t="shared" si="91"/>
        <v>143060</v>
      </c>
      <c r="BJ88" s="83">
        <f>SUM(BA88,BD88,BG88)</f>
        <v>0</v>
      </c>
      <c r="BK88" s="82">
        <f>SUM(BJ88*100/BI88)</f>
        <v>0</v>
      </c>
      <c r="BL88" s="84">
        <f t="shared" si="83"/>
        <v>288500</v>
      </c>
    </row>
    <row r="89" spans="1:64" s="85" customFormat="1" x14ac:dyDescent="0.55000000000000004">
      <c r="A89" s="77"/>
      <c r="B89" s="78"/>
      <c r="C89" s="78"/>
      <c r="D89" s="78"/>
      <c r="E89" s="78" t="s">
        <v>71</v>
      </c>
      <c r="F89" s="78"/>
      <c r="G89" s="78"/>
      <c r="H89" s="79">
        <f t="shared" si="92"/>
        <v>211262</v>
      </c>
      <c r="I89" s="79">
        <f t="shared" si="92"/>
        <v>0</v>
      </c>
      <c r="J89" s="79">
        <f t="shared" si="92"/>
        <v>288500</v>
      </c>
      <c r="K89" s="79">
        <f t="shared" si="80"/>
        <v>288500</v>
      </c>
      <c r="L89" s="79">
        <f t="shared" si="71"/>
        <v>140440</v>
      </c>
      <c r="M89" s="80">
        <f t="shared" si="81"/>
        <v>48.679376083188906</v>
      </c>
      <c r="N89" s="81">
        <f t="shared" si="85"/>
        <v>148060</v>
      </c>
      <c r="O89" s="80">
        <f t="shared" si="82"/>
        <v>51.320623916811094</v>
      </c>
      <c r="P89" s="79">
        <f t="shared" si="93"/>
        <v>0</v>
      </c>
      <c r="Q89" s="79">
        <f t="shared" si="93"/>
        <v>0</v>
      </c>
      <c r="R89" s="82">
        <v>0</v>
      </c>
      <c r="S89" s="79">
        <f t="shared" si="93"/>
        <v>0</v>
      </c>
      <c r="T89" s="79">
        <f t="shared" si="93"/>
        <v>0</v>
      </c>
      <c r="U89" s="80">
        <v>0</v>
      </c>
      <c r="V89" s="79">
        <f t="shared" si="93"/>
        <v>0</v>
      </c>
      <c r="W89" s="79">
        <f t="shared" si="93"/>
        <v>0</v>
      </c>
      <c r="X89" s="80">
        <v>0</v>
      </c>
      <c r="Y89" s="83">
        <f t="shared" si="89"/>
        <v>0</v>
      </c>
      <c r="Z89" s="83">
        <f t="shared" si="89"/>
        <v>0</v>
      </c>
      <c r="AA89" s="80">
        <v>0</v>
      </c>
      <c r="AB89" s="79">
        <f>SUM(AB90)</f>
        <v>0</v>
      </c>
      <c r="AC89" s="79">
        <f>SUM(AC90)</f>
        <v>0</v>
      </c>
      <c r="AD89" s="82">
        <v>0</v>
      </c>
      <c r="AE89" s="79">
        <f>SUM(AE90)</f>
        <v>30000</v>
      </c>
      <c r="AF89" s="79">
        <f>SUM(AF90)</f>
        <v>30000</v>
      </c>
      <c r="AG89" s="82">
        <f t="shared" si="86"/>
        <v>100</v>
      </c>
      <c r="AH89" s="79">
        <f>SUM(AH90)</f>
        <v>110440</v>
      </c>
      <c r="AI89" s="79">
        <f>SUM(AI90)</f>
        <v>110440</v>
      </c>
      <c r="AJ89" s="82">
        <f t="shared" si="87"/>
        <v>100</v>
      </c>
      <c r="AK89" s="83">
        <f t="shared" si="90"/>
        <v>140440</v>
      </c>
      <c r="AL89" s="83">
        <f t="shared" si="90"/>
        <v>140440</v>
      </c>
      <c r="AM89" s="82">
        <f t="shared" si="88"/>
        <v>100</v>
      </c>
      <c r="AN89" s="79">
        <f>SUM(AN90)</f>
        <v>5000</v>
      </c>
      <c r="AO89" s="79">
        <f>SUM(AO90)</f>
        <v>0</v>
      </c>
      <c r="AP89" s="82">
        <v>0</v>
      </c>
      <c r="AQ89" s="79">
        <f>SUM(AQ90)</f>
        <v>0</v>
      </c>
      <c r="AR89" s="79">
        <f>SUM(AR90)</f>
        <v>0</v>
      </c>
      <c r="AS89" s="82">
        <v>0</v>
      </c>
      <c r="AT89" s="79">
        <f>SUM(AT90)</f>
        <v>0</v>
      </c>
      <c r="AU89" s="79">
        <f>SUM(AU90)</f>
        <v>0</v>
      </c>
      <c r="AV89" s="82">
        <v>0</v>
      </c>
      <c r="AW89" s="83">
        <f t="shared" si="75"/>
        <v>5000</v>
      </c>
      <c r="AX89" s="83">
        <f t="shared" si="75"/>
        <v>0</v>
      </c>
      <c r="AY89" s="80">
        <f>SUM(AX89*100/AW89)</f>
        <v>0</v>
      </c>
      <c r="AZ89" s="79">
        <f>SUM(AZ90)</f>
        <v>0</v>
      </c>
      <c r="BA89" s="79">
        <f>SUM(BA90)</f>
        <v>0</v>
      </c>
      <c r="BB89" s="82">
        <v>0</v>
      </c>
      <c r="BC89" s="79">
        <f>SUM(BC90)</f>
        <v>3000</v>
      </c>
      <c r="BD89" s="79">
        <f>SUM(BD90)</f>
        <v>0</v>
      </c>
      <c r="BE89" s="80">
        <f>SUM(BD89*100/BC89)</f>
        <v>0</v>
      </c>
      <c r="BF89" s="79">
        <f>SUM(BF90)</f>
        <v>140060</v>
      </c>
      <c r="BG89" s="79">
        <f>SUM(BG90)</f>
        <v>0</v>
      </c>
      <c r="BH89" s="80">
        <f>SUM(BG89*100/BF89)</f>
        <v>0</v>
      </c>
      <c r="BI89" s="83">
        <f t="shared" si="91"/>
        <v>143060</v>
      </c>
      <c r="BJ89" s="83">
        <f>SUM(BA89,BD89,BG89)</f>
        <v>0</v>
      </c>
      <c r="BK89" s="80">
        <f>SUM(BJ89*100/BI89)</f>
        <v>0</v>
      </c>
      <c r="BL89" s="84">
        <f t="shared" si="83"/>
        <v>288500</v>
      </c>
    </row>
    <row r="90" spans="1:64" s="88" customFormat="1" x14ac:dyDescent="0.55000000000000004">
      <c r="A90" s="86"/>
      <c r="B90" s="87"/>
      <c r="C90" s="87"/>
      <c r="D90" s="78"/>
      <c r="E90" s="78"/>
      <c r="F90" s="87" t="s">
        <v>101</v>
      </c>
      <c r="G90" s="87"/>
      <c r="H90" s="79">
        <v>211262</v>
      </c>
      <c r="I90" s="83">
        <v>0</v>
      </c>
      <c r="J90" s="83">
        <v>288500</v>
      </c>
      <c r="K90" s="79">
        <f t="shared" si="80"/>
        <v>288500</v>
      </c>
      <c r="L90" s="79">
        <f t="shared" si="71"/>
        <v>140440</v>
      </c>
      <c r="M90" s="80">
        <f t="shared" si="81"/>
        <v>48.679376083188906</v>
      </c>
      <c r="N90" s="81">
        <f t="shared" si="85"/>
        <v>148060</v>
      </c>
      <c r="O90" s="80">
        <f t="shared" si="82"/>
        <v>51.320623916811094</v>
      </c>
      <c r="P90" s="83">
        <v>0</v>
      </c>
      <c r="Q90" s="83">
        <v>0</v>
      </c>
      <c r="R90" s="82">
        <v>0</v>
      </c>
      <c r="S90" s="83">
        <v>0</v>
      </c>
      <c r="T90" s="83">
        <v>0</v>
      </c>
      <c r="U90" s="80">
        <v>0</v>
      </c>
      <c r="V90" s="83">
        <v>0</v>
      </c>
      <c r="W90" s="83">
        <v>0</v>
      </c>
      <c r="X90" s="80">
        <v>0</v>
      </c>
      <c r="Y90" s="83">
        <f t="shared" si="89"/>
        <v>0</v>
      </c>
      <c r="Z90" s="83">
        <f t="shared" si="89"/>
        <v>0</v>
      </c>
      <c r="AA90" s="80">
        <v>0</v>
      </c>
      <c r="AB90" s="83">
        <v>0</v>
      </c>
      <c r="AC90" s="83">
        <v>0</v>
      </c>
      <c r="AD90" s="80">
        <v>0</v>
      </c>
      <c r="AE90" s="83">
        <v>30000</v>
      </c>
      <c r="AF90" s="83">
        <v>30000</v>
      </c>
      <c r="AG90" s="82">
        <f t="shared" si="86"/>
        <v>100</v>
      </c>
      <c r="AH90" s="83">
        <v>110440</v>
      </c>
      <c r="AI90" s="83">
        <v>110440</v>
      </c>
      <c r="AJ90" s="82">
        <f t="shared" si="87"/>
        <v>100</v>
      </c>
      <c r="AK90" s="83">
        <f t="shared" si="90"/>
        <v>140440</v>
      </c>
      <c r="AL90" s="83">
        <f t="shared" si="90"/>
        <v>140440</v>
      </c>
      <c r="AM90" s="82">
        <f t="shared" si="88"/>
        <v>100</v>
      </c>
      <c r="AN90" s="83">
        <v>5000</v>
      </c>
      <c r="AO90" s="83"/>
      <c r="AP90" s="82">
        <v>0</v>
      </c>
      <c r="AQ90" s="83">
        <v>0</v>
      </c>
      <c r="AR90" s="83">
        <v>0</v>
      </c>
      <c r="AS90" s="82">
        <v>0</v>
      </c>
      <c r="AT90" s="83">
        <v>0</v>
      </c>
      <c r="AU90" s="83">
        <v>0</v>
      </c>
      <c r="AV90" s="82">
        <v>0</v>
      </c>
      <c r="AW90" s="83">
        <f t="shared" ref="AW90:AX90" si="94">SUM(AN90,AQ90,AT90)</f>
        <v>5000</v>
      </c>
      <c r="AX90" s="83">
        <f t="shared" si="94"/>
        <v>0</v>
      </c>
      <c r="AY90" s="80">
        <f>SUM(AX90*100/AW90)</f>
        <v>0</v>
      </c>
      <c r="AZ90" s="83">
        <v>0</v>
      </c>
      <c r="BA90" s="83">
        <v>0</v>
      </c>
      <c r="BB90" s="82">
        <v>0</v>
      </c>
      <c r="BC90" s="83">
        <v>3000</v>
      </c>
      <c r="BD90" s="83"/>
      <c r="BE90" s="80">
        <f>SUM(BD90*100/BC90)</f>
        <v>0</v>
      </c>
      <c r="BF90" s="83">
        <v>140060</v>
      </c>
      <c r="BG90" s="83"/>
      <c r="BH90" s="80">
        <f>SUM(BG90*100/BF90)</f>
        <v>0</v>
      </c>
      <c r="BI90" s="83">
        <f t="shared" si="91"/>
        <v>143060</v>
      </c>
      <c r="BJ90" s="83">
        <f>SUM(BA90,BD90,BG90)</f>
        <v>0</v>
      </c>
      <c r="BK90" s="80">
        <f>SUM(BJ90*100/BI90)</f>
        <v>0</v>
      </c>
      <c r="BL90" s="84">
        <f t="shared" si="83"/>
        <v>288500</v>
      </c>
    </row>
    <row r="91" spans="1:64" x14ac:dyDescent="0.55000000000000004">
      <c r="K91" s="4"/>
      <c r="AF91" s="4"/>
    </row>
    <row r="92" spans="1:64" x14ac:dyDescent="0.55000000000000004">
      <c r="K92" s="4"/>
      <c r="AF92" s="4"/>
    </row>
    <row r="93" spans="1:64" x14ac:dyDescent="0.55000000000000004">
      <c r="K93" s="4"/>
      <c r="AF93" s="4"/>
    </row>
    <row r="94" spans="1:64" x14ac:dyDescent="0.55000000000000004">
      <c r="K94" s="4"/>
      <c r="AF94" s="4"/>
    </row>
    <row r="95" spans="1:64" x14ac:dyDescent="0.55000000000000004">
      <c r="K95" s="4"/>
      <c r="AF95" s="4"/>
    </row>
    <row r="96" spans="1:64" x14ac:dyDescent="0.55000000000000004">
      <c r="K96" s="4"/>
      <c r="AF96" s="4"/>
    </row>
    <row r="97" spans="11:32" x14ac:dyDescent="0.55000000000000004">
      <c r="K97" s="4"/>
      <c r="AF97" s="4"/>
    </row>
    <row r="98" spans="11:32" x14ac:dyDescent="0.55000000000000004">
      <c r="K98" s="4"/>
      <c r="AF98" s="4"/>
    </row>
    <row r="99" spans="11:32" x14ac:dyDescent="0.55000000000000004">
      <c r="K99" s="4"/>
      <c r="AF99" s="4"/>
    </row>
    <row r="100" spans="11:32" x14ac:dyDescent="0.55000000000000004">
      <c r="K100" s="4"/>
      <c r="AF100" s="4"/>
    </row>
    <row r="101" spans="11:32" x14ac:dyDescent="0.55000000000000004">
      <c r="K101" s="4"/>
      <c r="AF101" s="4"/>
    </row>
    <row r="102" spans="11:32" x14ac:dyDescent="0.55000000000000004">
      <c r="K102" s="4"/>
      <c r="AF102" s="4"/>
    </row>
    <row r="103" spans="11:32" x14ac:dyDescent="0.55000000000000004">
      <c r="K103" s="4"/>
      <c r="AF103" s="4"/>
    </row>
  </sheetData>
  <mergeCells count="54">
    <mergeCell ref="A1:T1"/>
    <mergeCell ref="A2:T2"/>
    <mergeCell ref="A8:G11"/>
    <mergeCell ref="H8:H11"/>
    <mergeCell ref="I8:O8"/>
    <mergeCell ref="P8:R8"/>
    <mergeCell ref="S8:U8"/>
    <mergeCell ref="BC8:BE8"/>
    <mergeCell ref="V8:X8"/>
    <mergeCell ref="Y8:AA8"/>
    <mergeCell ref="AB8:AD8"/>
    <mergeCell ref="AE8:AG8"/>
    <mergeCell ref="AH8:AJ8"/>
    <mergeCell ref="AK8:AM8"/>
    <mergeCell ref="AJ9:AJ10"/>
    <mergeCell ref="BF8:BH8"/>
    <mergeCell ref="BI8:BK8"/>
    <mergeCell ref="P9:Q10"/>
    <mergeCell ref="R9:R10"/>
    <mergeCell ref="S9:T10"/>
    <mergeCell ref="U9:U10"/>
    <mergeCell ref="V9:W10"/>
    <mergeCell ref="X9:X10"/>
    <mergeCell ref="Y9:Z10"/>
    <mergeCell ref="AA9:AA10"/>
    <mergeCell ref="AN8:AP8"/>
    <mergeCell ref="AQ8:AS8"/>
    <mergeCell ref="AT8:AV8"/>
    <mergeCell ref="AW8:AY8"/>
    <mergeCell ref="AZ8:BB8"/>
    <mergeCell ref="BI9:BJ10"/>
    <mergeCell ref="BK9:BK10"/>
    <mergeCell ref="AT9:AU10"/>
    <mergeCell ref="AV9:AV10"/>
    <mergeCell ref="AW9:AX10"/>
    <mergeCell ref="AY9:AY10"/>
    <mergeCell ref="AZ9:BA10"/>
    <mergeCell ref="BB9:BB10"/>
    <mergeCell ref="A12:G12"/>
    <mergeCell ref="BC9:BD10"/>
    <mergeCell ref="BE9:BE10"/>
    <mergeCell ref="BF9:BG10"/>
    <mergeCell ref="BH9:BH10"/>
    <mergeCell ref="AK9:AL10"/>
    <mergeCell ref="AM9:AM10"/>
    <mergeCell ref="AN9:AO10"/>
    <mergeCell ref="AP9:AP10"/>
    <mergeCell ref="AQ9:AR10"/>
    <mergeCell ref="AS9:AS10"/>
    <mergeCell ref="AB9:AC10"/>
    <mergeCell ref="AD9:AD10"/>
    <mergeCell ref="AE9:AF10"/>
    <mergeCell ref="AG9:AG10"/>
    <mergeCell ref="AH9:AI10"/>
  </mergeCells>
  <pageMargins left="0.11811023622047245" right="0.11811023622047245" top="0.39370078740157483" bottom="0.15748031496062992" header="0.15748031496062992" footer="0.15748031496062992"/>
  <pageSetup paperSize="5" scale="58" orientation="landscape" r:id="rId1"/>
  <headerFooter alignWithMargins="0">
    <oddHeader>&amp;R&amp;11รด. 56/6
&amp;P/&amp;N</oddHeader>
    <oddFooter>&amp;R&amp;9&amp;F</oddFooter>
  </headerFooter>
  <rowBreaks count="2" manualBreakCount="2">
    <brk id="42" max="62" man="1"/>
    <brk id="70" max="62" man="1"/>
  </rowBreaks>
  <colBreaks count="2" manualBreakCount="2">
    <brk id="24" max="102" man="1"/>
    <brk id="42" max="10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8"/>
  <sheetViews>
    <sheetView view="pageBreakPreview" zoomScale="110" zoomScaleNormal="75" zoomScaleSheetLayoutView="110" workbookViewId="0">
      <selection activeCell="J9" sqref="J9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9" style="3" customWidth="1"/>
    <col min="9" max="9" width="12.5" style="125" customWidth="1"/>
    <col min="10" max="10" width="12" style="2" customWidth="1"/>
    <col min="11" max="11" width="13.125" style="2" customWidth="1"/>
    <col min="12" max="12" width="17.375" style="2" customWidth="1"/>
    <col min="13" max="13" width="13" style="4" customWidth="1"/>
    <col min="14" max="14" width="7.25" style="21" customWidth="1"/>
    <col min="15" max="15" width="13.375" style="20" customWidth="1"/>
    <col min="16" max="16" width="9.375" style="126" customWidth="1"/>
    <col min="17" max="17" width="10.125" style="4" customWidth="1"/>
    <col min="18" max="18" width="10.125" style="2" customWidth="1"/>
    <col min="19" max="19" width="6.125" style="20" customWidth="1"/>
    <col min="20" max="20" width="10.625" style="2" customWidth="1"/>
    <col min="21" max="21" width="10.125" style="2" customWidth="1"/>
    <col min="22" max="22" width="6.625" style="20" customWidth="1"/>
    <col min="23" max="23" width="10.625" style="2" customWidth="1"/>
    <col min="24" max="24" width="10.125" style="2" customWidth="1"/>
    <col min="25" max="25" width="6.625" style="3" customWidth="1"/>
    <col min="26" max="27" width="10.75" style="2" customWidth="1"/>
    <col min="28" max="28" width="6.625" style="3" customWidth="1"/>
    <col min="29" max="29" width="12.125" style="128" customWidth="1"/>
    <col min="30" max="30" width="11.75" style="128" customWidth="1"/>
    <col min="31" max="31" width="6.125" style="3" customWidth="1"/>
    <col min="32" max="32" width="11" style="2" customWidth="1"/>
    <col min="33" max="33" width="10.75" style="2" customWidth="1"/>
    <col min="34" max="34" width="6.125" style="3" customWidth="1"/>
    <col min="35" max="35" width="11.5" style="2" customWidth="1"/>
    <col min="36" max="36" width="11.125" style="2" customWidth="1"/>
    <col min="37" max="37" width="6.125" style="3" customWidth="1"/>
    <col min="38" max="39" width="11.75" style="2" customWidth="1"/>
    <col min="40" max="40" width="6.125" style="3" customWidth="1"/>
    <col min="41" max="41" width="11.5" style="2" customWidth="1"/>
    <col min="42" max="42" width="11" style="3" customWidth="1"/>
    <col min="43" max="43" width="6.125" style="3" customWidth="1"/>
    <col min="44" max="44" width="11.625" style="2" customWidth="1"/>
    <col min="45" max="45" width="11.5" style="3" customWidth="1"/>
    <col min="46" max="46" width="6.125" style="3" customWidth="1"/>
    <col min="47" max="47" width="10.875" style="2" customWidth="1"/>
    <col min="48" max="48" width="10.5" style="3" customWidth="1"/>
    <col min="49" max="49" width="6.125" style="3" customWidth="1"/>
    <col min="50" max="50" width="11.875" style="2" customWidth="1"/>
    <col min="51" max="51" width="12" style="2" customWidth="1"/>
    <col min="52" max="52" width="6.125" style="3" customWidth="1"/>
    <col min="53" max="53" width="11.375" style="2" customWidth="1"/>
    <col min="54" max="54" width="10.875" style="2" customWidth="1"/>
    <col min="55" max="55" width="6.125" style="3" customWidth="1"/>
    <col min="56" max="56" width="11.125" style="2" customWidth="1"/>
    <col min="57" max="57" width="10.75" style="2" customWidth="1"/>
    <col min="58" max="58" width="6.125" style="3" customWidth="1"/>
    <col min="59" max="59" width="11.25" style="4" customWidth="1"/>
    <col min="60" max="60" width="10.75" style="4" customWidth="1"/>
    <col min="61" max="61" width="6.125" style="88" customWidth="1"/>
    <col min="62" max="62" width="12.25" style="2" customWidth="1"/>
    <col min="63" max="63" width="11.25" style="2" customWidth="1"/>
    <col min="64" max="64" width="6.125" style="3" customWidth="1"/>
    <col min="65" max="65" width="14.5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39" style="3" customWidth="1"/>
    <col min="265" max="265" width="12.5" style="3" customWidth="1"/>
    <col min="266" max="266" width="12" style="3" customWidth="1"/>
    <col min="267" max="267" width="13.125" style="3" customWidth="1"/>
    <col min="268" max="268" width="17.375" style="3" customWidth="1"/>
    <col min="269" max="269" width="13" style="3" customWidth="1"/>
    <col min="270" max="270" width="7.25" style="3" customWidth="1"/>
    <col min="271" max="271" width="13.375" style="3" customWidth="1"/>
    <col min="272" max="272" width="9.375" style="3" customWidth="1"/>
    <col min="273" max="274" width="10.125" style="3" customWidth="1"/>
    <col min="275" max="275" width="6.5" style="3" customWidth="1"/>
    <col min="276" max="276" width="10.625" style="3" customWidth="1"/>
    <col min="277" max="277" width="10.125" style="3" customWidth="1"/>
    <col min="278" max="278" width="6.625" style="3" customWidth="1"/>
    <col min="279" max="279" width="10.625" style="3" customWidth="1"/>
    <col min="280" max="280" width="10.125" style="3" customWidth="1"/>
    <col min="281" max="281" width="6.625" style="3" customWidth="1"/>
    <col min="282" max="283" width="10.75" style="3" customWidth="1"/>
    <col min="284" max="284" width="6.625" style="3" customWidth="1"/>
    <col min="285" max="285" width="12.125" style="3" customWidth="1"/>
    <col min="286" max="286" width="11.75" style="3" customWidth="1"/>
    <col min="287" max="287" width="6.625" style="3" customWidth="1"/>
    <col min="288" max="288" width="11" style="3" customWidth="1"/>
    <col min="289" max="289" width="10.75" style="3" customWidth="1"/>
    <col min="290" max="290" width="6.625" style="3" customWidth="1"/>
    <col min="291" max="291" width="11.5" style="3" customWidth="1"/>
    <col min="292" max="292" width="11.125" style="3" customWidth="1"/>
    <col min="293" max="293" width="6.625" style="3" customWidth="1"/>
    <col min="294" max="295" width="11.75" style="3" customWidth="1"/>
    <col min="296" max="296" width="6.625" style="3" customWidth="1"/>
    <col min="297" max="297" width="11.5" style="3" customWidth="1"/>
    <col min="298" max="298" width="11" style="3" customWidth="1"/>
    <col min="299" max="299" width="7.25" style="3" customWidth="1"/>
    <col min="300" max="300" width="11.625" style="3" customWidth="1"/>
    <col min="301" max="301" width="11.5" style="3" customWidth="1"/>
    <col min="302" max="302" width="6.5" style="3" customWidth="1"/>
    <col min="303" max="303" width="10.875" style="3" customWidth="1"/>
    <col min="304" max="304" width="10.5" style="3" customWidth="1"/>
    <col min="305" max="305" width="6.5" style="3" customWidth="1"/>
    <col min="306" max="306" width="11.875" style="3" customWidth="1"/>
    <col min="307" max="307" width="12" style="3" customWidth="1"/>
    <col min="308" max="308" width="6.5" style="3" customWidth="1"/>
    <col min="309" max="309" width="11.375" style="3" customWidth="1"/>
    <col min="310" max="310" width="10.875" style="3" customWidth="1"/>
    <col min="311" max="311" width="6.5" style="3" customWidth="1"/>
    <col min="312" max="312" width="11.125" style="3" customWidth="1"/>
    <col min="313" max="313" width="10.75" style="3" customWidth="1"/>
    <col min="314" max="314" width="6.5" style="3" customWidth="1"/>
    <col min="315" max="315" width="11.25" style="3" customWidth="1"/>
    <col min="316" max="316" width="10.75" style="3" customWidth="1"/>
    <col min="317" max="317" width="6.625" style="3" customWidth="1"/>
    <col min="318" max="318" width="12.25" style="3" customWidth="1"/>
    <col min="319" max="319" width="11.25" style="3" customWidth="1"/>
    <col min="320" max="320" width="6.625" style="3" customWidth="1"/>
    <col min="321" max="321" width="14.5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39" style="3" customWidth="1"/>
    <col min="521" max="521" width="12.5" style="3" customWidth="1"/>
    <col min="522" max="522" width="12" style="3" customWidth="1"/>
    <col min="523" max="523" width="13.125" style="3" customWidth="1"/>
    <col min="524" max="524" width="17.375" style="3" customWidth="1"/>
    <col min="525" max="525" width="13" style="3" customWidth="1"/>
    <col min="526" max="526" width="7.25" style="3" customWidth="1"/>
    <col min="527" max="527" width="13.375" style="3" customWidth="1"/>
    <col min="528" max="528" width="9.375" style="3" customWidth="1"/>
    <col min="529" max="530" width="10.125" style="3" customWidth="1"/>
    <col min="531" max="531" width="6.5" style="3" customWidth="1"/>
    <col min="532" max="532" width="10.625" style="3" customWidth="1"/>
    <col min="533" max="533" width="10.125" style="3" customWidth="1"/>
    <col min="534" max="534" width="6.625" style="3" customWidth="1"/>
    <col min="535" max="535" width="10.625" style="3" customWidth="1"/>
    <col min="536" max="536" width="10.125" style="3" customWidth="1"/>
    <col min="537" max="537" width="6.625" style="3" customWidth="1"/>
    <col min="538" max="539" width="10.75" style="3" customWidth="1"/>
    <col min="540" max="540" width="6.625" style="3" customWidth="1"/>
    <col min="541" max="541" width="12.125" style="3" customWidth="1"/>
    <col min="542" max="542" width="11.75" style="3" customWidth="1"/>
    <col min="543" max="543" width="6.625" style="3" customWidth="1"/>
    <col min="544" max="544" width="11" style="3" customWidth="1"/>
    <col min="545" max="545" width="10.75" style="3" customWidth="1"/>
    <col min="546" max="546" width="6.625" style="3" customWidth="1"/>
    <col min="547" max="547" width="11.5" style="3" customWidth="1"/>
    <col min="548" max="548" width="11.125" style="3" customWidth="1"/>
    <col min="549" max="549" width="6.625" style="3" customWidth="1"/>
    <col min="550" max="551" width="11.75" style="3" customWidth="1"/>
    <col min="552" max="552" width="6.625" style="3" customWidth="1"/>
    <col min="553" max="553" width="11.5" style="3" customWidth="1"/>
    <col min="554" max="554" width="11" style="3" customWidth="1"/>
    <col min="555" max="555" width="7.25" style="3" customWidth="1"/>
    <col min="556" max="556" width="11.625" style="3" customWidth="1"/>
    <col min="557" max="557" width="11.5" style="3" customWidth="1"/>
    <col min="558" max="558" width="6.5" style="3" customWidth="1"/>
    <col min="559" max="559" width="10.875" style="3" customWidth="1"/>
    <col min="560" max="560" width="10.5" style="3" customWidth="1"/>
    <col min="561" max="561" width="6.5" style="3" customWidth="1"/>
    <col min="562" max="562" width="11.875" style="3" customWidth="1"/>
    <col min="563" max="563" width="12" style="3" customWidth="1"/>
    <col min="564" max="564" width="6.5" style="3" customWidth="1"/>
    <col min="565" max="565" width="11.375" style="3" customWidth="1"/>
    <col min="566" max="566" width="10.875" style="3" customWidth="1"/>
    <col min="567" max="567" width="6.5" style="3" customWidth="1"/>
    <col min="568" max="568" width="11.125" style="3" customWidth="1"/>
    <col min="569" max="569" width="10.75" style="3" customWidth="1"/>
    <col min="570" max="570" width="6.5" style="3" customWidth="1"/>
    <col min="571" max="571" width="11.25" style="3" customWidth="1"/>
    <col min="572" max="572" width="10.75" style="3" customWidth="1"/>
    <col min="573" max="573" width="6.625" style="3" customWidth="1"/>
    <col min="574" max="574" width="12.25" style="3" customWidth="1"/>
    <col min="575" max="575" width="11.25" style="3" customWidth="1"/>
    <col min="576" max="576" width="6.625" style="3" customWidth="1"/>
    <col min="577" max="577" width="14.5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39" style="3" customWidth="1"/>
    <col min="777" max="777" width="12.5" style="3" customWidth="1"/>
    <col min="778" max="778" width="12" style="3" customWidth="1"/>
    <col min="779" max="779" width="13.125" style="3" customWidth="1"/>
    <col min="780" max="780" width="17.375" style="3" customWidth="1"/>
    <col min="781" max="781" width="13" style="3" customWidth="1"/>
    <col min="782" max="782" width="7.25" style="3" customWidth="1"/>
    <col min="783" max="783" width="13.375" style="3" customWidth="1"/>
    <col min="784" max="784" width="9.375" style="3" customWidth="1"/>
    <col min="785" max="786" width="10.125" style="3" customWidth="1"/>
    <col min="787" max="787" width="6.5" style="3" customWidth="1"/>
    <col min="788" max="788" width="10.625" style="3" customWidth="1"/>
    <col min="789" max="789" width="10.125" style="3" customWidth="1"/>
    <col min="790" max="790" width="6.625" style="3" customWidth="1"/>
    <col min="791" max="791" width="10.625" style="3" customWidth="1"/>
    <col min="792" max="792" width="10.125" style="3" customWidth="1"/>
    <col min="793" max="793" width="6.625" style="3" customWidth="1"/>
    <col min="794" max="795" width="10.75" style="3" customWidth="1"/>
    <col min="796" max="796" width="6.625" style="3" customWidth="1"/>
    <col min="797" max="797" width="12.125" style="3" customWidth="1"/>
    <col min="798" max="798" width="11.75" style="3" customWidth="1"/>
    <col min="799" max="799" width="6.625" style="3" customWidth="1"/>
    <col min="800" max="800" width="11" style="3" customWidth="1"/>
    <col min="801" max="801" width="10.75" style="3" customWidth="1"/>
    <col min="802" max="802" width="6.625" style="3" customWidth="1"/>
    <col min="803" max="803" width="11.5" style="3" customWidth="1"/>
    <col min="804" max="804" width="11.125" style="3" customWidth="1"/>
    <col min="805" max="805" width="6.625" style="3" customWidth="1"/>
    <col min="806" max="807" width="11.75" style="3" customWidth="1"/>
    <col min="808" max="808" width="6.625" style="3" customWidth="1"/>
    <col min="809" max="809" width="11.5" style="3" customWidth="1"/>
    <col min="810" max="810" width="11" style="3" customWidth="1"/>
    <col min="811" max="811" width="7.25" style="3" customWidth="1"/>
    <col min="812" max="812" width="11.625" style="3" customWidth="1"/>
    <col min="813" max="813" width="11.5" style="3" customWidth="1"/>
    <col min="814" max="814" width="6.5" style="3" customWidth="1"/>
    <col min="815" max="815" width="10.875" style="3" customWidth="1"/>
    <col min="816" max="816" width="10.5" style="3" customWidth="1"/>
    <col min="817" max="817" width="6.5" style="3" customWidth="1"/>
    <col min="818" max="818" width="11.875" style="3" customWidth="1"/>
    <col min="819" max="819" width="12" style="3" customWidth="1"/>
    <col min="820" max="820" width="6.5" style="3" customWidth="1"/>
    <col min="821" max="821" width="11.375" style="3" customWidth="1"/>
    <col min="822" max="822" width="10.875" style="3" customWidth="1"/>
    <col min="823" max="823" width="6.5" style="3" customWidth="1"/>
    <col min="824" max="824" width="11.125" style="3" customWidth="1"/>
    <col min="825" max="825" width="10.75" style="3" customWidth="1"/>
    <col min="826" max="826" width="6.5" style="3" customWidth="1"/>
    <col min="827" max="827" width="11.25" style="3" customWidth="1"/>
    <col min="828" max="828" width="10.75" style="3" customWidth="1"/>
    <col min="829" max="829" width="6.625" style="3" customWidth="1"/>
    <col min="830" max="830" width="12.25" style="3" customWidth="1"/>
    <col min="831" max="831" width="11.25" style="3" customWidth="1"/>
    <col min="832" max="832" width="6.625" style="3" customWidth="1"/>
    <col min="833" max="833" width="14.5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39" style="3" customWidth="1"/>
    <col min="1033" max="1033" width="12.5" style="3" customWidth="1"/>
    <col min="1034" max="1034" width="12" style="3" customWidth="1"/>
    <col min="1035" max="1035" width="13.125" style="3" customWidth="1"/>
    <col min="1036" max="1036" width="17.375" style="3" customWidth="1"/>
    <col min="1037" max="1037" width="13" style="3" customWidth="1"/>
    <col min="1038" max="1038" width="7.25" style="3" customWidth="1"/>
    <col min="1039" max="1039" width="13.375" style="3" customWidth="1"/>
    <col min="1040" max="1040" width="9.375" style="3" customWidth="1"/>
    <col min="1041" max="1042" width="10.125" style="3" customWidth="1"/>
    <col min="1043" max="1043" width="6.5" style="3" customWidth="1"/>
    <col min="1044" max="1044" width="10.625" style="3" customWidth="1"/>
    <col min="1045" max="1045" width="10.125" style="3" customWidth="1"/>
    <col min="1046" max="1046" width="6.625" style="3" customWidth="1"/>
    <col min="1047" max="1047" width="10.625" style="3" customWidth="1"/>
    <col min="1048" max="1048" width="10.125" style="3" customWidth="1"/>
    <col min="1049" max="1049" width="6.625" style="3" customWidth="1"/>
    <col min="1050" max="1051" width="10.75" style="3" customWidth="1"/>
    <col min="1052" max="1052" width="6.625" style="3" customWidth="1"/>
    <col min="1053" max="1053" width="12.125" style="3" customWidth="1"/>
    <col min="1054" max="1054" width="11.75" style="3" customWidth="1"/>
    <col min="1055" max="1055" width="6.625" style="3" customWidth="1"/>
    <col min="1056" max="1056" width="11" style="3" customWidth="1"/>
    <col min="1057" max="1057" width="10.75" style="3" customWidth="1"/>
    <col min="1058" max="1058" width="6.625" style="3" customWidth="1"/>
    <col min="1059" max="1059" width="11.5" style="3" customWidth="1"/>
    <col min="1060" max="1060" width="11.125" style="3" customWidth="1"/>
    <col min="1061" max="1061" width="6.625" style="3" customWidth="1"/>
    <col min="1062" max="1063" width="11.75" style="3" customWidth="1"/>
    <col min="1064" max="1064" width="6.625" style="3" customWidth="1"/>
    <col min="1065" max="1065" width="11.5" style="3" customWidth="1"/>
    <col min="1066" max="1066" width="11" style="3" customWidth="1"/>
    <col min="1067" max="1067" width="7.25" style="3" customWidth="1"/>
    <col min="1068" max="1068" width="11.625" style="3" customWidth="1"/>
    <col min="1069" max="1069" width="11.5" style="3" customWidth="1"/>
    <col min="1070" max="1070" width="6.5" style="3" customWidth="1"/>
    <col min="1071" max="1071" width="10.875" style="3" customWidth="1"/>
    <col min="1072" max="1072" width="10.5" style="3" customWidth="1"/>
    <col min="1073" max="1073" width="6.5" style="3" customWidth="1"/>
    <col min="1074" max="1074" width="11.875" style="3" customWidth="1"/>
    <col min="1075" max="1075" width="12" style="3" customWidth="1"/>
    <col min="1076" max="1076" width="6.5" style="3" customWidth="1"/>
    <col min="1077" max="1077" width="11.375" style="3" customWidth="1"/>
    <col min="1078" max="1078" width="10.875" style="3" customWidth="1"/>
    <col min="1079" max="1079" width="6.5" style="3" customWidth="1"/>
    <col min="1080" max="1080" width="11.125" style="3" customWidth="1"/>
    <col min="1081" max="1081" width="10.75" style="3" customWidth="1"/>
    <col min="1082" max="1082" width="6.5" style="3" customWidth="1"/>
    <col min="1083" max="1083" width="11.25" style="3" customWidth="1"/>
    <col min="1084" max="1084" width="10.75" style="3" customWidth="1"/>
    <col min="1085" max="1085" width="6.625" style="3" customWidth="1"/>
    <col min="1086" max="1086" width="12.25" style="3" customWidth="1"/>
    <col min="1087" max="1087" width="11.25" style="3" customWidth="1"/>
    <col min="1088" max="1088" width="6.625" style="3" customWidth="1"/>
    <col min="1089" max="1089" width="14.5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39" style="3" customWidth="1"/>
    <col min="1289" max="1289" width="12.5" style="3" customWidth="1"/>
    <col min="1290" max="1290" width="12" style="3" customWidth="1"/>
    <col min="1291" max="1291" width="13.125" style="3" customWidth="1"/>
    <col min="1292" max="1292" width="17.375" style="3" customWidth="1"/>
    <col min="1293" max="1293" width="13" style="3" customWidth="1"/>
    <col min="1294" max="1294" width="7.25" style="3" customWidth="1"/>
    <col min="1295" max="1295" width="13.375" style="3" customWidth="1"/>
    <col min="1296" max="1296" width="9.375" style="3" customWidth="1"/>
    <col min="1297" max="1298" width="10.125" style="3" customWidth="1"/>
    <col min="1299" max="1299" width="6.5" style="3" customWidth="1"/>
    <col min="1300" max="1300" width="10.625" style="3" customWidth="1"/>
    <col min="1301" max="1301" width="10.125" style="3" customWidth="1"/>
    <col min="1302" max="1302" width="6.625" style="3" customWidth="1"/>
    <col min="1303" max="1303" width="10.625" style="3" customWidth="1"/>
    <col min="1304" max="1304" width="10.125" style="3" customWidth="1"/>
    <col min="1305" max="1305" width="6.625" style="3" customWidth="1"/>
    <col min="1306" max="1307" width="10.75" style="3" customWidth="1"/>
    <col min="1308" max="1308" width="6.625" style="3" customWidth="1"/>
    <col min="1309" max="1309" width="12.125" style="3" customWidth="1"/>
    <col min="1310" max="1310" width="11.75" style="3" customWidth="1"/>
    <col min="1311" max="1311" width="6.625" style="3" customWidth="1"/>
    <col min="1312" max="1312" width="11" style="3" customWidth="1"/>
    <col min="1313" max="1313" width="10.75" style="3" customWidth="1"/>
    <col min="1314" max="1314" width="6.625" style="3" customWidth="1"/>
    <col min="1315" max="1315" width="11.5" style="3" customWidth="1"/>
    <col min="1316" max="1316" width="11.125" style="3" customWidth="1"/>
    <col min="1317" max="1317" width="6.625" style="3" customWidth="1"/>
    <col min="1318" max="1319" width="11.75" style="3" customWidth="1"/>
    <col min="1320" max="1320" width="6.625" style="3" customWidth="1"/>
    <col min="1321" max="1321" width="11.5" style="3" customWidth="1"/>
    <col min="1322" max="1322" width="11" style="3" customWidth="1"/>
    <col min="1323" max="1323" width="7.25" style="3" customWidth="1"/>
    <col min="1324" max="1324" width="11.625" style="3" customWidth="1"/>
    <col min="1325" max="1325" width="11.5" style="3" customWidth="1"/>
    <col min="1326" max="1326" width="6.5" style="3" customWidth="1"/>
    <col min="1327" max="1327" width="10.875" style="3" customWidth="1"/>
    <col min="1328" max="1328" width="10.5" style="3" customWidth="1"/>
    <col min="1329" max="1329" width="6.5" style="3" customWidth="1"/>
    <col min="1330" max="1330" width="11.875" style="3" customWidth="1"/>
    <col min="1331" max="1331" width="12" style="3" customWidth="1"/>
    <col min="1332" max="1332" width="6.5" style="3" customWidth="1"/>
    <col min="1333" max="1333" width="11.375" style="3" customWidth="1"/>
    <col min="1334" max="1334" width="10.875" style="3" customWidth="1"/>
    <col min="1335" max="1335" width="6.5" style="3" customWidth="1"/>
    <col min="1336" max="1336" width="11.125" style="3" customWidth="1"/>
    <col min="1337" max="1337" width="10.75" style="3" customWidth="1"/>
    <col min="1338" max="1338" width="6.5" style="3" customWidth="1"/>
    <col min="1339" max="1339" width="11.25" style="3" customWidth="1"/>
    <col min="1340" max="1340" width="10.75" style="3" customWidth="1"/>
    <col min="1341" max="1341" width="6.625" style="3" customWidth="1"/>
    <col min="1342" max="1342" width="12.25" style="3" customWidth="1"/>
    <col min="1343" max="1343" width="11.25" style="3" customWidth="1"/>
    <col min="1344" max="1344" width="6.625" style="3" customWidth="1"/>
    <col min="1345" max="1345" width="14.5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39" style="3" customWidth="1"/>
    <col min="1545" max="1545" width="12.5" style="3" customWidth="1"/>
    <col min="1546" max="1546" width="12" style="3" customWidth="1"/>
    <col min="1547" max="1547" width="13.125" style="3" customWidth="1"/>
    <col min="1548" max="1548" width="17.375" style="3" customWidth="1"/>
    <col min="1549" max="1549" width="13" style="3" customWidth="1"/>
    <col min="1550" max="1550" width="7.25" style="3" customWidth="1"/>
    <col min="1551" max="1551" width="13.375" style="3" customWidth="1"/>
    <col min="1552" max="1552" width="9.375" style="3" customWidth="1"/>
    <col min="1553" max="1554" width="10.125" style="3" customWidth="1"/>
    <col min="1555" max="1555" width="6.5" style="3" customWidth="1"/>
    <col min="1556" max="1556" width="10.625" style="3" customWidth="1"/>
    <col min="1557" max="1557" width="10.125" style="3" customWidth="1"/>
    <col min="1558" max="1558" width="6.625" style="3" customWidth="1"/>
    <col min="1559" max="1559" width="10.625" style="3" customWidth="1"/>
    <col min="1560" max="1560" width="10.125" style="3" customWidth="1"/>
    <col min="1561" max="1561" width="6.625" style="3" customWidth="1"/>
    <col min="1562" max="1563" width="10.75" style="3" customWidth="1"/>
    <col min="1564" max="1564" width="6.625" style="3" customWidth="1"/>
    <col min="1565" max="1565" width="12.125" style="3" customWidth="1"/>
    <col min="1566" max="1566" width="11.75" style="3" customWidth="1"/>
    <col min="1567" max="1567" width="6.625" style="3" customWidth="1"/>
    <col min="1568" max="1568" width="11" style="3" customWidth="1"/>
    <col min="1569" max="1569" width="10.75" style="3" customWidth="1"/>
    <col min="1570" max="1570" width="6.625" style="3" customWidth="1"/>
    <col min="1571" max="1571" width="11.5" style="3" customWidth="1"/>
    <col min="1572" max="1572" width="11.125" style="3" customWidth="1"/>
    <col min="1573" max="1573" width="6.625" style="3" customWidth="1"/>
    <col min="1574" max="1575" width="11.75" style="3" customWidth="1"/>
    <col min="1576" max="1576" width="6.625" style="3" customWidth="1"/>
    <col min="1577" max="1577" width="11.5" style="3" customWidth="1"/>
    <col min="1578" max="1578" width="11" style="3" customWidth="1"/>
    <col min="1579" max="1579" width="7.25" style="3" customWidth="1"/>
    <col min="1580" max="1580" width="11.625" style="3" customWidth="1"/>
    <col min="1581" max="1581" width="11.5" style="3" customWidth="1"/>
    <col min="1582" max="1582" width="6.5" style="3" customWidth="1"/>
    <col min="1583" max="1583" width="10.875" style="3" customWidth="1"/>
    <col min="1584" max="1584" width="10.5" style="3" customWidth="1"/>
    <col min="1585" max="1585" width="6.5" style="3" customWidth="1"/>
    <col min="1586" max="1586" width="11.875" style="3" customWidth="1"/>
    <col min="1587" max="1587" width="12" style="3" customWidth="1"/>
    <col min="1588" max="1588" width="6.5" style="3" customWidth="1"/>
    <col min="1589" max="1589" width="11.375" style="3" customWidth="1"/>
    <col min="1590" max="1590" width="10.875" style="3" customWidth="1"/>
    <col min="1591" max="1591" width="6.5" style="3" customWidth="1"/>
    <col min="1592" max="1592" width="11.125" style="3" customWidth="1"/>
    <col min="1593" max="1593" width="10.75" style="3" customWidth="1"/>
    <col min="1594" max="1594" width="6.5" style="3" customWidth="1"/>
    <col min="1595" max="1595" width="11.25" style="3" customWidth="1"/>
    <col min="1596" max="1596" width="10.75" style="3" customWidth="1"/>
    <col min="1597" max="1597" width="6.625" style="3" customWidth="1"/>
    <col min="1598" max="1598" width="12.25" style="3" customWidth="1"/>
    <col min="1599" max="1599" width="11.25" style="3" customWidth="1"/>
    <col min="1600" max="1600" width="6.625" style="3" customWidth="1"/>
    <col min="1601" max="1601" width="14.5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39" style="3" customWidth="1"/>
    <col min="1801" max="1801" width="12.5" style="3" customWidth="1"/>
    <col min="1802" max="1802" width="12" style="3" customWidth="1"/>
    <col min="1803" max="1803" width="13.125" style="3" customWidth="1"/>
    <col min="1804" max="1804" width="17.375" style="3" customWidth="1"/>
    <col min="1805" max="1805" width="13" style="3" customWidth="1"/>
    <col min="1806" max="1806" width="7.25" style="3" customWidth="1"/>
    <col min="1807" max="1807" width="13.375" style="3" customWidth="1"/>
    <col min="1808" max="1808" width="9.375" style="3" customWidth="1"/>
    <col min="1809" max="1810" width="10.125" style="3" customWidth="1"/>
    <col min="1811" max="1811" width="6.5" style="3" customWidth="1"/>
    <col min="1812" max="1812" width="10.625" style="3" customWidth="1"/>
    <col min="1813" max="1813" width="10.125" style="3" customWidth="1"/>
    <col min="1814" max="1814" width="6.625" style="3" customWidth="1"/>
    <col min="1815" max="1815" width="10.625" style="3" customWidth="1"/>
    <col min="1816" max="1816" width="10.125" style="3" customWidth="1"/>
    <col min="1817" max="1817" width="6.625" style="3" customWidth="1"/>
    <col min="1818" max="1819" width="10.75" style="3" customWidth="1"/>
    <col min="1820" max="1820" width="6.625" style="3" customWidth="1"/>
    <col min="1821" max="1821" width="12.125" style="3" customWidth="1"/>
    <col min="1822" max="1822" width="11.75" style="3" customWidth="1"/>
    <col min="1823" max="1823" width="6.625" style="3" customWidth="1"/>
    <col min="1824" max="1824" width="11" style="3" customWidth="1"/>
    <col min="1825" max="1825" width="10.75" style="3" customWidth="1"/>
    <col min="1826" max="1826" width="6.625" style="3" customWidth="1"/>
    <col min="1827" max="1827" width="11.5" style="3" customWidth="1"/>
    <col min="1828" max="1828" width="11.125" style="3" customWidth="1"/>
    <col min="1829" max="1829" width="6.625" style="3" customWidth="1"/>
    <col min="1830" max="1831" width="11.75" style="3" customWidth="1"/>
    <col min="1832" max="1832" width="6.625" style="3" customWidth="1"/>
    <col min="1833" max="1833" width="11.5" style="3" customWidth="1"/>
    <col min="1834" max="1834" width="11" style="3" customWidth="1"/>
    <col min="1835" max="1835" width="7.25" style="3" customWidth="1"/>
    <col min="1836" max="1836" width="11.625" style="3" customWidth="1"/>
    <col min="1837" max="1837" width="11.5" style="3" customWidth="1"/>
    <col min="1838" max="1838" width="6.5" style="3" customWidth="1"/>
    <col min="1839" max="1839" width="10.875" style="3" customWidth="1"/>
    <col min="1840" max="1840" width="10.5" style="3" customWidth="1"/>
    <col min="1841" max="1841" width="6.5" style="3" customWidth="1"/>
    <col min="1842" max="1842" width="11.875" style="3" customWidth="1"/>
    <col min="1843" max="1843" width="12" style="3" customWidth="1"/>
    <col min="1844" max="1844" width="6.5" style="3" customWidth="1"/>
    <col min="1845" max="1845" width="11.375" style="3" customWidth="1"/>
    <col min="1846" max="1846" width="10.875" style="3" customWidth="1"/>
    <col min="1847" max="1847" width="6.5" style="3" customWidth="1"/>
    <col min="1848" max="1848" width="11.125" style="3" customWidth="1"/>
    <col min="1849" max="1849" width="10.75" style="3" customWidth="1"/>
    <col min="1850" max="1850" width="6.5" style="3" customWidth="1"/>
    <col min="1851" max="1851" width="11.25" style="3" customWidth="1"/>
    <col min="1852" max="1852" width="10.75" style="3" customWidth="1"/>
    <col min="1853" max="1853" width="6.625" style="3" customWidth="1"/>
    <col min="1854" max="1854" width="12.25" style="3" customWidth="1"/>
    <col min="1855" max="1855" width="11.25" style="3" customWidth="1"/>
    <col min="1856" max="1856" width="6.625" style="3" customWidth="1"/>
    <col min="1857" max="1857" width="14.5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39" style="3" customWidth="1"/>
    <col min="2057" max="2057" width="12.5" style="3" customWidth="1"/>
    <col min="2058" max="2058" width="12" style="3" customWidth="1"/>
    <col min="2059" max="2059" width="13.125" style="3" customWidth="1"/>
    <col min="2060" max="2060" width="17.375" style="3" customWidth="1"/>
    <col min="2061" max="2061" width="13" style="3" customWidth="1"/>
    <col min="2062" max="2062" width="7.25" style="3" customWidth="1"/>
    <col min="2063" max="2063" width="13.375" style="3" customWidth="1"/>
    <col min="2064" max="2064" width="9.375" style="3" customWidth="1"/>
    <col min="2065" max="2066" width="10.125" style="3" customWidth="1"/>
    <col min="2067" max="2067" width="6.5" style="3" customWidth="1"/>
    <col min="2068" max="2068" width="10.625" style="3" customWidth="1"/>
    <col min="2069" max="2069" width="10.125" style="3" customWidth="1"/>
    <col min="2070" max="2070" width="6.625" style="3" customWidth="1"/>
    <col min="2071" max="2071" width="10.625" style="3" customWidth="1"/>
    <col min="2072" max="2072" width="10.125" style="3" customWidth="1"/>
    <col min="2073" max="2073" width="6.625" style="3" customWidth="1"/>
    <col min="2074" max="2075" width="10.75" style="3" customWidth="1"/>
    <col min="2076" max="2076" width="6.625" style="3" customWidth="1"/>
    <col min="2077" max="2077" width="12.125" style="3" customWidth="1"/>
    <col min="2078" max="2078" width="11.75" style="3" customWidth="1"/>
    <col min="2079" max="2079" width="6.625" style="3" customWidth="1"/>
    <col min="2080" max="2080" width="11" style="3" customWidth="1"/>
    <col min="2081" max="2081" width="10.75" style="3" customWidth="1"/>
    <col min="2082" max="2082" width="6.625" style="3" customWidth="1"/>
    <col min="2083" max="2083" width="11.5" style="3" customWidth="1"/>
    <col min="2084" max="2084" width="11.125" style="3" customWidth="1"/>
    <col min="2085" max="2085" width="6.625" style="3" customWidth="1"/>
    <col min="2086" max="2087" width="11.75" style="3" customWidth="1"/>
    <col min="2088" max="2088" width="6.625" style="3" customWidth="1"/>
    <col min="2089" max="2089" width="11.5" style="3" customWidth="1"/>
    <col min="2090" max="2090" width="11" style="3" customWidth="1"/>
    <col min="2091" max="2091" width="7.25" style="3" customWidth="1"/>
    <col min="2092" max="2092" width="11.625" style="3" customWidth="1"/>
    <col min="2093" max="2093" width="11.5" style="3" customWidth="1"/>
    <col min="2094" max="2094" width="6.5" style="3" customWidth="1"/>
    <col min="2095" max="2095" width="10.875" style="3" customWidth="1"/>
    <col min="2096" max="2096" width="10.5" style="3" customWidth="1"/>
    <col min="2097" max="2097" width="6.5" style="3" customWidth="1"/>
    <col min="2098" max="2098" width="11.875" style="3" customWidth="1"/>
    <col min="2099" max="2099" width="12" style="3" customWidth="1"/>
    <col min="2100" max="2100" width="6.5" style="3" customWidth="1"/>
    <col min="2101" max="2101" width="11.375" style="3" customWidth="1"/>
    <col min="2102" max="2102" width="10.875" style="3" customWidth="1"/>
    <col min="2103" max="2103" width="6.5" style="3" customWidth="1"/>
    <col min="2104" max="2104" width="11.125" style="3" customWidth="1"/>
    <col min="2105" max="2105" width="10.75" style="3" customWidth="1"/>
    <col min="2106" max="2106" width="6.5" style="3" customWidth="1"/>
    <col min="2107" max="2107" width="11.25" style="3" customWidth="1"/>
    <col min="2108" max="2108" width="10.75" style="3" customWidth="1"/>
    <col min="2109" max="2109" width="6.625" style="3" customWidth="1"/>
    <col min="2110" max="2110" width="12.25" style="3" customWidth="1"/>
    <col min="2111" max="2111" width="11.25" style="3" customWidth="1"/>
    <col min="2112" max="2112" width="6.625" style="3" customWidth="1"/>
    <col min="2113" max="2113" width="14.5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39" style="3" customWidth="1"/>
    <col min="2313" max="2313" width="12.5" style="3" customWidth="1"/>
    <col min="2314" max="2314" width="12" style="3" customWidth="1"/>
    <col min="2315" max="2315" width="13.125" style="3" customWidth="1"/>
    <col min="2316" max="2316" width="17.375" style="3" customWidth="1"/>
    <col min="2317" max="2317" width="13" style="3" customWidth="1"/>
    <col min="2318" max="2318" width="7.25" style="3" customWidth="1"/>
    <col min="2319" max="2319" width="13.375" style="3" customWidth="1"/>
    <col min="2320" max="2320" width="9.375" style="3" customWidth="1"/>
    <col min="2321" max="2322" width="10.125" style="3" customWidth="1"/>
    <col min="2323" max="2323" width="6.5" style="3" customWidth="1"/>
    <col min="2324" max="2324" width="10.625" style="3" customWidth="1"/>
    <col min="2325" max="2325" width="10.125" style="3" customWidth="1"/>
    <col min="2326" max="2326" width="6.625" style="3" customWidth="1"/>
    <col min="2327" max="2327" width="10.625" style="3" customWidth="1"/>
    <col min="2328" max="2328" width="10.125" style="3" customWidth="1"/>
    <col min="2329" max="2329" width="6.625" style="3" customWidth="1"/>
    <col min="2330" max="2331" width="10.75" style="3" customWidth="1"/>
    <col min="2332" max="2332" width="6.625" style="3" customWidth="1"/>
    <col min="2333" max="2333" width="12.125" style="3" customWidth="1"/>
    <col min="2334" max="2334" width="11.75" style="3" customWidth="1"/>
    <col min="2335" max="2335" width="6.625" style="3" customWidth="1"/>
    <col min="2336" max="2336" width="11" style="3" customWidth="1"/>
    <col min="2337" max="2337" width="10.75" style="3" customWidth="1"/>
    <col min="2338" max="2338" width="6.625" style="3" customWidth="1"/>
    <col min="2339" max="2339" width="11.5" style="3" customWidth="1"/>
    <col min="2340" max="2340" width="11.125" style="3" customWidth="1"/>
    <col min="2341" max="2341" width="6.625" style="3" customWidth="1"/>
    <col min="2342" max="2343" width="11.75" style="3" customWidth="1"/>
    <col min="2344" max="2344" width="6.625" style="3" customWidth="1"/>
    <col min="2345" max="2345" width="11.5" style="3" customWidth="1"/>
    <col min="2346" max="2346" width="11" style="3" customWidth="1"/>
    <col min="2347" max="2347" width="7.25" style="3" customWidth="1"/>
    <col min="2348" max="2348" width="11.625" style="3" customWidth="1"/>
    <col min="2349" max="2349" width="11.5" style="3" customWidth="1"/>
    <col min="2350" max="2350" width="6.5" style="3" customWidth="1"/>
    <col min="2351" max="2351" width="10.875" style="3" customWidth="1"/>
    <col min="2352" max="2352" width="10.5" style="3" customWidth="1"/>
    <col min="2353" max="2353" width="6.5" style="3" customWidth="1"/>
    <col min="2354" max="2354" width="11.875" style="3" customWidth="1"/>
    <col min="2355" max="2355" width="12" style="3" customWidth="1"/>
    <col min="2356" max="2356" width="6.5" style="3" customWidth="1"/>
    <col min="2357" max="2357" width="11.375" style="3" customWidth="1"/>
    <col min="2358" max="2358" width="10.875" style="3" customWidth="1"/>
    <col min="2359" max="2359" width="6.5" style="3" customWidth="1"/>
    <col min="2360" max="2360" width="11.125" style="3" customWidth="1"/>
    <col min="2361" max="2361" width="10.75" style="3" customWidth="1"/>
    <col min="2362" max="2362" width="6.5" style="3" customWidth="1"/>
    <col min="2363" max="2363" width="11.25" style="3" customWidth="1"/>
    <col min="2364" max="2364" width="10.75" style="3" customWidth="1"/>
    <col min="2365" max="2365" width="6.625" style="3" customWidth="1"/>
    <col min="2366" max="2366" width="12.25" style="3" customWidth="1"/>
    <col min="2367" max="2367" width="11.25" style="3" customWidth="1"/>
    <col min="2368" max="2368" width="6.625" style="3" customWidth="1"/>
    <col min="2369" max="2369" width="14.5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39" style="3" customWidth="1"/>
    <col min="2569" max="2569" width="12.5" style="3" customWidth="1"/>
    <col min="2570" max="2570" width="12" style="3" customWidth="1"/>
    <col min="2571" max="2571" width="13.125" style="3" customWidth="1"/>
    <col min="2572" max="2572" width="17.375" style="3" customWidth="1"/>
    <col min="2573" max="2573" width="13" style="3" customWidth="1"/>
    <col min="2574" max="2574" width="7.25" style="3" customWidth="1"/>
    <col min="2575" max="2575" width="13.375" style="3" customWidth="1"/>
    <col min="2576" max="2576" width="9.375" style="3" customWidth="1"/>
    <col min="2577" max="2578" width="10.125" style="3" customWidth="1"/>
    <col min="2579" max="2579" width="6.5" style="3" customWidth="1"/>
    <col min="2580" max="2580" width="10.625" style="3" customWidth="1"/>
    <col min="2581" max="2581" width="10.125" style="3" customWidth="1"/>
    <col min="2582" max="2582" width="6.625" style="3" customWidth="1"/>
    <col min="2583" max="2583" width="10.625" style="3" customWidth="1"/>
    <col min="2584" max="2584" width="10.125" style="3" customWidth="1"/>
    <col min="2585" max="2585" width="6.625" style="3" customWidth="1"/>
    <col min="2586" max="2587" width="10.75" style="3" customWidth="1"/>
    <col min="2588" max="2588" width="6.625" style="3" customWidth="1"/>
    <col min="2589" max="2589" width="12.125" style="3" customWidth="1"/>
    <col min="2590" max="2590" width="11.75" style="3" customWidth="1"/>
    <col min="2591" max="2591" width="6.625" style="3" customWidth="1"/>
    <col min="2592" max="2592" width="11" style="3" customWidth="1"/>
    <col min="2593" max="2593" width="10.75" style="3" customWidth="1"/>
    <col min="2594" max="2594" width="6.625" style="3" customWidth="1"/>
    <col min="2595" max="2595" width="11.5" style="3" customWidth="1"/>
    <col min="2596" max="2596" width="11.125" style="3" customWidth="1"/>
    <col min="2597" max="2597" width="6.625" style="3" customWidth="1"/>
    <col min="2598" max="2599" width="11.75" style="3" customWidth="1"/>
    <col min="2600" max="2600" width="6.625" style="3" customWidth="1"/>
    <col min="2601" max="2601" width="11.5" style="3" customWidth="1"/>
    <col min="2602" max="2602" width="11" style="3" customWidth="1"/>
    <col min="2603" max="2603" width="7.25" style="3" customWidth="1"/>
    <col min="2604" max="2604" width="11.625" style="3" customWidth="1"/>
    <col min="2605" max="2605" width="11.5" style="3" customWidth="1"/>
    <col min="2606" max="2606" width="6.5" style="3" customWidth="1"/>
    <col min="2607" max="2607" width="10.875" style="3" customWidth="1"/>
    <col min="2608" max="2608" width="10.5" style="3" customWidth="1"/>
    <col min="2609" max="2609" width="6.5" style="3" customWidth="1"/>
    <col min="2610" max="2610" width="11.875" style="3" customWidth="1"/>
    <col min="2611" max="2611" width="12" style="3" customWidth="1"/>
    <col min="2612" max="2612" width="6.5" style="3" customWidth="1"/>
    <col min="2613" max="2613" width="11.375" style="3" customWidth="1"/>
    <col min="2614" max="2614" width="10.875" style="3" customWidth="1"/>
    <col min="2615" max="2615" width="6.5" style="3" customWidth="1"/>
    <col min="2616" max="2616" width="11.125" style="3" customWidth="1"/>
    <col min="2617" max="2617" width="10.75" style="3" customWidth="1"/>
    <col min="2618" max="2618" width="6.5" style="3" customWidth="1"/>
    <col min="2619" max="2619" width="11.25" style="3" customWidth="1"/>
    <col min="2620" max="2620" width="10.75" style="3" customWidth="1"/>
    <col min="2621" max="2621" width="6.625" style="3" customWidth="1"/>
    <col min="2622" max="2622" width="12.25" style="3" customWidth="1"/>
    <col min="2623" max="2623" width="11.25" style="3" customWidth="1"/>
    <col min="2624" max="2624" width="6.625" style="3" customWidth="1"/>
    <col min="2625" max="2625" width="14.5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39" style="3" customWidth="1"/>
    <col min="2825" max="2825" width="12.5" style="3" customWidth="1"/>
    <col min="2826" max="2826" width="12" style="3" customWidth="1"/>
    <col min="2827" max="2827" width="13.125" style="3" customWidth="1"/>
    <col min="2828" max="2828" width="17.375" style="3" customWidth="1"/>
    <col min="2829" max="2829" width="13" style="3" customWidth="1"/>
    <col min="2830" max="2830" width="7.25" style="3" customWidth="1"/>
    <col min="2831" max="2831" width="13.375" style="3" customWidth="1"/>
    <col min="2832" max="2832" width="9.375" style="3" customWidth="1"/>
    <col min="2833" max="2834" width="10.125" style="3" customWidth="1"/>
    <col min="2835" max="2835" width="6.5" style="3" customWidth="1"/>
    <col min="2836" max="2836" width="10.625" style="3" customWidth="1"/>
    <col min="2837" max="2837" width="10.125" style="3" customWidth="1"/>
    <col min="2838" max="2838" width="6.625" style="3" customWidth="1"/>
    <col min="2839" max="2839" width="10.625" style="3" customWidth="1"/>
    <col min="2840" max="2840" width="10.125" style="3" customWidth="1"/>
    <col min="2841" max="2841" width="6.625" style="3" customWidth="1"/>
    <col min="2842" max="2843" width="10.75" style="3" customWidth="1"/>
    <col min="2844" max="2844" width="6.625" style="3" customWidth="1"/>
    <col min="2845" max="2845" width="12.125" style="3" customWidth="1"/>
    <col min="2846" max="2846" width="11.75" style="3" customWidth="1"/>
    <col min="2847" max="2847" width="6.625" style="3" customWidth="1"/>
    <col min="2848" max="2848" width="11" style="3" customWidth="1"/>
    <col min="2849" max="2849" width="10.75" style="3" customWidth="1"/>
    <col min="2850" max="2850" width="6.625" style="3" customWidth="1"/>
    <col min="2851" max="2851" width="11.5" style="3" customWidth="1"/>
    <col min="2852" max="2852" width="11.125" style="3" customWidth="1"/>
    <col min="2853" max="2853" width="6.625" style="3" customWidth="1"/>
    <col min="2854" max="2855" width="11.75" style="3" customWidth="1"/>
    <col min="2856" max="2856" width="6.625" style="3" customWidth="1"/>
    <col min="2857" max="2857" width="11.5" style="3" customWidth="1"/>
    <col min="2858" max="2858" width="11" style="3" customWidth="1"/>
    <col min="2859" max="2859" width="7.25" style="3" customWidth="1"/>
    <col min="2860" max="2860" width="11.625" style="3" customWidth="1"/>
    <col min="2861" max="2861" width="11.5" style="3" customWidth="1"/>
    <col min="2862" max="2862" width="6.5" style="3" customWidth="1"/>
    <col min="2863" max="2863" width="10.875" style="3" customWidth="1"/>
    <col min="2864" max="2864" width="10.5" style="3" customWidth="1"/>
    <col min="2865" max="2865" width="6.5" style="3" customWidth="1"/>
    <col min="2866" max="2866" width="11.875" style="3" customWidth="1"/>
    <col min="2867" max="2867" width="12" style="3" customWidth="1"/>
    <col min="2868" max="2868" width="6.5" style="3" customWidth="1"/>
    <col min="2869" max="2869" width="11.375" style="3" customWidth="1"/>
    <col min="2870" max="2870" width="10.875" style="3" customWidth="1"/>
    <col min="2871" max="2871" width="6.5" style="3" customWidth="1"/>
    <col min="2872" max="2872" width="11.125" style="3" customWidth="1"/>
    <col min="2873" max="2873" width="10.75" style="3" customWidth="1"/>
    <col min="2874" max="2874" width="6.5" style="3" customWidth="1"/>
    <col min="2875" max="2875" width="11.25" style="3" customWidth="1"/>
    <col min="2876" max="2876" width="10.75" style="3" customWidth="1"/>
    <col min="2877" max="2877" width="6.625" style="3" customWidth="1"/>
    <col min="2878" max="2878" width="12.25" style="3" customWidth="1"/>
    <col min="2879" max="2879" width="11.25" style="3" customWidth="1"/>
    <col min="2880" max="2880" width="6.625" style="3" customWidth="1"/>
    <col min="2881" max="2881" width="14.5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39" style="3" customWidth="1"/>
    <col min="3081" max="3081" width="12.5" style="3" customWidth="1"/>
    <col min="3082" max="3082" width="12" style="3" customWidth="1"/>
    <col min="3083" max="3083" width="13.125" style="3" customWidth="1"/>
    <col min="3084" max="3084" width="17.375" style="3" customWidth="1"/>
    <col min="3085" max="3085" width="13" style="3" customWidth="1"/>
    <col min="3086" max="3086" width="7.25" style="3" customWidth="1"/>
    <col min="3087" max="3087" width="13.375" style="3" customWidth="1"/>
    <col min="3088" max="3088" width="9.375" style="3" customWidth="1"/>
    <col min="3089" max="3090" width="10.125" style="3" customWidth="1"/>
    <col min="3091" max="3091" width="6.5" style="3" customWidth="1"/>
    <col min="3092" max="3092" width="10.625" style="3" customWidth="1"/>
    <col min="3093" max="3093" width="10.125" style="3" customWidth="1"/>
    <col min="3094" max="3094" width="6.625" style="3" customWidth="1"/>
    <col min="3095" max="3095" width="10.625" style="3" customWidth="1"/>
    <col min="3096" max="3096" width="10.125" style="3" customWidth="1"/>
    <col min="3097" max="3097" width="6.625" style="3" customWidth="1"/>
    <col min="3098" max="3099" width="10.75" style="3" customWidth="1"/>
    <col min="3100" max="3100" width="6.625" style="3" customWidth="1"/>
    <col min="3101" max="3101" width="12.125" style="3" customWidth="1"/>
    <col min="3102" max="3102" width="11.75" style="3" customWidth="1"/>
    <col min="3103" max="3103" width="6.625" style="3" customWidth="1"/>
    <col min="3104" max="3104" width="11" style="3" customWidth="1"/>
    <col min="3105" max="3105" width="10.75" style="3" customWidth="1"/>
    <col min="3106" max="3106" width="6.625" style="3" customWidth="1"/>
    <col min="3107" max="3107" width="11.5" style="3" customWidth="1"/>
    <col min="3108" max="3108" width="11.125" style="3" customWidth="1"/>
    <col min="3109" max="3109" width="6.625" style="3" customWidth="1"/>
    <col min="3110" max="3111" width="11.75" style="3" customWidth="1"/>
    <col min="3112" max="3112" width="6.625" style="3" customWidth="1"/>
    <col min="3113" max="3113" width="11.5" style="3" customWidth="1"/>
    <col min="3114" max="3114" width="11" style="3" customWidth="1"/>
    <col min="3115" max="3115" width="7.25" style="3" customWidth="1"/>
    <col min="3116" max="3116" width="11.625" style="3" customWidth="1"/>
    <col min="3117" max="3117" width="11.5" style="3" customWidth="1"/>
    <col min="3118" max="3118" width="6.5" style="3" customWidth="1"/>
    <col min="3119" max="3119" width="10.875" style="3" customWidth="1"/>
    <col min="3120" max="3120" width="10.5" style="3" customWidth="1"/>
    <col min="3121" max="3121" width="6.5" style="3" customWidth="1"/>
    <col min="3122" max="3122" width="11.875" style="3" customWidth="1"/>
    <col min="3123" max="3123" width="12" style="3" customWidth="1"/>
    <col min="3124" max="3124" width="6.5" style="3" customWidth="1"/>
    <col min="3125" max="3125" width="11.375" style="3" customWidth="1"/>
    <col min="3126" max="3126" width="10.875" style="3" customWidth="1"/>
    <col min="3127" max="3127" width="6.5" style="3" customWidth="1"/>
    <col min="3128" max="3128" width="11.125" style="3" customWidth="1"/>
    <col min="3129" max="3129" width="10.75" style="3" customWidth="1"/>
    <col min="3130" max="3130" width="6.5" style="3" customWidth="1"/>
    <col min="3131" max="3131" width="11.25" style="3" customWidth="1"/>
    <col min="3132" max="3132" width="10.75" style="3" customWidth="1"/>
    <col min="3133" max="3133" width="6.625" style="3" customWidth="1"/>
    <col min="3134" max="3134" width="12.25" style="3" customWidth="1"/>
    <col min="3135" max="3135" width="11.25" style="3" customWidth="1"/>
    <col min="3136" max="3136" width="6.625" style="3" customWidth="1"/>
    <col min="3137" max="3137" width="14.5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39" style="3" customWidth="1"/>
    <col min="3337" max="3337" width="12.5" style="3" customWidth="1"/>
    <col min="3338" max="3338" width="12" style="3" customWidth="1"/>
    <col min="3339" max="3339" width="13.125" style="3" customWidth="1"/>
    <col min="3340" max="3340" width="17.375" style="3" customWidth="1"/>
    <col min="3341" max="3341" width="13" style="3" customWidth="1"/>
    <col min="3342" max="3342" width="7.25" style="3" customWidth="1"/>
    <col min="3343" max="3343" width="13.375" style="3" customWidth="1"/>
    <col min="3344" max="3344" width="9.375" style="3" customWidth="1"/>
    <col min="3345" max="3346" width="10.125" style="3" customWidth="1"/>
    <col min="3347" max="3347" width="6.5" style="3" customWidth="1"/>
    <col min="3348" max="3348" width="10.625" style="3" customWidth="1"/>
    <col min="3349" max="3349" width="10.125" style="3" customWidth="1"/>
    <col min="3350" max="3350" width="6.625" style="3" customWidth="1"/>
    <col min="3351" max="3351" width="10.625" style="3" customWidth="1"/>
    <col min="3352" max="3352" width="10.125" style="3" customWidth="1"/>
    <col min="3353" max="3353" width="6.625" style="3" customWidth="1"/>
    <col min="3354" max="3355" width="10.75" style="3" customWidth="1"/>
    <col min="3356" max="3356" width="6.625" style="3" customWidth="1"/>
    <col min="3357" max="3357" width="12.125" style="3" customWidth="1"/>
    <col min="3358" max="3358" width="11.75" style="3" customWidth="1"/>
    <col min="3359" max="3359" width="6.625" style="3" customWidth="1"/>
    <col min="3360" max="3360" width="11" style="3" customWidth="1"/>
    <col min="3361" max="3361" width="10.75" style="3" customWidth="1"/>
    <col min="3362" max="3362" width="6.625" style="3" customWidth="1"/>
    <col min="3363" max="3363" width="11.5" style="3" customWidth="1"/>
    <col min="3364" max="3364" width="11.125" style="3" customWidth="1"/>
    <col min="3365" max="3365" width="6.625" style="3" customWidth="1"/>
    <col min="3366" max="3367" width="11.75" style="3" customWidth="1"/>
    <col min="3368" max="3368" width="6.625" style="3" customWidth="1"/>
    <col min="3369" max="3369" width="11.5" style="3" customWidth="1"/>
    <col min="3370" max="3370" width="11" style="3" customWidth="1"/>
    <col min="3371" max="3371" width="7.25" style="3" customWidth="1"/>
    <col min="3372" max="3372" width="11.625" style="3" customWidth="1"/>
    <col min="3373" max="3373" width="11.5" style="3" customWidth="1"/>
    <col min="3374" max="3374" width="6.5" style="3" customWidth="1"/>
    <col min="3375" max="3375" width="10.875" style="3" customWidth="1"/>
    <col min="3376" max="3376" width="10.5" style="3" customWidth="1"/>
    <col min="3377" max="3377" width="6.5" style="3" customWidth="1"/>
    <col min="3378" max="3378" width="11.875" style="3" customWidth="1"/>
    <col min="3379" max="3379" width="12" style="3" customWidth="1"/>
    <col min="3380" max="3380" width="6.5" style="3" customWidth="1"/>
    <col min="3381" max="3381" width="11.375" style="3" customWidth="1"/>
    <col min="3382" max="3382" width="10.875" style="3" customWidth="1"/>
    <col min="3383" max="3383" width="6.5" style="3" customWidth="1"/>
    <col min="3384" max="3384" width="11.125" style="3" customWidth="1"/>
    <col min="3385" max="3385" width="10.75" style="3" customWidth="1"/>
    <col min="3386" max="3386" width="6.5" style="3" customWidth="1"/>
    <col min="3387" max="3387" width="11.25" style="3" customWidth="1"/>
    <col min="3388" max="3388" width="10.75" style="3" customWidth="1"/>
    <col min="3389" max="3389" width="6.625" style="3" customWidth="1"/>
    <col min="3390" max="3390" width="12.25" style="3" customWidth="1"/>
    <col min="3391" max="3391" width="11.25" style="3" customWidth="1"/>
    <col min="3392" max="3392" width="6.625" style="3" customWidth="1"/>
    <col min="3393" max="3393" width="14.5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39" style="3" customWidth="1"/>
    <col min="3593" max="3593" width="12.5" style="3" customWidth="1"/>
    <col min="3594" max="3594" width="12" style="3" customWidth="1"/>
    <col min="3595" max="3595" width="13.125" style="3" customWidth="1"/>
    <col min="3596" max="3596" width="17.375" style="3" customWidth="1"/>
    <col min="3597" max="3597" width="13" style="3" customWidth="1"/>
    <col min="3598" max="3598" width="7.25" style="3" customWidth="1"/>
    <col min="3599" max="3599" width="13.375" style="3" customWidth="1"/>
    <col min="3600" max="3600" width="9.375" style="3" customWidth="1"/>
    <col min="3601" max="3602" width="10.125" style="3" customWidth="1"/>
    <col min="3603" max="3603" width="6.5" style="3" customWidth="1"/>
    <col min="3604" max="3604" width="10.625" style="3" customWidth="1"/>
    <col min="3605" max="3605" width="10.125" style="3" customWidth="1"/>
    <col min="3606" max="3606" width="6.625" style="3" customWidth="1"/>
    <col min="3607" max="3607" width="10.625" style="3" customWidth="1"/>
    <col min="3608" max="3608" width="10.125" style="3" customWidth="1"/>
    <col min="3609" max="3609" width="6.625" style="3" customWidth="1"/>
    <col min="3610" max="3611" width="10.75" style="3" customWidth="1"/>
    <col min="3612" max="3612" width="6.625" style="3" customWidth="1"/>
    <col min="3613" max="3613" width="12.125" style="3" customWidth="1"/>
    <col min="3614" max="3614" width="11.75" style="3" customWidth="1"/>
    <col min="3615" max="3615" width="6.625" style="3" customWidth="1"/>
    <col min="3616" max="3616" width="11" style="3" customWidth="1"/>
    <col min="3617" max="3617" width="10.75" style="3" customWidth="1"/>
    <col min="3618" max="3618" width="6.625" style="3" customWidth="1"/>
    <col min="3619" max="3619" width="11.5" style="3" customWidth="1"/>
    <col min="3620" max="3620" width="11.125" style="3" customWidth="1"/>
    <col min="3621" max="3621" width="6.625" style="3" customWidth="1"/>
    <col min="3622" max="3623" width="11.75" style="3" customWidth="1"/>
    <col min="3624" max="3624" width="6.625" style="3" customWidth="1"/>
    <col min="3625" max="3625" width="11.5" style="3" customWidth="1"/>
    <col min="3626" max="3626" width="11" style="3" customWidth="1"/>
    <col min="3627" max="3627" width="7.25" style="3" customWidth="1"/>
    <col min="3628" max="3628" width="11.625" style="3" customWidth="1"/>
    <col min="3629" max="3629" width="11.5" style="3" customWidth="1"/>
    <col min="3630" max="3630" width="6.5" style="3" customWidth="1"/>
    <col min="3631" max="3631" width="10.875" style="3" customWidth="1"/>
    <col min="3632" max="3632" width="10.5" style="3" customWidth="1"/>
    <col min="3633" max="3633" width="6.5" style="3" customWidth="1"/>
    <col min="3634" max="3634" width="11.875" style="3" customWidth="1"/>
    <col min="3635" max="3635" width="12" style="3" customWidth="1"/>
    <col min="3636" max="3636" width="6.5" style="3" customWidth="1"/>
    <col min="3637" max="3637" width="11.375" style="3" customWidth="1"/>
    <col min="3638" max="3638" width="10.875" style="3" customWidth="1"/>
    <col min="3639" max="3639" width="6.5" style="3" customWidth="1"/>
    <col min="3640" max="3640" width="11.125" style="3" customWidth="1"/>
    <col min="3641" max="3641" width="10.75" style="3" customWidth="1"/>
    <col min="3642" max="3642" width="6.5" style="3" customWidth="1"/>
    <col min="3643" max="3643" width="11.25" style="3" customWidth="1"/>
    <col min="3644" max="3644" width="10.75" style="3" customWidth="1"/>
    <col min="3645" max="3645" width="6.625" style="3" customWidth="1"/>
    <col min="3646" max="3646" width="12.25" style="3" customWidth="1"/>
    <col min="3647" max="3647" width="11.25" style="3" customWidth="1"/>
    <col min="3648" max="3648" width="6.625" style="3" customWidth="1"/>
    <col min="3649" max="3649" width="14.5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39" style="3" customWidth="1"/>
    <col min="3849" max="3849" width="12.5" style="3" customWidth="1"/>
    <col min="3850" max="3850" width="12" style="3" customWidth="1"/>
    <col min="3851" max="3851" width="13.125" style="3" customWidth="1"/>
    <col min="3852" max="3852" width="17.375" style="3" customWidth="1"/>
    <col min="3853" max="3853" width="13" style="3" customWidth="1"/>
    <col min="3854" max="3854" width="7.25" style="3" customWidth="1"/>
    <col min="3855" max="3855" width="13.375" style="3" customWidth="1"/>
    <col min="3856" max="3856" width="9.375" style="3" customWidth="1"/>
    <col min="3857" max="3858" width="10.125" style="3" customWidth="1"/>
    <col min="3859" max="3859" width="6.5" style="3" customWidth="1"/>
    <col min="3860" max="3860" width="10.625" style="3" customWidth="1"/>
    <col min="3861" max="3861" width="10.125" style="3" customWidth="1"/>
    <col min="3862" max="3862" width="6.625" style="3" customWidth="1"/>
    <col min="3863" max="3863" width="10.625" style="3" customWidth="1"/>
    <col min="3864" max="3864" width="10.125" style="3" customWidth="1"/>
    <col min="3865" max="3865" width="6.625" style="3" customWidth="1"/>
    <col min="3866" max="3867" width="10.75" style="3" customWidth="1"/>
    <col min="3868" max="3868" width="6.625" style="3" customWidth="1"/>
    <col min="3869" max="3869" width="12.125" style="3" customWidth="1"/>
    <col min="3870" max="3870" width="11.75" style="3" customWidth="1"/>
    <col min="3871" max="3871" width="6.625" style="3" customWidth="1"/>
    <col min="3872" max="3872" width="11" style="3" customWidth="1"/>
    <col min="3873" max="3873" width="10.75" style="3" customWidth="1"/>
    <col min="3874" max="3874" width="6.625" style="3" customWidth="1"/>
    <col min="3875" max="3875" width="11.5" style="3" customWidth="1"/>
    <col min="3876" max="3876" width="11.125" style="3" customWidth="1"/>
    <col min="3877" max="3877" width="6.625" style="3" customWidth="1"/>
    <col min="3878" max="3879" width="11.75" style="3" customWidth="1"/>
    <col min="3880" max="3880" width="6.625" style="3" customWidth="1"/>
    <col min="3881" max="3881" width="11.5" style="3" customWidth="1"/>
    <col min="3882" max="3882" width="11" style="3" customWidth="1"/>
    <col min="3883" max="3883" width="7.25" style="3" customWidth="1"/>
    <col min="3884" max="3884" width="11.625" style="3" customWidth="1"/>
    <col min="3885" max="3885" width="11.5" style="3" customWidth="1"/>
    <col min="3886" max="3886" width="6.5" style="3" customWidth="1"/>
    <col min="3887" max="3887" width="10.875" style="3" customWidth="1"/>
    <col min="3888" max="3888" width="10.5" style="3" customWidth="1"/>
    <col min="3889" max="3889" width="6.5" style="3" customWidth="1"/>
    <col min="3890" max="3890" width="11.875" style="3" customWidth="1"/>
    <col min="3891" max="3891" width="12" style="3" customWidth="1"/>
    <col min="3892" max="3892" width="6.5" style="3" customWidth="1"/>
    <col min="3893" max="3893" width="11.375" style="3" customWidth="1"/>
    <col min="3894" max="3894" width="10.875" style="3" customWidth="1"/>
    <col min="3895" max="3895" width="6.5" style="3" customWidth="1"/>
    <col min="3896" max="3896" width="11.125" style="3" customWidth="1"/>
    <col min="3897" max="3897" width="10.75" style="3" customWidth="1"/>
    <col min="3898" max="3898" width="6.5" style="3" customWidth="1"/>
    <col min="3899" max="3899" width="11.25" style="3" customWidth="1"/>
    <col min="3900" max="3900" width="10.75" style="3" customWidth="1"/>
    <col min="3901" max="3901" width="6.625" style="3" customWidth="1"/>
    <col min="3902" max="3902" width="12.25" style="3" customWidth="1"/>
    <col min="3903" max="3903" width="11.25" style="3" customWidth="1"/>
    <col min="3904" max="3904" width="6.625" style="3" customWidth="1"/>
    <col min="3905" max="3905" width="14.5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39" style="3" customWidth="1"/>
    <col min="4105" max="4105" width="12.5" style="3" customWidth="1"/>
    <col min="4106" max="4106" width="12" style="3" customWidth="1"/>
    <col min="4107" max="4107" width="13.125" style="3" customWidth="1"/>
    <col min="4108" max="4108" width="17.375" style="3" customWidth="1"/>
    <col min="4109" max="4109" width="13" style="3" customWidth="1"/>
    <col min="4110" max="4110" width="7.25" style="3" customWidth="1"/>
    <col min="4111" max="4111" width="13.375" style="3" customWidth="1"/>
    <col min="4112" max="4112" width="9.375" style="3" customWidth="1"/>
    <col min="4113" max="4114" width="10.125" style="3" customWidth="1"/>
    <col min="4115" max="4115" width="6.5" style="3" customWidth="1"/>
    <col min="4116" max="4116" width="10.625" style="3" customWidth="1"/>
    <col min="4117" max="4117" width="10.125" style="3" customWidth="1"/>
    <col min="4118" max="4118" width="6.625" style="3" customWidth="1"/>
    <col min="4119" max="4119" width="10.625" style="3" customWidth="1"/>
    <col min="4120" max="4120" width="10.125" style="3" customWidth="1"/>
    <col min="4121" max="4121" width="6.625" style="3" customWidth="1"/>
    <col min="4122" max="4123" width="10.75" style="3" customWidth="1"/>
    <col min="4124" max="4124" width="6.625" style="3" customWidth="1"/>
    <col min="4125" max="4125" width="12.125" style="3" customWidth="1"/>
    <col min="4126" max="4126" width="11.75" style="3" customWidth="1"/>
    <col min="4127" max="4127" width="6.625" style="3" customWidth="1"/>
    <col min="4128" max="4128" width="11" style="3" customWidth="1"/>
    <col min="4129" max="4129" width="10.75" style="3" customWidth="1"/>
    <col min="4130" max="4130" width="6.625" style="3" customWidth="1"/>
    <col min="4131" max="4131" width="11.5" style="3" customWidth="1"/>
    <col min="4132" max="4132" width="11.125" style="3" customWidth="1"/>
    <col min="4133" max="4133" width="6.625" style="3" customWidth="1"/>
    <col min="4134" max="4135" width="11.75" style="3" customWidth="1"/>
    <col min="4136" max="4136" width="6.625" style="3" customWidth="1"/>
    <col min="4137" max="4137" width="11.5" style="3" customWidth="1"/>
    <col min="4138" max="4138" width="11" style="3" customWidth="1"/>
    <col min="4139" max="4139" width="7.25" style="3" customWidth="1"/>
    <col min="4140" max="4140" width="11.625" style="3" customWidth="1"/>
    <col min="4141" max="4141" width="11.5" style="3" customWidth="1"/>
    <col min="4142" max="4142" width="6.5" style="3" customWidth="1"/>
    <col min="4143" max="4143" width="10.875" style="3" customWidth="1"/>
    <col min="4144" max="4144" width="10.5" style="3" customWidth="1"/>
    <col min="4145" max="4145" width="6.5" style="3" customWidth="1"/>
    <col min="4146" max="4146" width="11.875" style="3" customWidth="1"/>
    <col min="4147" max="4147" width="12" style="3" customWidth="1"/>
    <col min="4148" max="4148" width="6.5" style="3" customWidth="1"/>
    <col min="4149" max="4149" width="11.375" style="3" customWidth="1"/>
    <col min="4150" max="4150" width="10.875" style="3" customWidth="1"/>
    <col min="4151" max="4151" width="6.5" style="3" customWidth="1"/>
    <col min="4152" max="4152" width="11.125" style="3" customWidth="1"/>
    <col min="4153" max="4153" width="10.75" style="3" customWidth="1"/>
    <col min="4154" max="4154" width="6.5" style="3" customWidth="1"/>
    <col min="4155" max="4155" width="11.25" style="3" customWidth="1"/>
    <col min="4156" max="4156" width="10.75" style="3" customWidth="1"/>
    <col min="4157" max="4157" width="6.625" style="3" customWidth="1"/>
    <col min="4158" max="4158" width="12.25" style="3" customWidth="1"/>
    <col min="4159" max="4159" width="11.25" style="3" customWidth="1"/>
    <col min="4160" max="4160" width="6.625" style="3" customWidth="1"/>
    <col min="4161" max="4161" width="14.5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39" style="3" customWidth="1"/>
    <col min="4361" max="4361" width="12.5" style="3" customWidth="1"/>
    <col min="4362" max="4362" width="12" style="3" customWidth="1"/>
    <col min="4363" max="4363" width="13.125" style="3" customWidth="1"/>
    <col min="4364" max="4364" width="17.375" style="3" customWidth="1"/>
    <col min="4365" max="4365" width="13" style="3" customWidth="1"/>
    <col min="4366" max="4366" width="7.25" style="3" customWidth="1"/>
    <col min="4367" max="4367" width="13.375" style="3" customWidth="1"/>
    <col min="4368" max="4368" width="9.375" style="3" customWidth="1"/>
    <col min="4369" max="4370" width="10.125" style="3" customWidth="1"/>
    <col min="4371" max="4371" width="6.5" style="3" customWidth="1"/>
    <col min="4372" max="4372" width="10.625" style="3" customWidth="1"/>
    <col min="4373" max="4373" width="10.125" style="3" customWidth="1"/>
    <col min="4374" max="4374" width="6.625" style="3" customWidth="1"/>
    <col min="4375" max="4375" width="10.625" style="3" customWidth="1"/>
    <col min="4376" max="4376" width="10.125" style="3" customWidth="1"/>
    <col min="4377" max="4377" width="6.625" style="3" customWidth="1"/>
    <col min="4378" max="4379" width="10.75" style="3" customWidth="1"/>
    <col min="4380" max="4380" width="6.625" style="3" customWidth="1"/>
    <col min="4381" max="4381" width="12.125" style="3" customWidth="1"/>
    <col min="4382" max="4382" width="11.75" style="3" customWidth="1"/>
    <col min="4383" max="4383" width="6.625" style="3" customWidth="1"/>
    <col min="4384" max="4384" width="11" style="3" customWidth="1"/>
    <col min="4385" max="4385" width="10.75" style="3" customWidth="1"/>
    <col min="4386" max="4386" width="6.625" style="3" customWidth="1"/>
    <col min="4387" max="4387" width="11.5" style="3" customWidth="1"/>
    <col min="4388" max="4388" width="11.125" style="3" customWidth="1"/>
    <col min="4389" max="4389" width="6.625" style="3" customWidth="1"/>
    <col min="4390" max="4391" width="11.75" style="3" customWidth="1"/>
    <col min="4392" max="4392" width="6.625" style="3" customWidth="1"/>
    <col min="4393" max="4393" width="11.5" style="3" customWidth="1"/>
    <col min="4394" max="4394" width="11" style="3" customWidth="1"/>
    <col min="4395" max="4395" width="7.25" style="3" customWidth="1"/>
    <col min="4396" max="4396" width="11.625" style="3" customWidth="1"/>
    <col min="4397" max="4397" width="11.5" style="3" customWidth="1"/>
    <col min="4398" max="4398" width="6.5" style="3" customWidth="1"/>
    <col min="4399" max="4399" width="10.875" style="3" customWidth="1"/>
    <col min="4400" max="4400" width="10.5" style="3" customWidth="1"/>
    <col min="4401" max="4401" width="6.5" style="3" customWidth="1"/>
    <col min="4402" max="4402" width="11.875" style="3" customWidth="1"/>
    <col min="4403" max="4403" width="12" style="3" customWidth="1"/>
    <col min="4404" max="4404" width="6.5" style="3" customWidth="1"/>
    <col min="4405" max="4405" width="11.375" style="3" customWidth="1"/>
    <col min="4406" max="4406" width="10.875" style="3" customWidth="1"/>
    <col min="4407" max="4407" width="6.5" style="3" customWidth="1"/>
    <col min="4408" max="4408" width="11.125" style="3" customWidth="1"/>
    <col min="4409" max="4409" width="10.75" style="3" customWidth="1"/>
    <col min="4410" max="4410" width="6.5" style="3" customWidth="1"/>
    <col min="4411" max="4411" width="11.25" style="3" customWidth="1"/>
    <col min="4412" max="4412" width="10.75" style="3" customWidth="1"/>
    <col min="4413" max="4413" width="6.625" style="3" customWidth="1"/>
    <col min="4414" max="4414" width="12.25" style="3" customWidth="1"/>
    <col min="4415" max="4415" width="11.25" style="3" customWidth="1"/>
    <col min="4416" max="4416" width="6.625" style="3" customWidth="1"/>
    <col min="4417" max="4417" width="14.5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39" style="3" customWidth="1"/>
    <col min="4617" max="4617" width="12.5" style="3" customWidth="1"/>
    <col min="4618" max="4618" width="12" style="3" customWidth="1"/>
    <col min="4619" max="4619" width="13.125" style="3" customWidth="1"/>
    <col min="4620" max="4620" width="17.375" style="3" customWidth="1"/>
    <col min="4621" max="4621" width="13" style="3" customWidth="1"/>
    <col min="4622" max="4622" width="7.25" style="3" customWidth="1"/>
    <col min="4623" max="4623" width="13.375" style="3" customWidth="1"/>
    <col min="4624" max="4624" width="9.375" style="3" customWidth="1"/>
    <col min="4625" max="4626" width="10.125" style="3" customWidth="1"/>
    <col min="4627" max="4627" width="6.5" style="3" customWidth="1"/>
    <col min="4628" max="4628" width="10.625" style="3" customWidth="1"/>
    <col min="4629" max="4629" width="10.125" style="3" customWidth="1"/>
    <col min="4630" max="4630" width="6.625" style="3" customWidth="1"/>
    <col min="4631" max="4631" width="10.625" style="3" customWidth="1"/>
    <col min="4632" max="4632" width="10.125" style="3" customWidth="1"/>
    <col min="4633" max="4633" width="6.625" style="3" customWidth="1"/>
    <col min="4634" max="4635" width="10.75" style="3" customWidth="1"/>
    <col min="4636" max="4636" width="6.625" style="3" customWidth="1"/>
    <col min="4637" max="4637" width="12.125" style="3" customWidth="1"/>
    <col min="4638" max="4638" width="11.75" style="3" customWidth="1"/>
    <col min="4639" max="4639" width="6.625" style="3" customWidth="1"/>
    <col min="4640" max="4640" width="11" style="3" customWidth="1"/>
    <col min="4641" max="4641" width="10.75" style="3" customWidth="1"/>
    <col min="4642" max="4642" width="6.625" style="3" customWidth="1"/>
    <col min="4643" max="4643" width="11.5" style="3" customWidth="1"/>
    <col min="4644" max="4644" width="11.125" style="3" customWidth="1"/>
    <col min="4645" max="4645" width="6.625" style="3" customWidth="1"/>
    <col min="4646" max="4647" width="11.75" style="3" customWidth="1"/>
    <col min="4648" max="4648" width="6.625" style="3" customWidth="1"/>
    <col min="4649" max="4649" width="11.5" style="3" customWidth="1"/>
    <col min="4650" max="4650" width="11" style="3" customWidth="1"/>
    <col min="4651" max="4651" width="7.25" style="3" customWidth="1"/>
    <col min="4652" max="4652" width="11.625" style="3" customWidth="1"/>
    <col min="4653" max="4653" width="11.5" style="3" customWidth="1"/>
    <col min="4654" max="4654" width="6.5" style="3" customWidth="1"/>
    <col min="4655" max="4655" width="10.875" style="3" customWidth="1"/>
    <col min="4656" max="4656" width="10.5" style="3" customWidth="1"/>
    <col min="4657" max="4657" width="6.5" style="3" customWidth="1"/>
    <col min="4658" max="4658" width="11.875" style="3" customWidth="1"/>
    <col min="4659" max="4659" width="12" style="3" customWidth="1"/>
    <col min="4660" max="4660" width="6.5" style="3" customWidth="1"/>
    <col min="4661" max="4661" width="11.375" style="3" customWidth="1"/>
    <col min="4662" max="4662" width="10.875" style="3" customWidth="1"/>
    <col min="4663" max="4663" width="6.5" style="3" customWidth="1"/>
    <col min="4664" max="4664" width="11.125" style="3" customWidth="1"/>
    <col min="4665" max="4665" width="10.75" style="3" customWidth="1"/>
    <col min="4666" max="4666" width="6.5" style="3" customWidth="1"/>
    <col min="4667" max="4667" width="11.25" style="3" customWidth="1"/>
    <col min="4668" max="4668" width="10.75" style="3" customWidth="1"/>
    <col min="4669" max="4669" width="6.625" style="3" customWidth="1"/>
    <col min="4670" max="4670" width="12.25" style="3" customWidth="1"/>
    <col min="4671" max="4671" width="11.25" style="3" customWidth="1"/>
    <col min="4672" max="4672" width="6.625" style="3" customWidth="1"/>
    <col min="4673" max="4673" width="14.5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39" style="3" customWidth="1"/>
    <col min="4873" max="4873" width="12.5" style="3" customWidth="1"/>
    <col min="4874" max="4874" width="12" style="3" customWidth="1"/>
    <col min="4875" max="4875" width="13.125" style="3" customWidth="1"/>
    <col min="4876" max="4876" width="17.375" style="3" customWidth="1"/>
    <col min="4877" max="4877" width="13" style="3" customWidth="1"/>
    <col min="4878" max="4878" width="7.25" style="3" customWidth="1"/>
    <col min="4879" max="4879" width="13.375" style="3" customWidth="1"/>
    <col min="4880" max="4880" width="9.375" style="3" customWidth="1"/>
    <col min="4881" max="4882" width="10.125" style="3" customWidth="1"/>
    <col min="4883" max="4883" width="6.5" style="3" customWidth="1"/>
    <col min="4884" max="4884" width="10.625" style="3" customWidth="1"/>
    <col min="4885" max="4885" width="10.125" style="3" customWidth="1"/>
    <col min="4886" max="4886" width="6.625" style="3" customWidth="1"/>
    <col min="4887" max="4887" width="10.625" style="3" customWidth="1"/>
    <col min="4888" max="4888" width="10.125" style="3" customWidth="1"/>
    <col min="4889" max="4889" width="6.625" style="3" customWidth="1"/>
    <col min="4890" max="4891" width="10.75" style="3" customWidth="1"/>
    <col min="4892" max="4892" width="6.625" style="3" customWidth="1"/>
    <col min="4893" max="4893" width="12.125" style="3" customWidth="1"/>
    <col min="4894" max="4894" width="11.75" style="3" customWidth="1"/>
    <col min="4895" max="4895" width="6.625" style="3" customWidth="1"/>
    <col min="4896" max="4896" width="11" style="3" customWidth="1"/>
    <col min="4897" max="4897" width="10.75" style="3" customWidth="1"/>
    <col min="4898" max="4898" width="6.625" style="3" customWidth="1"/>
    <col min="4899" max="4899" width="11.5" style="3" customWidth="1"/>
    <col min="4900" max="4900" width="11.125" style="3" customWidth="1"/>
    <col min="4901" max="4901" width="6.625" style="3" customWidth="1"/>
    <col min="4902" max="4903" width="11.75" style="3" customWidth="1"/>
    <col min="4904" max="4904" width="6.625" style="3" customWidth="1"/>
    <col min="4905" max="4905" width="11.5" style="3" customWidth="1"/>
    <col min="4906" max="4906" width="11" style="3" customWidth="1"/>
    <col min="4907" max="4907" width="7.25" style="3" customWidth="1"/>
    <col min="4908" max="4908" width="11.625" style="3" customWidth="1"/>
    <col min="4909" max="4909" width="11.5" style="3" customWidth="1"/>
    <col min="4910" max="4910" width="6.5" style="3" customWidth="1"/>
    <col min="4911" max="4911" width="10.875" style="3" customWidth="1"/>
    <col min="4912" max="4912" width="10.5" style="3" customWidth="1"/>
    <col min="4913" max="4913" width="6.5" style="3" customWidth="1"/>
    <col min="4914" max="4914" width="11.875" style="3" customWidth="1"/>
    <col min="4915" max="4915" width="12" style="3" customWidth="1"/>
    <col min="4916" max="4916" width="6.5" style="3" customWidth="1"/>
    <col min="4917" max="4917" width="11.375" style="3" customWidth="1"/>
    <col min="4918" max="4918" width="10.875" style="3" customWidth="1"/>
    <col min="4919" max="4919" width="6.5" style="3" customWidth="1"/>
    <col min="4920" max="4920" width="11.125" style="3" customWidth="1"/>
    <col min="4921" max="4921" width="10.75" style="3" customWidth="1"/>
    <col min="4922" max="4922" width="6.5" style="3" customWidth="1"/>
    <col min="4923" max="4923" width="11.25" style="3" customWidth="1"/>
    <col min="4924" max="4924" width="10.75" style="3" customWidth="1"/>
    <col min="4925" max="4925" width="6.625" style="3" customWidth="1"/>
    <col min="4926" max="4926" width="12.25" style="3" customWidth="1"/>
    <col min="4927" max="4927" width="11.25" style="3" customWidth="1"/>
    <col min="4928" max="4928" width="6.625" style="3" customWidth="1"/>
    <col min="4929" max="4929" width="14.5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39" style="3" customWidth="1"/>
    <col min="5129" max="5129" width="12.5" style="3" customWidth="1"/>
    <col min="5130" max="5130" width="12" style="3" customWidth="1"/>
    <col min="5131" max="5131" width="13.125" style="3" customWidth="1"/>
    <col min="5132" max="5132" width="17.375" style="3" customWidth="1"/>
    <col min="5133" max="5133" width="13" style="3" customWidth="1"/>
    <col min="5134" max="5134" width="7.25" style="3" customWidth="1"/>
    <col min="5135" max="5135" width="13.375" style="3" customWidth="1"/>
    <col min="5136" max="5136" width="9.375" style="3" customWidth="1"/>
    <col min="5137" max="5138" width="10.125" style="3" customWidth="1"/>
    <col min="5139" max="5139" width="6.5" style="3" customWidth="1"/>
    <col min="5140" max="5140" width="10.625" style="3" customWidth="1"/>
    <col min="5141" max="5141" width="10.125" style="3" customWidth="1"/>
    <col min="5142" max="5142" width="6.625" style="3" customWidth="1"/>
    <col min="5143" max="5143" width="10.625" style="3" customWidth="1"/>
    <col min="5144" max="5144" width="10.125" style="3" customWidth="1"/>
    <col min="5145" max="5145" width="6.625" style="3" customWidth="1"/>
    <col min="5146" max="5147" width="10.75" style="3" customWidth="1"/>
    <col min="5148" max="5148" width="6.625" style="3" customWidth="1"/>
    <col min="5149" max="5149" width="12.125" style="3" customWidth="1"/>
    <col min="5150" max="5150" width="11.75" style="3" customWidth="1"/>
    <col min="5151" max="5151" width="6.625" style="3" customWidth="1"/>
    <col min="5152" max="5152" width="11" style="3" customWidth="1"/>
    <col min="5153" max="5153" width="10.75" style="3" customWidth="1"/>
    <col min="5154" max="5154" width="6.625" style="3" customWidth="1"/>
    <col min="5155" max="5155" width="11.5" style="3" customWidth="1"/>
    <col min="5156" max="5156" width="11.125" style="3" customWidth="1"/>
    <col min="5157" max="5157" width="6.625" style="3" customWidth="1"/>
    <col min="5158" max="5159" width="11.75" style="3" customWidth="1"/>
    <col min="5160" max="5160" width="6.625" style="3" customWidth="1"/>
    <col min="5161" max="5161" width="11.5" style="3" customWidth="1"/>
    <col min="5162" max="5162" width="11" style="3" customWidth="1"/>
    <col min="5163" max="5163" width="7.25" style="3" customWidth="1"/>
    <col min="5164" max="5164" width="11.625" style="3" customWidth="1"/>
    <col min="5165" max="5165" width="11.5" style="3" customWidth="1"/>
    <col min="5166" max="5166" width="6.5" style="3" customWidth="1"/>
    <col min="5167" max="5167" width="10.875" style="3" customWidth="1"/>
    <col min="5168" max="5168" width="10.5" style="3" customWidth="1"/>
    <col min="5169" max="5169" width="6.5" style="3" customWidth="1"/>
    <col min="5170" max="5170" width="11.875" style="3" customWidth="1"/>
    <col min="5171" max="5171" width="12" style="3" customWidth="1"/>
    <col min="5172" max="5172" width="6.5" style="3" customWidth="1"/>
    <col min="5173" max="5173" width="11.375" style="3" customWidth="1"/>
    <col min="5174" max="5174" width="10.875" style="3" customWidth="1"/>
    <col min="5175" max="5175" width="6.5" style="3" customWidth="1"/>
    <col min="5176" max="5176" width="11.125" style="3" customWidth="1"/>
    <col min="5177" max="5177" width="10.75" style="3" customWidth="1"/>
    <col min="5178" max="5178" width="6.5" style="3" customWidth="1"/>
    <col min="5179" max="5179" width="11.25" style="3" customWidth="1"/>
    <col min="5180" max="5180" width="10.75" style="3" customWidth="1"/>
    <col min="5181" max="5181" width="6.625" style="3" customWidth="1"/>
    <col min="5182" max="5182" width="12.25" style="3" customWidth="1"/>
    <col min="5183" max="5183" width="11.25" style="3" customWidth="1"/>
    <col min="5184" max="5184" width="6.625" style="3" customWidth="1"/>
    <col min="5185" max="5185" width="14.5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39" style="3" customWidth="1"/>
    <col min="5385" max="5385" width="12.5" style="3" customWidth="1"/>
    <col min="5386" max="5386" width="12" style="3" customWidth="1"/>
    <col min="5387" max="5387" width="13.125" style="3" customWidth="1"/>
    <col min="5388" max="5388" width="17.375" style="3" customWidth="1"/>
    <col min="5389" max="5389" width="13" style="3" customWidth="1"/>
    <col min="5390" max="5390" width="7.25" style="3" customWidth="1"/>
    <col min="5391" max="5391" width="13.375" style="3" customWidth="1"/>
    <col min="5392" max="5392" width="9.375" style="3" customWidth="1"/>
    <col min="5393" max="5394" width="10.125" style="3" customWidth="1"/>
    <col min="5395" max="5395" width="6.5" style="3" customWidth="1"/>
    <col min="5396" max="5396" width="10.625" style="3" customWidth="1"/>
    <col min="5397" max="5397" width="10.125" style="3" customWidth="1"/>
    <col min="5398" max="5398" width="6.625" style="3" customWidth="1"/>
    <col min="5399" max="5399" width="10.625" style="3" customWidth="1"/>
    <col min="5400" max="5400" width="10.125" style="3" customWidth="1"/>
    <col min="5401" max="5401" width="6.625" style="3" customWidth="1"/>
    <col min="5402" max="5403" width="10.75" style="3" customWidth="1"/>
    <col min="5404" max="5404" width="6.625" style="3" customWidth="1"/>
    <col min="5405" max="5405" width="12.125" style="3" customWidth="1"/>
    <col min="5406" max="5406" width="11.75" style="3" customWidth="1"/>
    <col min="5407" max="5407" width="6.625" style="3" customWidth="1"/>
    <col min="5408" max="5408" width="11" style="3" customWidth="1"/>
    <col min="5409" max="5409" width="10.75" style="3" customWidth="1"/>
    <col min="5410" max="5410" width="6.625" style="3" customWidth="1"/>
    <col min="5411" max="5411" width="11.5" style="3" customWidth="1"/>
    <col min="5412" max="5412" width="11.125" style="3" customWidth="1"/>
    <col min="5413" max="5413" width="6.625" style="3" customWidth="1"/>
    <col min="5414" max="5415" width="11.75" style="3" customWidth="1"/>
    <col min="5416" max="5416" width="6.625" style="3" customWidth="1"/>
    <col min="5417" max="5417" width="11.5" style="3" customWidth="1"/>
    <col min="5418" max="5418" width="11" style="3" customWidth="1"/>
    <col min="5419" max="5419" width="7.25" style="3" customWidth="1"/>
    <col min="5420" max="5420" width="11.625" style="3" customWidth="1"/>
    <col min="5421" max="5421" width="11.5" style="3" customWidth="1"/>
    <col min="5422" max="5422" width="6.5" style="3" customWidth="1"/>
    <col min="5423" max="5423" width="10.875" style="3" customWidth="1"/>
    <col min="5424" max="5424" width="10.5" style="3" customWidth="1"/>
    <col min="5425" max="5425" width="6.5" style="3" customWidth="1"/>
    <col min="5426" max="5426" width="11.875" style="3" customWidth="1"/>
    <col min="5427" max="5427" width="12" style="3" customWidth="1"/>
    <col min="5428" max="5428" width="6.5" style="3" customWidth="1"/>
    <col min="5429" max="5429" width="11.375" style="3" customWidth="1"/>
    <col min="5430" max="5430" width="10.875" style="3" customWidth="1"/>
    <col min="5431" max="5431" width="6.5" style="3" customWidth="1"/>
    <col min="5432" max="5432" width="11.125" style="3" customWidth="1"/>
    <col min="5433" max="5433" width="10.75" style="3" customWidth="1"/>
    <col min="5434" max="5434" width="6.5" style="3" customWidth="1"/>
    <col min="5435" max="5435" width="11.25" style="3" customWidth="1"/>
    <col min="5436" max="5436" width="10.75" style="3" customWidth="1"/>
    <col min="5437" max="5437" width="6.625" style="3" customWidth="1"/>
    <col min="5438" max="5438" width="12.25" style="3" customWidth="1"/>
    <col min="5439" max="5439" width="11.25" style="3" customWidth="1"/>
    <col min="5440" max="5440" width="6.625" style="3" customWidth="1"/>
    <col min="5441" max="5441" width="14.5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39" style="3" customWidth="1"/>
    <col min="5641" max="5641" width="12.5" style="3" customWidth="1"/>
    <col min="5642" max="5642" width="12" style="3" customWidth="1"/>
    <col min="5643" max="5643" width="13.125" style="3" customWidth="1"/>
    <col min="5644" max="5644" width="17.375" style="3" customWidth="1"/>
    <col min="5645" max="5645" width="13" style="3" customWidth="1"/>
    <col min="5646" max="5646" width="7.25" style="3" customWidth="1"/>
    <col min="5647" max="5647" width="13.375" style="3" customWidth="1"/>
    <col min="5648" max="5648" width="9.375" style="3" customWidth="1"/>
    <col min="5649" max="5650" width="10.125" style="3" customWidth="1"/>
    <col min="5651" max="5651" width="6.5" style="3" customWidth="1"/>
    <col min="5652" max="5652" width="10.625" style="3" customWidth="1"/>
    <col min="5653" max="5653" width="10.125" style="3" customWidth="1"/>
    <col min="5654" max="5654" width="6.625" style="3" customWidth="1"/>
    <col min="5655" max="5655" width="10.625" style="3" customWidth="1"/>
    <col min="5656" max="5656" width="10.125" style="3" customWidth="1"/>
    <col min="5657" max="5657" width="6.625" style="3" customWidth="1"/>
    <col min="5658" max="5659" width="10.75" style="3" customWidth="1"/>
    <col min="5660" max="5660" width="6.625" style="3" customWidth="1"/>
    <col min="5661" max="5661" width="12.125" style="3" customWidth="1"/>
    <col min="5662" max="5662" width="11.75" style="3" customWidth="1"/>
    <col min="5663" max="5663" width="6.625" style="3" customWidth="1"/>
    <col min="5664" max="5664" width="11" style="3" customWidth="1"/>
    <col min="5665" max="5665" width="10.75" style="3" customWidth="1"/>
    <col min="5666" max="5666" width="6.625" style="3" customWidth="1"/>
    <col min="5667" max="5667" width="11.5" style="3" customWidth="1"/>
    <col min="5668" max="5668" width="11.125" style="3" customWidth="1"/>
    <col min="5669" max="5669" width="6.625" style="3" customWidth="1"/>
    <col min="5670" max="5671" width="11.75" style="3" customWidth="1"/>
    <col min="5672" max="5672" width="6.625" style="3" customWidth="1"/>
    <col min="5673" max="5673" width="11.5" style="3" customWidth="1"/>
    <col min="5674" max="5674" width="11" style="3" customWidth="1"/>
    <col min="5675" max="5675" width="7.25" style="3" customWidth="1"/>
    <col min="5676" max="5676" width="11.625" style="3" customWidth="1"/>
    <col min="5677" max="5677" width="11.5" style="3" customWidth="1"/>
    <col min="5678" max="5678" width="6.5" style="3" customWidth="1"/>
    <col min="5679" max="5679" width="10.875" style="3" customWidth="1"/>
    <col min="5680" max="5680" width="10.5" style="3" customWidth="1"/>
    <col min="5681" max="5681" width="6.5" style="3" customWidth="1"/>
    <col min="5682" max="5682" width="11.875" style="3" customWidth="1"/>
    <col min="5683" max="5683" width="12" style="3" customWidth="1"/>
    <col min="5684" max="5684" width="6.5" style="3" customWidth="1"/>
    <col min="5685" max="5685" width="11.375" style="3" customWidth="1"/>
    <col min="5686" max="5686" width="10.875" style="3" customWidth="1"/>
    <col min="5687" max="5687" width="6.5" style="3" customWidth="1"/>
    <col min="5688" max="5688" width="11.125" style="3" customWidth="1"/>
    <col min="5689" max="5689" width="10.75" style="3" customWidth="1"/>
    <col min="5690" max="5690" width="6.5" style="3" customWidth="1"/>
    <col min="5691" max="5691" width="11.25" style="3" customWidth="1"/>
    <col min="5692" max="5692" width="10.75" style="3" customWidth="1"/>
    <col min="5693" max="5693" width="6.625" style="3" customWidth="1"/>
    <col min="5694" max="5694" width="12.25" style="3" customWidth="1"/>
    <col min="5695" max="5695" width="11.25" style="3" customWidth="1"/>
    <col min="5696" max="5696" width="6.625" style="3" customWidth="1"/>
    <col min="5697" max="5697" width="14.5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39" style="3" customWidth="1"/>
    <col min="5897" max="5897" width="12.5" style="3" customWidth="1"/>
    <col min="5898" max="5898" width="12" style="3" customWidth="1"/>
    <col min="5899" max="5899" width="13.125" style="3" customWidth="1"/>
    <col min="5900" max="5900" width="17.375" style="3" customWidth="1"/>
    <col min="5901" max="5901" width="13" style="3" customWidth="1"/>
    <col min="5902" max="5902" width="7.25" style="3" customWidth="1"/>
    <col min="5903" max="5903" width="13.375" style="3" customWidth="1"/>
    <col min="5904" max="5904" width="9.375" style="3" customWidth="1"/>
    <col min="5905" max="5906" width="10.125" style="3" customWidth="1"/>
    <col min="5907" max="5907" width="6.5" style="3" customWidth="1"/>
    <col min="5908" max="5908" width="10.625" style="3" customWidth="1"/>
    <col min="5909" max="5909" width="10.125" style="3" customWidth="1"/>
    <col min="5910" max="5910" width="6.625" style="3" customWidth="1"/>
    <col min="5911" max="5911" width="10.625" style="3" customWidth="1"/>
    <col min="5912" max="5912" width="10.125" style="3" customWidth="1"/>
    <col min="5913" max="5913" width="6.625" style="3" customWidth="1"/>
    <col min="5914" max="5915" width="10.75" style="3" customWidth="1"/>
    <col min="5916" max="5916" width="6.625" style="3" customWidth="1"/>
    <col min="5917" max="5917" width="12.125" style="3" customWidth="1"/>
    <col min="5918" max="5918" width="11.75" style="3" customWidth="1"/>
    <col min="5919" max="5919" width="6.625" style="3" customWidth="1"/>
    <col min="5920" max="5920" width="11" style="3" customWidth="1"/>
    <col min="5921" max="5921" width="10.75" style="3" customWidth="1"/>
    <col min="5922" max="5922" width="6.625" style="3" customWidth="1"/>
    <col min="5923" max="5923" width="11.5" style="3" customWidth="1"/>
    <col min="5924" max="5924" width="11.125" style="3" customWidth="1"/>
    <col min="5925" max="5925" width="6.625" style="3" customWidth="1"/>
    <col min="5926" max="5927" width="11.75" style="3" customWidth="1"/>
    <col min="5928" max="5928" width="6.625" style="3" customWidth="1"/>
    <col min="5929" max="5929" width="11.5" style="3" customWidth="1"/>
    <col min="5930" max="5930" width="11" style="3" customWidth="1"/>
    <col min="5931" max="5931" width="7.25" style="3" customWidth="1"/>
    <col min="5932" max="5932" width="11.625" style="3" customWidth="1"/>
    <col min="5933" max="5933" width="11.5" style="3" customWidth="1"/>
    <col min="5934" max="5934" width="6.5" style="3" customWidth="1"/>
    <col min="5935" max="5935" width="10.875" style="3" customWidth="1"/>
    <col min="5936" max="5936" width="10.5" style="3" customWidth="1"/>
    <col min="5937" max="5937" width="6.5" style="3" customWidth="1"/>
    <col min="5938" max="5938" width="11.875" style="3" customWidth="1"/>
    <col min="5939" max="5939" width="12" style="3" customWidth="1"/>
    <col min="5940" max="5940" width="6.5" style="3" customWidth="1"/>
    <col min="5941" max="5941" width="11.375" style="3" customWidth="1"/>
    <col min="5942" max="5942" width="10.875" style="3" customWidth="1"/>
    <col min="5943" max="5943" width="6.5" style="3" customWidth="1"/>
    <col min="5944" max="5944" width="11.125" style="3" customWidth="1"/>
    <col min="5945" max="5945" width="10.75" style="3" customWidth="1"/>
    <col min="5946" max="5946" width="6.5" style="3" customWidth="1"/>
    <col min="5947" max="5947" width="11.25" style="3" customWidth="1"/>
    <col min="5948" max="5948" width="10.75" style="3" customWidth="1"/>
    <col min="5949" max="5949" width="6.625" style="3" customWidth="1"/>
    <col min="5950" max="5950" width="12.25" style="3" customWidth="1"/>
    <col min="5951" max="5951" width="11.25" style="3" customWidth="1"/>
    <col min="5952" max="5952" width="6.625" style="3" customWidth="1"/>
    <col min="5953" max="5953" width="14.5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39" style="3" customWidth="1"/>
    <col min="6153" max="6153" width="12.5" style="3" customWidth="1"/>
    <col min="6154" max="6154" width="12" style="3" customWidth="1"/>
    <col min="6155" max="6155" width="13.125" style="3" customWidth="1"/>
    <col min="6156" max="6156" width="17.375" style="3" customWidth="1"/>
    <col min="6157" max="6157" width="13" style="3" customWidth="1"/>
    <col min="6158" max="6158" width="7.25" style="3" customWidth="1"/>
    <col min="6159" max="6159" width="13.375" style="3" customWidth="1"/>
    <col min="6160" max="6160" width="9.375" style="3" customWidth="1"/>
    <col min="6161" max="6162" width="10.125" style="3" customWidth="1"/>
    <col min="6163" max="6163" width="6.5" style="3" customWidth="1"/>
    <col min="6164" max="6164" width="10.625" style="3" customWidth="1"/>
    <col min="6165" max="6165" width="10.125" style="3" customWidth="1"/>
    <col min="6166" max="6166" width="6.625" style="3" customWidth="1"/>
    <col min="6167" max="6167" width="10.625" style="3" customWidth="1"/>
    <col min="6168" max="6168" width="10.125" style="3" customWidth="1"/>
    <col min="6169" max="6169" width="6.625" style="3" customWidth="1"/>
    <col min="6170" max="6171" width="10.75" style="3" customWidth="1"/>
    <col min="6172" max="6172" width="6.625" style="3" customWidth="1"/>
    <col min="6173" max="6173" width="12.125" style="3" customWidth="1"/>
    <col min="6174" max="6174" width="11.75" style="3" customWidth="1"/>
    <col min="6175" max="6175" width="6.625" style="3" customWidth="1"/>
    <col min="6176" max="6176" width="11" style="3" customWidth="1"/>
    <col min="6177" max="6177" width="10.75" style="3" customWidth="1"/>
    <col min="6178" max="6178" width="6.625" style="3" customWidth="1"/>
    <col min="6179" max="6179" width="11.5" style="3" customWidth="1"/>
    <col min="6180" max="6180" width="11.125" style="3" customWidth="1"/>
    <col min="6181" max="6181" width="6.625" style="3" customWidth="1"/>
    <col min="6182" max="6183" width="11.75" style="3" customWidth="1"/>
    <col min="6184" max="6184" width="6.625" style="3" customWidth="1"/>
    <col min="6185" max="6185" width="11.5" style="3" customWidth="1"/>
    <col min="6186" max="6186" width="11" style="3" customWidth="1"/>
    <col min="6187" max="6187" width="7.25" style="3" customWidth="1"/>
    <col min="6188" max="6188" width="11.625" style="3" customWidth="1"/>
    <col min="6189" max="6189" width="11.5" style="3" customWidth="1"/>
    <col min="6190" max="6190" width="6.5" style="3" customWidth="1"/>
    <col min="6191" max="6191" width="10.875" style="3" customWidth="1"/>
    <col min="6192" max="6192" width="10.5" style="3" customWidth="1"/>
    <col min="6193" max="6193" width="6.5" style="3" customWidth="1"/>
    <col min="6194" max="6194" width="11.875" style="3" customWidth="1"/>
    <col min="6195" max="6195" width="12" style="3" customWidth="1"/>
    <col min="6196" max="6196" width="6.5" style="3" customWidth="1"/>
    <col min="6197" max="6197" width="11.375" style="3" customWidth="1"/>
    <col min="6198" max="6198" width="10.875" style="3" customWidth="1"/>
    <col min="6199" max="6199" width="6.5" style="3" customWidth="1"/>
    <col min="6200" max="6200" width="11.125" style="3" customWidth="1"/>
    <col min="6201" max="6201" width="10.75" style="3" customWidth="1"/>
    <col min="6202" max="6202" width="6.5" style="3" customWidth="1"/>
    <col min="6203" max="6203" width="11.25" style="3" customWidth="1"/>
    <col min="6204" max="6204" width="10.75" style="3" customWidth="1"/>
    <col min="6205" max="6205" width="6.625" style="3" customWidth="1"/>
    <col min="6206" max="6206" width="12.25" style="3" customWidth="1"/>
    <col min="6207" max="6207" width="11.25" style="3" customWidth="1"/>
    <col min="6208" max="6208" width="6.625" style="3" customWidth="1"/>
    <col min="6209" max="6209" width="14.5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39" style="3" customWidth="1"/>
    <col min="6409" max="6409" width="12.5" style="3" customWidth="1"/>
    <col min="6410" max="6410" width="12" style="3" customWidth="1"/>
    <col min="6411" max="6411" width="13.125" style="3" customWidth="1"/>
    <col min="6412" max="6412" width="17.375" style="3" customWidth="1"/>
    <col min="6413" max="6413" width="13" style="3" customWidth="1"/>
    <col min="6414" max="6414" width="7.25" style="3" customWidth="1"/>
    <col min="6415" max="6415" width="13.375" style="3" customWidth="1"/>
    <col min="6416" max="6416" width="9.375" style="3" customWidth="1"/>
    <col min="6417" max="6418" width="10.125" style="3" customWidth="1"/>
    <col min="6419" max="6419" width="6.5" style="3" customWidth="1"/>
    <col min="6420" max="6420" width="10.625" style="3" customWidth="1"/>
    <col min="6421" max="6421" width="10.125" style="3" customWidth="1"/>
    <col min="6422" max="6422" width="6.625" style="3" customWidth="1"/>
    <col min="6423" max="6423" width="10.625" style="3" customWidth="1"/>
    <col min="6424" max="6424" width="10.125" style="3" customWidth="1"/>
    <col min="6425" max="6425" width="6.625" style="3" customWidth="1"/>
    <col min="6426" max="6427" width="10.75" style="3" customWidth="1"/>
    <col min="6428" max="6428" width="6.625" style="3" customWidth="1"/>
    <col min="6429" max="6429" width="12.125" style="3" customWidth="1"/>
    <col min="6430" max="6430" width="11.75" style="3" customWidth="1"/>
    <col min="6431" max="6431" width="6.625" style="3" customWidth="1"/>
    <col min="6432" max="6432" width="11" style="3" customWidth="1"/>
    <col min="6433" max="6433" width="10.75" style="3" customWidth="1"/>
    <col min="6434" max="6434" width="6.625" style="3" customWidth="1"/>
    <col min="6435" max="6435" width="11.5" style="3" customWidth="1"/>
    <col min="6436" max="6436" width="11.125" style="3" customWidth="1"/>
    <col min="6437" max="6437" width="6.625" style="3" customWidth="1"/>
    <col min="6438" max="6439" width="11.75" style="3" customWidth="1"/>
    <col min="6440" max="6440" width="6.625" style="3" customWidth="1"/>
    <col min="6441" max="6441" width="11.5" style="3" customWidth="1"/>
    <col min="6442" max="6442" width="11" style="3" customWidth="1"/>
    <col min="6443" max="6443" width="7.25" style="3" customWidth="1"/>
    <col min="6444" max="6444" width="11.625" style="3" customWidth="1"/>
    <col min="6445" max="6445" width="11.5" style="3" customWidth="1"/>
    <col min="6446" max="6446" width="6.5" style="3" customWidth="1"/>
    <col min="6447" max="6447" width="10.875" style="3" customWidth="1"/>
    <col min="6448" max="6448" width="10.5" style="3" customWidth="1"/>
    <col min="6449" max="6449" width="6.5" style="3" customWidth="1"/>
    <col min="6450" max="6450" width="11.875" style="3" customWidth="1"/>
    <col min="6451" max="6451" width="12" style="3" customWidth="1"/>
    <col min="6452" max="6452" width="6.5" style="3" customWidth="1"/>
    <col min="6453" max="6453" width="11.375" style="3" customWidth="1"/>
    <col min="6454" max="6454" width="10.875" style="3" customWidth="1"/>
    <col min="6455" max="6455" width="6.5" style="3" customWidth="1"/>
    <col min="6456" max="6456" width="11.125" style="3" customWidth="1"/>
    <col min="6457" max="6457" width="10.75" style="3" customWidth="1"/>
    <col min="6458" max="6458" width="6.5" style="3" customWidth="1"/>
    <col min="6459" max="6459" width="11.25" style="3" customWidth="1"/>
    <col min="6460" max="6460" width="10.75" style="3" customWidth="1"/>
    <col min="6461" max="6461" width="6.625" style="3" customWidth="1"/>
    <col min="6462" max="6462" width="12.25" style="3" customWidth="1"/>
    <col min="6463" max="6463" width="11.25" style="3" customWidth="1"/>
    <col min="6464" max="6464" width="6.625" style="3" customWidth="1"/>
    <col min="6465" max="6465" width="14.5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39" style="3" customWidth="1"/>
    <col min="6665" max="6665" width="12.5" style="3" customWidth="1"/>
    <col min="6666" max="6666" width="12" style="3" customWidth="1"/>
    <col min="6667" max="6667" width="13.125" style="3" customWidth="1"/>
    <col min="6668" max="6668" width="17.375" style="3" customWidth="1"/>
    <col min="6669" max="6669" width="13" style="3" customWidth="1"/>
    <col min="6670" max="6670" width="7.25" style="3" customWidth="1"/>
    <col min="6671" max="6671" width="13.375" style="3" customWidth="1"/>
    <col min="6672" max="6672" width="9.375" style="3" customWidth="1"/>
    <col min="6673" max="6674" width="10.125" style="3" customWidth="1"/>
    <col min="6675" max="6675" width="6.5" style="3" customWidth="1"/>
    <col min="6676" max="6676" width="10.625" style="3" customWidth="1"/>
    <col min="6677" max="6677" width="10.125" style="3" customWidth="1"/>
    <col min="6678" max="6678" width="6.625" style="3" customWidth="1"/>
    <col min="6679" max="6679" width="10.625" style="3" customWidth="1"/>
    <col min="6680" max="6680" width="10.125" style="3" customWidth="1"/>
    <col min="6681" max="6681" width="6.625" style="3" customWidth="1"/>
    <col min="6682" max="6683" width="10.75" style="3" customWidth="1"/>
    <col min="6684" max="6684" width="6.625" style="3" customWidth="1"/>
    <col min="6685" max="6685" width="12.125" style="3" customWidth="1"/>
    <col min="6686" max="6686" width="11.75" style="3" customWidth="1"/>
    <col min="6687" max="6687" width="6.625" style="3" customWidth="1"/>
    <col min="6688" max="6688" width="11" style="3" customWidth="1"/>
    <col min="6689" max="6689" width="10.75" style="3" customWidth="1"/>
    <col min="6690" max="6690" width="6.625" style="3" customWidth="1"/>
    <col min="6691" max="6691" width="11.5" style="3" customWidth="1"/>
    <col min="6692" max="6692" width="11.125" style="3" customWidth="1"/>
    <col min="6693" max="6693" width="6.625" style="3" customWidth="1"/>
    <col min="6694" max="6695" width="11.75" style="3" customWidth="1"/>
    <col min="6696" max="6696" width="6.625" style="3" customWidth="1"/>
    <col min="6697" max="6697" width="11.5" style="3" customWidth="1"/>
    <col min="6698" max="6698" width="11" style="3" customWidth="1"/>
    <col min="6699" max="6699" width="7.25" style="3" customWidth="1"/>
    <col min="6700" max="6700" width="11.625" style="3" customWidth="1"/>
    <col min="6701" max="6701" width="11.5" style="3" customWidth="1"/>
    <col min="6702" max="6702" width="6.5" style="3" customWidth="1"/>
    <col min="6703" max="6703" width="10.875" style="3" customWidth="1"/>
    <col min="6704" max="6704" width="10.5" style="3" customWidth="1"/>
    <col min="6705" max="6705" width="6.5" style="3" customWidth="1"/>
    <col min="6706" max="6706" width="11.875" style="3" customWidth="1"/>
    <col min="6707" max="6707" width="12" style="3" customWidth="1"/>
    <col min="6708" max="6708" width="6.5" style="3" customWidth="1"/>
    <col min="6709" max="6709" width="11.375" style="3" customWidth="1"/>
    <col min="6710" max="6710" width="10.875" style="3" customWidth="1"/>
    <col min="6711" max="6711" width="6.5" style="3" customWidth="1"/>
    <col min="6712" max="6712" width="11.125" style="3" customWidth="1"/>
    <col min="6713" max="6713" width="10.75" style="3" customWidth="1"/>
    <col min="6714" max="6714" width="6.5" style="3" customWidth="1"/>
    <col min="6715" max="6715" width="11.25" style="3" customWidth="1"/>
    <col min="6716" max="6716" width="10.75" style="3" customWidth="1"/>
    <col min="6717" max="6717" width="6.625" style="3" customWidth="1"/>
    <col min="6718" max="6718" width="12.25" style="3" customWidth="1"/>
    <col min="6719" max="6719" width="11.25" style="3" customWidth="1"/>
    <col min="6720" max="6720" width="6.625" style="3" customWidth="1"/>
    <col min="6721" max="6721" width="14.5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39" style="3" customWidth="1"/>
    <col min="6921" max="6921" width="12.5" style="3" customWidth="1"/>
    <col min="6922" max="6922" width="12" style="3" customWidth="1"/>
    <col min="6923" max="6923" width="13.125" style="3" customWidth="1"/>
    <col min="6924" max="6924" width="17.375" style="3" customWidth="1"/>
    <col min="6925" max="6925" width="13" style="3" customWidth="1"/>
    <col min="6926" max="6926" width="7.25" style="3" customWidth="1"/>
    <col min="6927" max="6927" width="13.375" style="3" customWidth="1"/>
    <col min="6928" max="6928" width="9.375" style="3" customWidth="1"/>
    <col min="6929" max="6930" width="10.125" style="3" customWidth="1"/>
    <col min="6931" max="6931" width="6.5" style="3" customWidth="1"/>
    <col min="6932" max="6932" width="10.625" style="3" customWidth="1"/>
    <col min="6933" max="6933" width="10.125" style="3" customWidth="1"/>
    <col min="6934" max="6934" width="6.625" style="3" customWidth="1"/>
    <col min="6935" max="6935" width="10.625" style="3" customWidth="1"/>
    <col min="6936" max="6936" width="10.125" style="3" customWidth="1"/>
    <col min="6937" max="6937" width="6.625" style="3" customWidth="1"/>
    <col min="6938" max="6939" width="10.75" style="3" customWidth="1"/>
    <col min="6940" max="6940" width="6.625" style="3" customWidth="1"/>
    <col min="6941" max="6941" width="12.125" style="3" customWidth="1"/>
    <col min="6942" max="6942" width="11.75" style="3" customWidth="1"/>
    <col min="6943" max="6943" width="6.625" style="3" customWidth="1"/>
    <col min="6944" max="6944" width="11" style="3" customWidth="1"/>
    <col min="6945" max="6945" width="10.75" style="3" customWidth="1"/>
    <col min="6946" max="6946" width="6.625" style="3" customWidth="1"/>
    <col min="6947" max="6947" width="11.5" style="3" customWidth="1"/>
    <col min="6948" max="6948" width="11.125" style="3" customWidth="1"/>
    <col min="6949" max="6949" width="6.625" style="3" customWidth="1"/>
    <col min="6950" max="6951" width="11.75" style="3" customWidth="1"/>
    <col min="6952" max="6952" width="6.625" style="3" customWidth="1"/>
    <col min="6953" max="6953" width="11.5" style="3" customWidth="1"/>
    <col min="6954" max="6954" width="11" style="3" customWidth="1"/>
    <col min="6955" max="6955" width="7.25" style="3" customWidth="1"/>
    <col min="6956" max="6956" width="11.625" style="3" customWidth="1"/>
    <col min="6957" max="6957" width="11.5" style="3" customWidth="1"/>
    <col min="6958" max="6958" width="6.5" style="3" customWidth="1"/>
    <col min="6959" max="6959" width="10.875" style="3" customWidth="1"/>
    <col min="6960" max="6960" width="10.5" style="3" customWidth="1"/>
    <col min="6961" max="6961" width="6.5" style="3" customWidth="1"/>
    <col min="6962" max="6962" width="11.875" style="3" customWidth="1"/>
    <col min="6963" max="6963" width="12" style="3" customWidth="1"/>
    <col min="6964" max="6964" width="6.5" style="3" customWidth="1"/>
    <col min="6965" max="6965" width="11.375" style="3" customWidth="1"/>
    <col min="6966" max="6966" width="10.875" style="3" customWidth="1"/>
    <col min="6967" max="6967" width="6.5" style="3" customWidth="1"/>
    <col min="6968" max="6968" width="11.125" style="3" customWidth="1"/>
    <col min="6969" max="6969" width="10.75" style="3" customWidth="1"/>
    <col min="6970" max="6970" width="6.5" style="3" customWidth="1"/>
    <col min="6971" max="6971" width="11.25" style="3" customWidth="1"/>
    <col min="6972" max="6972" width="10.75" style="3" customWidth="1"/>
    <col min="6973" max="6973" width="6.625" style="3" customWidth="1"/>
    <col min="6974" max="6974" width="12.25" style="3" customWidth="1"/>
    <col min="6975" max="6975" width="11.25" style="3" customWidth="1"/>
    <col min="6976" max="6976" width="6.625" style="3" customWidth="1"/>
    <col min="6977" max="6977" width="14.5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39" style="3" customWidth="1"/>
    <col min="7177" max="7177" width="12.5" style="3" customWidth="1"/>
    <col min="7178" max="7178" width="12" style="3" customWidth="1"/>
    <col min="7179" max="7179" width="13.125" style="3" customWidth="1"/>
    <col min="7180" max="7180" width="17.375" style="3" customWidth="1"/>
    <col min="7181" max="7181" width="13" style="3" customWidth="1"/>
    <col min="7182" max="7182" width="7.25" style="3" customWidth="1"/>
    <col min="7183" max="7183" width="13.375" style="3" customWidth="1"/>
    <col min="7184" max="7184" width="9.375" style="3" customWidth="1"/>
    <col min="7185" max="7186" width="10.125" style="3" customWidth="1"/>
    <col min="7187" max="7187" width="6.5" style="3" customWidth="1"/>
    <col min="7188" max="7188" width="10.625" style="3" customWidth="1"/>
    <col min="7189" max="7189" width="10.125" style="3" customWidth="1"/>
    <col min="7190" max="7190" width="6.625" style="3" customWidth="1"/>
    <col min="7191" max="7191" width="10.625" style="3" customWidth="1"/>
    <col min="7192" max="7192" width="10.125" style="3" customWidth="1"/>
    <col min="7193" max="7193" width="6.625" style="3" customWidth="1"/>
    <col min="7194" max="7195" width="10.75" style="3" customWidth="1"/>
    <col min="7196" max="7196" width="6.625" style="3" customWidth="1"/>
    <col min="7197" max="7197" width="12.125" style="3" customWidth="1"/>
    <col min="7198" max="7198" width="11.75" style="3" customWidth="1"/>
    <col min="7199" max="7199" width="6.625" style="3" customWidth="1"/>
    <col min="7200" max="7200" width="11" style="3" customWidth="1"/>
    <col min="7201" max="7201" width="10.75" style="3" customWidth="1"/>
    <col min="7202" max="7202" width="6.625" style="3" customWidth="1"/>
    <col min="7203" max="7203" width="11.5" style="3" customWidth="1"/>
    <col min="7204" max="7204" width="11.125" style="3" customWidth="1"/>
    <col min="7205" max="7205" width="6.625" style="3" customWidth="1"/>
    <col min="7206" max="7207" width="11.75" style="3" customWidth="1"/>
    <col min="7208" max="7208" width="6.625" style="3" customWidth="1"/>
    <col min="7209" max="7209" width="11.5" style="3" customWidth="1"/>
    <col min="7210" max="7210" width="11" style="3" customWidth="1"/>
    <col min="7211" max="7211" width="7.25" style="3" customWidth="1"/>
    <col min="7212" max="7212" width="11.625" style="3" customWidth="1"/>
    <col min="7213" max="7213" width="11.5" style="3" customWidth="1"/>
    <col min="7214" max="7214" width="6.5" style="3" customWidth="1"/>
    <col min="7215" max="7215" width="10.875" style="3" customWidth="1"/>
    <col min="7216" max="7216" width="10.5" style="3" customWidth="1"/>
    <col min="7217" max="7217" width="6.5" style="3" customWidth="1"/>
    <col min="7218" max="7218" width="11.875" style="3" customWidth="1"/>
    <col min="7219" max="7219" width="12" style="3" customWidth="1"/>
    <col min="7220" max="7220" width="6.5" style="3" customWidth="1"/>
    <col min="7221" max="7221" width="11.375" style="3" customWidth="1"/>
    <col min="7222" max="7222" width="10.875" style="3" customWidth="1"/>
    <col min="7223" max="7223" width="6.5" style="3" customWidth="1"/>
    <col min="7224" max="7224" width="11.125" style="3" customWidth="1"/>
    <col min="7225" max="7225" width="10.75" style="3" customWidth="1"/>
    <col min="7226" max="7226" width="6.5" style="3" customWidth="1"/>
    <col min="7227" max="7227" width="11.25" style="3" customWidth="1"/>
    <col min="7228" max="7228" width="10.75" style="3" customWidth="1"/>
    <col min="7229" max="7229" width="6.625" style="3" customWidth="1"/>
    <col min="7230" max="7230" width="12.25" style="3" customWidth="1"/>
    <col min="7231" max="7231" width="11.25" style="3" customWidth="1"/>
    <col min="7232" max="7232" width="6.625" style="3" customWidth="1"/>
    <col min="7233" max="7233" width="14.5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39" style="3" customWidth="1"/>
    <col min="7433" max="7433" width="12.5" style="3" customWidth="1"/>
    <col min="7434" max="7434" width="12" style="3" customWidth="1"/>
    <col min="7435" max="7435" width="13.125" style="3" customWidth="1"/>
    <col min="7436" max="7436" width="17.375" style="3" customWidth="1"/>
    <col min="7437" max="7437" width="13" style="3" customWidth="1"/>
    <col min="7438" max="7438" width="7.25" style="3" customWidth="1"/>
    <col min="7439" max="7439" width="13.375" style="3" customWidth="1"/>
    <col min="7440" max="7440" width="9.375" style="3" customWidth="1"/>
    <col min="7441" max="7442" width="10.125" style="3" customWidth="1"/>
    <col min="7443" max="7443" width="6.5" style="3" customWidth="1"/>
    <col min="7444" max="7444" width="10.625" style="3" customWidth="1"/>
    <col min="7445" max="7445" width="10.125" style="3" customWidth="1"/>
    <col min="7446" max="7446" width="6.625" style="3" customWidth="1"/>
    <col min="7447" max="7447" width="10.625" style="3" customWidth="1"/>
    <col min="7448" max="7448" width="10.125" style="3" customWidth="1"/>
    <col min="7449" max="7449" width="6.625" style="3" customWidth="1"/>
    <col min="7450" max="7451" width="10.75" style="3" customWidth="1"/>
    <col min="7452" max="7452" width="6.625" style="3" customWidth="1"/>
    <col min="7453" max="7453" width="12.125" style="3" customWidth="1"/>
    <col min="7454" max="7454" width="11.75" style="3" customWidth="1"/>
    <col min="7455" max="7455" width="6.625" style="3" customWidth="1"/>
    <col min="7456" max="7456" width="11" style="3" customWidth="1"/>
    <col min="7457" max="7457" width="10.75" style="3" customWidth="1"/>
    <col min="7458" max="7458" width="6.625" style="3" customWidth="1"/>
    <col min="7459" max="7459" width="11.5" style="3" customWidth="1"/>
    <col min="7460" max="7460" width="11.125" style="3" customWidth="1"/>
    <col min="7461" max="7461" width="6.625" style="3" customWidth="1"/>
    <col min="7462" max="7463" width="11.75" style="3" customWidth="1"/>
    <col min="7464" max="7464" width="6.625" style="3" customWidth="1"/>
    <col min="7465" max="7465" width="11.5" style="3" customWidth="1"/>
    <col min="7466" max="7466" width="11" style="3" customWidth="1"/>
    <col min="7467" max="7467" width="7.25" style="3" customWidth="1"/>
    <col min="7468" max="7468" width="11.625" style="3" customWidth="1"/>
    <col min="7469" max="7469" width="11.5" style="3" customWidth="1"/>
    <col min="7470" max="7470" width="6.5" style="3" customWidth="1"/>
    <col min="7471" max="7471" width="10.875" style="3" customWidth="1"/>
    <col min="7472" max="7472" width="10.5" style="3" customWidth="1"/>
    <col min="7473" max="7473" width="6.5" style="3" customWidth="1"/>
    <col min="7474" max="7474" width="11.875" style="3" customWidth="1"/>
    <col min="7475" max="7475" width="12" style="3" customWidth="1"/>
    <col min="7476" max="7476" width="6.5" style="3" customWidth="1"/>
    <col min="7477" max="7477" width="11.375" style="3" customWidth="1"/>
    <col min="7478" max="7478" width="10.875" style="3" customWidth="1"/>
    <col min="7479" max="7479" width="6.5" style="3" customWidth="1"/>
    <col min="7480" max="7480" width="11.125" style="3" customWidth="1"/>
    <col min="7481" max="7481" width="10.75" style="3" customWidth="1"/>
    <col min="7482" max="7482" width="6.5" style="3" customWidth="1"/>
    <col min="7483" max="7483" width="11.25" style="3" customWidth="1"/>
    <col min="7484" max="7484" width="10.75" style="3" customWidth="1"/>
    <col min="7485" max="7485" width="6.625" style="3" customWidth="1"/>
    <col min="7486" max="7486" width="12.25" style="3" customWidth="1"/>
    <col min="7487" max="7487" width="11.25" style="3" customWidth="1"/>
    <col min="7488" max="7488" width="6.625" style="3" customWidth="1"/>
    <col min="7489" max="7489" width="14.5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39" style="3" customWidth="1"/>
    <col min="7689" max="7689" width="12.5" style="3" customWidth="1"/>
    <col min="7690" max="7690" width="12" style="3" customWidth="1"/>
    <col min="7691" max="7691" width="13.125" style="3" customWidth="1"/>
    <col min="7692" max="7692" width="17.375" style="3" customWidth="1"/>
    <col min="7693" max="7693" width="13" style="3" customWidth="1"/>
    <col min="7694" max="7694" width="7.25" style="3" customWidth="1"/>
    <col min="7695" max="7695" width="13.375" style="3" customWidth="1"/>
    <col min="7696" max="7696" width="9.375" style="3" customWidth="1"/>
    <col min="7697" max="7698" width="10.125" style="3" customWidth="1"/>
    <col min="7699" max="7699" width="6.5" style="3" customWidth="1"/>
    <col min="7700" max="7700" width="10.625" style="3" customWidth="1"/>
    <col min="7701" max="7701" width="10.125" style="3" customWidth="1"/>
    <col min="7702" max="7702" width="6.625" style="3" customWidth="1"/>
    <col min="7703" max="7703" width="10.625" style="3" customWidth="1"/>
    <col min="7704" max="7704" width="10.125" style="3" customWidth="1"/>
    <col min="7705" max="7705" width="6.625" style="3" customWidth="1"/>
    <col min="7706" max="7707" width="10.75" style="3" customWidth="1"/>
    <col min="7708" max="7708" width="6.625" style="3" customWidth="1"/>
    <col min="7709" max="7709" width="12.125" style="3" customWidth="1"/>
    <col min="7710" max="7710" width="11.75" style="3" customWidth="1"/>
    <col min="7711" max="7711" width="6.625" style="3" customWidth="1"/>
    <col min="7712" max="7712" width="11" style="3" customWidth="1"/>
    <col min="7713" max="7713" width="10.75" style="3" customWidth="1"/>
    <col min="7714" max="7714" width="6.625" style="3" customWidth="1"/>
    <col min="7715" max="7715" width="11.5" style="3" customWidth="1"/>
    <col min="7716" max="7716" width="11.125" style="3" customWidth="1"/>
    <col min="7717" max="7717" width="6.625" style="3" customWidth="1"/>
    <col min="7718" max="7719" width="11.75" style="3" customWidth="1"/>
    <col min="7720" max="7720" width="6.625" style="3" customWidth="1"/>
    <col min="7721" max="7721" width="11.5" style="3" customWidth="1"/>
    <col min="7722" max="7722" width="11" style="3" customWidth="1"/>
    <col min="7723" max="7723" width="7.25" style="3" customWidth="1"/>
    <col min="7724" max="7724" width="11.625" style="3" customWidth="1"/>
    <col min="7725" max="7725" width="11.5" style="3" customWidth="1"/>
    <col min="7726" max="7726" width="6.5" style="3" customWidth="1"/>
    <col min="7727" max="7727" width="10.875" style="3" customWidth="1"/>
    <col min="7728" max="7728" width="10.5" style="3" customWidth="1"/>
    <col min="7729" max="7729" width="6.5" style="3" customWidth="1"/>
    <col min="7730" max="7730" width="11.875" style="3" customWidth="1"/>
    <col min="7731" max="7731" width="12" style="3" customWidth="1"/>
    <col min="7732" max="7732" width="6.5" style="3" customWidth="1"/>
    <col min="7733" max="7733" width="11.375" style="3" customWidth="1"/>
    <col min="7734" max="7734" width="10.875" style="3" customWidth="1"/>
    <col min="7735" max="7735" width="6.5" style="3" customWidth="1"/>
    <col min="7736" max="7736" width="11.125" style="3" customWidth="1"/>
    <col min="7737" max="7737" width="10.75" style="3" customWidth="1"/>
    <col min="7738" max="7738" width="6.5" style="3" customWidth="1"/>
    <col min="7739" max="7739" width="11.25" style="3" customWidth="1"/>
    <col min="7740" max="7740" width="10.75" style="3" customWidth="1"/>
    <col min="7741" max="7741" width="6.625" style="3" customWidth="1"/>
    <col min="7742" max="7742" width="12.25" style="3" customWidth="1"/>
    <col min="7743" max="7743" width="11.25" style="3" customWidth="1"/>
    <col min="7744" max="7744" width="6.625" style="3" customWidth="1"/>
    <col min="7745" max="7745" width="14.5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39" style="3" customWidth="1"/>
    <col min="7945" max="7945" width="12.5" style="3" customWidth="1"/>
    <col min="7946" max="7946" width="12" style="3" customWidth="1"/>
    <col min="7947" max="7947" width="13.125" style="3" customWidth="1"/>
    <col min="7948" max="7948" width="17.375" style="3" customWidth="1"/>
    <col min="7949" max="7949" width="13" style="3" customWidth="1"/>
    <col min="7950" max="7950" width="7.25" style="3" customWidth="1"/>
    <col min="7951" max="7951" width="13.375" style="3" customWidth="1"/>
    <col min="7952" max="7952" width="9.375" style="3" customWidth="1"/>
    <col min="7953" max="7954" width="10.125" style="3" customWidth="1"/>
    <col min="7955" max="7955" width="6.5" style="3" customWidth="1"/>
    <col min="7956" max="7956" width="10.625" style="3" customWidth="1"/>
    <col min="7957" max="7957" width="10.125" style="3" customWidth="1"/>
    <col min="7958" max="7958" width="6.625" style="3" customWidth="1"/>
    <col min="7959" max="7959" width="10.625" style="3" customWidth="1"/>
    <col min="7960" max="7960" width="10.125" style="3" customWidth="1"/>
    <col min="7961" max="7961" width="6.625" style="3" customWidth="1"/>
    <col min="7962" max="7963" width="10.75" style="3" customWidth="1"/>
    <col min="7964" max="7964" width="6.625" style="3" customWidth="1"/>
    <col min="7965" max="7965" width="12.125" style="3" customWidth="1"/>
    <col min="7966" max="7966" width="11.75" style="3" customWidth="1"/>
    <col min="7967" max="7967" width="6.625" style="3" customWidth="1"/>
    <col min="7968" max="7968" width="11" style="3" customWidth="1"/>
    <col min="7969" max="7969" width="10.75" style="3" customWidth="1"/>
    <col min="7970" max="7970" width="6.625" style="3" customWidth="1"/>
    <col min="7971" max="7971" width="11.5" style="3" customWidth="1"/>
    <col min="7972" max="7972" width="11.125" style="3" customWidth="1"/>
    <col min="7973" max="7973" width="6.625" style="3" customWidth="1"/>
    <col min="7974" max="7975" width="11.75" style="3" customWidth="1"/>
    <col min="7976" max="7976" width="6.625" style="3" customWidth="1"/>
    <col min="7977" max="7977" width="11.5" style="3" customWidth="1"/>
    <col min="7978" max="7978" width="11" style="3" customWidth="1"/>
    <col min="7979" max="7979" width="7.25" style="3" customWidth="1"/>
    <col min="7980" max="7980" width="11.625" style="3" customWidth="1"/>
    <col min="7981" max="7981" width="11.5" style="3" customWidth="1"/>
    <col min="7982" max="7982" width="6.5" style="3" customWidth="1"/>
    <col min="7983" max="7983" width="10.875" style="3" customWidth="1"/>
    <col min="7984" max="7984" width="10.5" style="3" customWidth="1"/>
    <col min="7985" max="7985" width="6.5" style="3" customWidth="1"/>
    <col min="7986" max="7986" width="11.875" style="3" customWidth="1"/>
    <col min="7987" max="7987" width="12" style="3" customWidth="1"/>
    <col min="7988" max="7988" width="6.5" style="3" customWidth="1"/>
    <col min="7989" max="7989" width="11.375" style="3" customWidth="1"/>
    <col min="7990" max="7990" width="10.875" style="3" customWidth="1"/>
    <col min="7991" max="7991" width="6.5" style="3" customWidth="1"/>
    <col min="7992" max="7992" width="11.125" style="3" customWidth="1"/>
    <col min="7993" max="7993" width="10.75" style="3" customWidth="1"/>
    <col min="7994" max="7994" width="6.5" style="3" customWidth="1"/>
    <col min="7995" max="7995" width="11.25" style="3" customWidth="1"/>
    <col min="7996" max="7996" width="10.75" style="3" customWidth="1"/>
    <col min="7997" max="7997" width="6.625" style="3" customWidth="1"/>
    <col min="7998" max="7998" width="12.25" style="3" customWidth="1"/>
    <col min="7999" max="7999" width="11.25" style="3" customWidth="1"/>
    <col min="8000" max="8000" width="6.625" style="3" customWidth="1"/>
    <col min="8001" max="8001" width="14.5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39" style="3" customWidth="1"/>
    <col min="8201" max="8201" width="12.5" style="3" customWidth="1"/>
    <col min="8202" max="8202" width="12" style="3" customWidth="1"/>
    <col min="8203" max="8203" width="13.125" style="3" customWidth="1"/>
    <col min="8204" max="8204" width="17.375" style="3" customWidth="1"/>
    <col min="8205" max="8205" width="13" style="3" customWidth="1"/>
    <col min="8206" max="8206" width="7.25" style="3" customWidth="1"/>
    <col min="8207" max="8207" width="13.375" style="3" customWidth="1"/>
    <col min="8208" max="8208" width="9.375" style="3" customWidth="1"/>
    <col min="8209" max="8210" width="10.125" style="3" customWidth="1"/>
    <col min="8211" max="8211" width="6.5" style="3" customWidth="1"/>
    <col min="8212" max="8212" width="10.625" style="3" customWidth="1"/>
    <col min="8213" max="8213" width="10.125" style="3" customWidth="1"/>
    <col min="8214" max="8214" width="6.625" style="3" customWidth="1"/>
    <col min="8215" max="8215" width="10.625" style="3" customWidth="1"/>
    <col min="8216" max="8216" width="10.125" style="3" customWidth="1"/>
    <col min="8217" max="8217" width="6.625" style="3" customWidth="1"/>
    <col min="8218" max="8219" width="10.75" style="3" customWidth="1"/>
    <col min="8220" max="8220" width="6.625" style="3" customWidth="1"/>
    <col min="8221" max="8221" width="12.125" style="3" customWidth="1"/>
    <col min="8222" max="8222" width="11.75" style="3" customWidth="1"/>
    <col min="8223" max="8223" width="6.625" style="3" customWidth="1"/>
    <col min="8224" max="8224" width="11" style="3" customWidth="1"/>
    <col min="8225" max="8225" width="10.75" style="3" customWidth="1"/>
    <col min="8226" max="8226" width="6.625" style="3" customWidth="1"/>
    <col min="8227" max="8227" width="11.5" style="3" customWidth="1"/>
    <col min="8228" max="8228" width="11.125" style="3" customWidth="1"/>
    <col min="8229" max="8229" width="6.625" style="3" customWidth="1"/>
    <col min="8230" max="8231" width="11.75" style="3" customWidth="1"/>
    <col min="8232" max="8232" width="6.625" style="3" customWidth="1"/>
    <col min="8233" max="8233" width="11.5" style="3" customWidth="1"/>
    <col min="8234" max="8234" width="11" style="3" customWidth="1"/>
    <col min="8235" max="8235" width="7.25" style="3" customWidth="1"/>
    <col min="8236" max="8236" width="11.625" style="3" customWidth="1"/>
    <col min="8237" max="8237" width="11.5" style="3" customWidth="1"/>
    <col min="8238" max="8238" width="6.5" style="3" customWidth="1"/>
    <col min="8239" max="8239" width="10.875" style="3" customWidth="1"/>
    <col min="8240" max="8240" width="10.5" style="3" customWidth="1"/>
    <col min="8241" max="8241" width="6.5" style="3" customWidth="1"/>
    <col min="8242" max="8242" width="11.875" style="3" customWidth="1"/>
    <col min="8243" max="8243" width="12" style="3" customWidth="1"/>
    <col min="8244" max="8244" width="6.5" style="3" customWidth="1"/>
    <col min="8245" max="8245" width="11.375" style="3" customWidth="1"/>
    <col min="8246" max="8246" width="10.875" style="3" customWidth="1"/>
    <col min="8247" max="8247" width="6.5" style="3" customWidth="1"/>
    <col min="8248" max="8248" width="11.125" style="3" customWidth="1"/>
    <col min="8249" max="8249" width="10.75" style="3" customWidth="1"/>
    <col min="8250" max="8250" width="6.5" style="3" customWidth="1"/>
    <col min="8251" max="8251" width="11.25" style="3" customWidth="1"/>
    <col min="8252" max="8252" width="10.75" style="3" customWidth="1"/>
    <col min="8253" max="8253" width="6.625" style="3" customWidth="1"/>
    <col min="8254" max="8254" width="12.25" style="3" customWidth="1"/>
    <col min="8255" max="8255" width="11.25" style="3" customWidth="1"/>
    <col min="8256" max="8256" width="6.625" style="3" customWidth="1"/>
    <col min="8257" max="8257" width="14.5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39" style="3" customWidth="1"/>
    <col min="8457" max="8457" width="12.5" style="3" customWidth="1"/>
    <col min="8458" max="8458" width="12" style="3" customWidth="1"/>
    <col min="8459" max="8459" width="13.125" style="3" customWidth="1"/>
    <col min="8460" max="8460" width="17.375" style="3" customWidth="1"/>
    <col min="8461" max="8461" width="13" style="3" customWidth="1"/>
    <col min="8462" max="8462" width="7.25" style="3" customWidth="1"/>
    <col min="8463" max="8463" width="13.375" style="3" customWidth="1"/>
    <col min="8464" max="8464" width="9.375" style="3" customWidth="1"/>
    <col min="8465" max="8466" width="10.125" style="3" customWidth="1"/>
    <col min="8467" max="8467" width="6.5" style="3" customWidth="1"/>
    <col min="8468" max="8468" width="10.625" style="3" customWidth="1"/>
    <col min="8469" max="8469" width="10.125" style="3" customWidth="1"/>
    <col min="8470" max="8470" width="6.625" style="3" customWidth="1"/>
    <col min="8471" max="8471" width="10.625" style="3" customWidth="1"/>
    <col min="8472" max="8472" width="10.125" style="3" customWidth="1"/>
    <col min="8473" max="8473" width="6.625" style="3" customWidth="1"/>
    <col min="8474" max="8475" width="10.75" style="3" customWidth="1"/>
    <col min="8476" max="8476" width="6.625" style="3" customWidth="1"/>
    <col min="8477" max="8477" width="12.125" style="3" customWidth="1"/>
    <col min="8478" max="8478" width="11.75" style="3" customWidth="1"/>
    <col min="8479" max="8479" width="6.625" style="3" customWidth="1"/>
    <col min="8480" max="8480" width="11" style="3" customWidth="1"/>
    <col min="8481" max="8481" width="10.75" style="3" customWidth="1"/>
    <col min="8482" max="8482" width="6.625" style="3" customWidth="1"/>
    <col min="8483" max="8483" width="11.5" style="3" customWidth="1"/>
    <col min="8484" max="8484" width="11.125" style="3" customWidth="1"/>
    <col min="8485" max="8485" width="6.625" style="3" customWidth="1"/>
    <col min="8486" max="8487" width="11.75" style="3" customWidth="1"/>
    <col min="8488" max="8488" width="6.625" style="3" customWidth="1"/>
    <col min="8489" max="8489" width="11.5" style="3" customWidth="1"/>
    <col min="8490" max="8490" width="11" style="3" customWidth="1"/>
    <col min="8491" max="8491" width="7.25" style="3" customWidth="1"/>
    <col min="8492" max="8492" width="11.625" style="3" customWidth="1"/>
    <col min="8493" max="8493" width="11.5" style="3" customWidth="1"/>
    <col min="8494" max="8494" width="6.5" style="3" customWidth="1"/>
    <col min="8495" max="8495" width="10.875" style="3" customWidth="1"/>
    <col min="8496" max="8496" width="10.5" style="3" customWidth="1"/>
    <col min="8497" max="8497" width="6.5" style="3" customWidth="1"/>
    <col min="8498" max="8498" width="11.875" style="3" customWidth="1"/>
    <col min="8499" max="8499" width="12" style="3" customWidth="1"/>
    <col min="8500" max="8500" width="6.5" style="3" customWidth="1"/>
    <col min="8501" max="8501" width="11.375" style="3" customWidth="1"/>
    <col min="8502" max="8502" width="10.875" style="3" customWidth="1"/>
    <col min="8503" max="8503" width="6.5" style="3" customWidth="1"/>
    <col min="8504" max="8504" width="11.125" style="3" customWidth="1"/>
    <col min="8505" max="8505" width="10.75" style="3" customWidth="1"/>
    <col min="8506" max="8506" width="6.5" style="3" customWidth="1"/>
    <col min="8507" max="8507" width="11.25" style="3" customWidth="1"/>
    <col min="8508" max="8508" width="10.75" style="3" customWidth="1"/>
    <col min="8509" max="8509" width="6.625" style="3" customWidth="1"/>
    <col min="8510" max="8510" width="12.25" style="3" customWidth="1"/>
    <col min="8511" max="8511" width="11.25" style="3" customWidth="1"/>
    <col min="8512" max="8512" width="6.625" style="3" customWidth="1"/>
    <col min="8513" max="8513" width="14.5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39" style="3" customWidth="1"/>
    <col min="8713" max="8713" width="12.5" style="3" customWidth="1"/>
    <col min="8714" max="8714" width="12" style="3" customWidth="1"/>
    <col min="8715" max="8715" width="13.125" style="3" customWidth="1"/>
    <col min="8716" max="8716" width="17.375" style="3" customWidth="1"/>
    <col min="8717" max="8717" width="13" style="3" customWidth="1"/>
    <col min="8718" max="8718" width="7.25" style="3" customWidth="1"/>
    <col min="8719" max="8719" width="13.375" style="3" customWidth="1"/>
    <col min="8720" max="8720" width="9.375" style="3" customWidth="1"/>
    <col min="8721" max="8722" width="10.125" style="3" customWidth="1"/>
    <col min="8723" max="8723" width="6.5" style="3" customWidth="1"/>
    <col min="8724" max="8724" width="10.625" style="3" customWidth="1"/>
    <col min="8725" max="8725" width="10.125" style="3" customWidth="1"/>
    <col min="8726" max="8726" width="6.625" style="3" customWidth="1"/>
    <col min="8727" max="8727" width="10.625" style="3" customWidth="1"/>
    <col min="8728" max="8728" width="10.125" style="3" customWidth="1"/>
    <col min="8729" max="8729" width="6.625" style="3" customWidth="1"/>
    <col min="8730" max="8731" width="10.75" style="3" customWidth="1"/>
    <col min="8732" max="8732" width="6.625" style="3" customWidth="1"/>
    <col min="8733" max="8733" width="12.125" style="3" customWidth="1"/>
    <col min="8734" max="8734" width="11.75" style="3" customWidth="1"/>
    <col min="8735" max="8735" width="6.625" style="3" customWidth="1"/>
    <col min="8736" max="8736" width="11" style="3" customWidth="1"/>
    <col min="8737" max="8737" width="10.75" style="3" customWidth="1"/>
    <col min="8738" max="8738" width="6.625" style="3" customWidth="1"/>
    <col min="8739" max="8739" width="11.5" style="3" customWidth="1"/>
    <col min="8740" max="8740" width="11.125" style="3" customWidth="1"/>
    <col min="8741" max="8741" width="6.625" style="3" customWidth="1"/>
    <col min="8742" max="8743" width="11.75" style="3" customWidth="1"/>
    <col min="8744" max="8744" width="6.625" style="3" customWidth="1"/>
    <col min="8745" max="8745" width="11.5" style="3" customWidth="1"/>
    <col min="8746" max="8746" width="11" style="3" customWidth="1"/>
    <col min="8747" max="8747" width="7.25" style="3" customWidth="1"/>
    <col min="8748" max="8748" width="11.625" style="3" customWidth="1"/>
    <col min="8749" max="8749" width="11.5" style="3" customWidth="1"/>
    <col min="8750" max="8750" width="6.5" style="3" customWidth="1"/>
    <col min="8751" max="8751" width="10.875" style="3" customWidth="1"/>
    <col min="8752" max="8752" width="10.5" style="3" customWidth="1"/>
    <col min="8753" max="8753" width="6.5" style="3" customWidth="1"/>
    <col min="8754" max="8754" width="11.875" style="3" customWidth="1"/>
    <col min="8755" max="8755" width="12" style="3" customWidth="1"/>
    <col min="8756" max="8756" width="6.5" style="3" customWidth="1"/>
    <col min="8757" max="8757" width="11.375" style="3" customWidth="1"/>
    <col min="8758" max="8758" width="10.875" style="3" customWidth="1"/>
    <col min="8759" max="8759" width="6.5" style="3" customWidth="1"/>
    <col min="8760" max="8760" width="11.125" style="3" customWidth="1"/>
    <col min="8761" max="8761" width="10.75" style="3" customWidth="1"/>
    <col min="8762" max="8762" width="6.5" style="3" customWidth="1"/>
    <col min="8763" max="8763" width="11.25" style="3" customWidth="1"/>
    <col min="8764" max="8764" width="10.75" style="3" customWidth="1"/>
    <col min="8765" max="8765" width="6.625" style="3" customWidth="1"/>
    <col min="8766" max="8766" width="12.25" style="3" customWidth="1"/>
    <col min="8767" max="8767" width="11.25" style="3" customWidth="1"/>
    <col min="8768" max="8768" width="6.625" style="3" customWidth="1"/>
    <col min="8769" max="8769" width="14.5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39" style="3" customWidth="1"/>
    <col min="8969" max="8969" width="12.5" style="3" customWidth="1"/>
    <col min="8970" max="8970" width="12" style="3" customWidth="1"/>
    <col min="8971" max="8971" width="13.125" style="3" customWidth="1"/>
    <col min="8972" max="8972" width="17.375" style="3" customWidth="1"/>
    <col min="8973" max="8973" width="13" style="3" customWidth="1"/>
    <col min="8974" max="8974" width="7.25" style="3" customWidth="1"/>
    <col min="8975" max="8975" width="13.375" style="3" customWidth="1"/>
    <col min="8976" max="8976" width="9.375" style="3" customWidth="1"/>
    <col min="8977" max="8978" width="10.125" style="3" customWidth="1"/>
    <col min="8979" max="8979" width="6.5" style="3" customWidth="1"/>
    <col min="8980" max="8980" width="10.625" style="3" customWidth="1"/>
    <col min="8981" max="8981" width="10.125" style="3" customWidth="1"/>
    <col min="8982" max="8982" width="6.625" style="3" customWidth="1"/>
    <col min="8983" max="8983" width="10.625" style="3" customWidth="1"/>
    <col min="8984" max="8984" width="10.125" style="3" customWidth="1"/>
    <col min="8985" max="8985" width="6.625" style="3" customWidth="1"/>
    <col min="8986" max="8987" width="10.75" style="3" customWidth="1"/>
    <col min="8988" max="8988" width="6.625" style="3" customWidth="1"/>
    <col min="8989" max="8989" width="12.125" style="3" customWidth="1"/>
    <col min="8990" max="8990" width="11.75" style="3" customWidth="1"/>
    <col min="8991" max="8991" width="6.625" style="3" customWidth="1"/>
    <col min="8992" max="8992" width="11" style="3" customWidth="1"/>
    <col min="8993" max="8993" width="10.75" style="3" customWidth="1"/>
    <col min="8994" max="8994" width="6.625" style="3" customWidth="1"/>
    <col min="8995" max="8995" width="11.5" style="3" customWidth="1"/>
    <col min="8996" max="8996" width="11.125" style="3" customWidth="1"/>
    <col min="8997" max="8997" width="6.625" style="3" customWidth="1"/>
    <col min="8998" max="8999" width="11.75" style="3" customWidth="1"/>
    <col min="9000" max="9000" width="6.625" style="3" customWidth="1"/>
    <col min="9001" max="9001" width="11.5" style="3" customWidth="1"/>
    <col min="9002" max="9002" width="11" style="3" customWidth="1"/>
    <col min="9003" max="9003" width="7.25" style="3" customWidth="1"/>
    <col min="9004" max="9004" width="11.625" style="3" customWidth="1"/>
    <col min="9005" max="9005" width="11.5" style="3" customWidth="1"/>
    <col min="9006" max="9006" width="6.5" style="3" customWidth="1"/>
    <col min="9007" max="9007" width="10.875" style="3" customWidth="1"/>
    <col min="9008" max="9008" width="10.5" style="3" customWidth="1"/>
    <col min="9009" max="9009" width="6.5" style="3" customWidth="1"/>
    <col min="9010" max="9010" width="11.875" style="3" customWidth="1"/>
    <col min="9011" max="9011" width="12" style="3" customWidth="1"/>
    <col min="9012" max="9012" width="6.5" style="3" customWidth="1"/>
    <col min="9013" max="9013" width="11.375" style="3" customWidth="1"/>
    <col min="9014" max="9014" width="10.875" style="3" customWidth="1"/>
    <col min="9015" max="9015" width="6.5" style="3" customWidth="1"/>
    <col min="9016" max="9016" width="11.125" style="3" customWidth="1"/>
    <col min="9017" max="9017" width="10.75" style="3" customWidth="1"/>
    <col min="9018" max="9018" width="6.5" style="3" customWidth="1"/>
    <col min="9019" max="9019" width="11.25" style="3" customWidth="1"/>
    <col min="9020" max="9020" width="10.75" style="3" customWidth="1"/>
    <col min="9021" max="9021" width="6.625" style="3" customWidth="1"/>
    <col min="9022" max="9022" width="12.25" style="3" customWidth="1"/>
    <col min="9023" max="9023" width="11.25" style="3" customWidth="1"/>
    <col min="9024" max="9024" width="6.625" style="3" customWidth="1"/>
    <col min="9025" max="9025" width="14.5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39" style="3" customWidth="1"/>
    <col min="9225" max="9225" width="12.5" style="3" customWidth="1"/>
    <col min="9226" max="9226" width="12" style="3" customWidth="1"/>
    <col min="9227" max="9227" width="13.125" style="3" customWidth="1"/>
    <col min="9228" max="9228" width="17.375" style="3" customWidth="1"/>
    <col min="9229" max="9229" width="13" style="3" customWidth="1"/>
    <col min="9230" max="9230" width="7.25" style="3" customWidth="1"/>
    <col min="9231" max="9231" width="13.375" style="3" customWidth="1"/>
    <col min="9232" max="9232" width="9.375" style="3" customWidth="1"/>
    <col min="9233" max="9234" width="10.125" style="3" customWidth="1"/>
    <col min="9235" max="9235" width="6.5" style="3" customWidth="1"/>
    <col min="9236" max="9236" width="10.625" style="3" customWidth="1"/>
    <col min="9237" max="9237" width="10.125" style="3" customWidth="1"/>
    <col min="9238" max="9238" width="6.625" style="3" customWidth="1"/>
    <col min="9239" max="9239" width="10.625" style="3" customWidth="1"/>
    <col min="9240" max="9240" width="10.125" style="3" customWidth="1"/>
    <col min="9241" max="9241" width="6.625" style="3" customWidth="1"/>
    <col min="9242" max="9243" width="10.75" style="3" customWidth="1"/>
    <col min="9244" max="9244" width="6.625" style="3" customWidth="1"/>
    <col min="9245" max="9245" width="12.125" style="3" customWidth="1"/>
    <col min="9246" max="9246" width="11.75" style="3" customWidth="1"/>
    <col min="9247" max="9247" width="6.625" style="3" customWidth="1"/>
    <col min="9248" max="9248" width="11" style="3" customWidth="1"/>
    <col min="9249" max="9249" width="10.75" style="3" customWidth="1"/>
    <col min="9250" max="9250" width="6.625" style="3" customWidth="1"/>
    <col min="9251" max="9251" width="11.5" style="3" customWidth="1"/>
    <col min="9252" max="9252" width="11.125" style="3" customWidth="1"/>
    <col min="9253" max="9253" width="6.625" style="3" customWidth="1"/>
    <col min="9254" max="9255" width="11.75" style="3" customWidth="1"/>
    <col min="9256" max="9256" width="6.625" style="3" customWidth="1"/>
    <col min="9257" max="9257" width="11.5" style="3" customWidth="1"/>
    <col min="9258" max="9258" width="11" style="3" customWidth="1"/>
    <col min="9259" max="9259" width="7.25" style="3" customWidth="1"/>
    <col min="9260" max="9260" width="11.625" style="3" customWidth="1"/>
    <col min="9261" max="9261" width="11.5" style="3" customWidth="1"/>
    <col min="9262" max="9262" width="6.5" style="3" customWidth="1"/>
    <col min="9263" max="9263" width="10.875" style="3" customWidth="1"/>
    <col min="9264" max="9264" width="10.5" style="3" customWidth="1"/>
    <col min="9265" max="9265" width="6.5" style="3" customWidth="1"/>
    <col min="9266" max="9266" width="11.875" style="3" customWidth="1"/>
    <col min="9267" max="9267" width="12" style="3" customWidth="1"/>
    <col min="9268" max="9268" width="6.5" style="3" customWidth="1"/>
    <col min="9269" max="9269" width="11.375" style="3" customWidth="1"/>
    <col min="9270" max="9270" width="10.875" style="3" customWidth="1"/>
    <col min="9271" max="9271" width="6.5" style="3" customWidth="1"/>
    <col min="9272" max="9272" width="11.125" style="3" customWidth="1"/>
    <col min="9273" max="9273" width="10.75" style="3" customWidth="1"/>
    <col min="9274" max="9274" width="6.5" style="3" customWidth="1"/>
    <col min="9275" max="9275" width="11.25" style="3" customWidth="1"/>
    <col min="9276" max="9276" width="10.75" style="3" customWidth="1"/>
    <col min="9277" max="9277" width="6.625" style="3" customWidth="1"/>
    <col min="9278" max="9278" width="12.25" style="3" customWidth="1"/>
    <col min="9279" max="9279" width="11.25" style="3" customWidth="1"/>
    <col min="9280" max="9280" width="6.625" style="3" customWidth="1"/>
    <col min="9281" max="9281" width="14.5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39" style="3" customWidth="1"/>
    <col min="9481" max="9481" width="12.5" style="3" customWidth="1"/>
    <col min="9482" max="9482" width="12" style="3" customWidth="1"/>
    <col min="9483" max="9483" width="13.125" style="3" customWidth="1"/>
    <col min="9484" max="9484" width="17.375" style="3" customWidth="1"/>
    <col min="9485" max="9485" width="13" style="3" customWidth="1"/>
    <col min="9486" max="9486" width="7.25" style="3" customWidth="1"/>
    <col min="9487" max="9487" width="13.375" style="3" customWidth="1"/>
    <col min="9488" max="9488" width="9.375" style="3" customWidth="1"/>
    <col min="9489" max="9490" width="10.125" style="3" customWidth="1"/>
    <col min="9491" max="9491" width="6.5" style="3" customWidth="1"/>
    <col min="9492" max="9492" width="10.625" style="3" customWidth="1"/>
    <col min="9493" max="9493" width="10.125" style="3" customWidth="1"/>
    <col min="9494" max="9494" width="6.625" style="3" customWidth="1"/>
    <col min="9495" max="9495" width="10.625" style="3" customWidth="1"/>
    <col min="9496" max="9496" width="10.125" style="3" customWidth="1"/>
    <col min="9497" max="9497" width="6.625" style="3" customWidth="1"/>
    <col min="9498" max="9499" width="10.75" style="3" customWidth="1"/>
    <col min="9500" max="9500" width="6.625" style="3" customWidth="1"/>
    <col min="9501" max="9501" width="12.125" style="3" customWidth="1"/>
    <col min="9502" max="9502" width="11.75" style="3" customWidth="1"/>
    <col min="9503" max="9503" width="6.625" style="3" customWidth="1"/>
    <col min="9504" max="9504" width="11" style="3" customWidth="1"/>
    <col min="9505" max="9505" width="10.75" style="3" customWidth="1"/>
    <col min="9506" max="9506" width="6.625" style="3" customWidth="1"/>
    <col min="9507" max="9507" width="11.5" style="3" customWidth="1"/>
    <col min="9508" max="9508" width="11.125" style="3" customWidth="1"/>
    <col min="9509" max="9509" width="6.625" style="3" customWidth="1"/>
    <col min="9510" max="9511" width="11.75" style="3" customWidth="1"/>
    <col min="9512" max="9512" width="6.625" style="3" customWidth="1"/>
    <col min="9513" max="9513" width="11.5" style="3" customWidth="1"/>
    <col min="9514" max="9514" width="11" style="3" customWidth="1"/>
    <col min="9515" max="9515" width="7.25" style="3" customWidth="1"/>
    <col min="9516" max="9516" width="11.625" style="3" customWidth="1"/>
    <col min="9517" max="9517" width="11.5" style="3" customWidth="1"/>
    <col min="9518" max="9518" width="6.5" style="3" customWidth="1"/>
    <col min="9519" max="9519" width="10.875" style="3" customWidth="1"/>
    <col min="9520" max="9520" width="10.5" style="3" customWidth="1"/>
    <col min="9521" max="9521" width="6.5" style="3" customWidth="1"/>
    <col min="9522" max="9522" width="11.875" style="3" customWidth="1"/>
    <col min="9523" max="9523" width="12" style="3" customWidth="1"/>
    <col min="9524" max="9524" width="6.5" style="3" customWidth="1"/>
    <col min="9525" max="9525" width="11.375" style="3" customWidth="1"/>
    <col min="9526" max="9526" width="10.875" style="3" customWidth="1"/>
    <col min="9527" max="9527" width="6.5" style="3" customWidth="1"/>
    <col min="9528" max="9528" width="11.125" style="3" customWidth="1"/>
    <col min="9529" max="9529" width="10.75" style="3" customWidth="1"/>
    <col min="9530" max="9530" width="6.5" style="3" customWidth="1"/>
    <col min="9531" max="9531" width="11.25" style="3" customWidth="1"/>
    <col min="9532" max="9532" width="10.75" style="3" customWidth="1"/>
    <col min="9533" max="9533" width="6.625" style="3" customWidth="1"/>
    <col min="9534" max="9534" width="12.25" style="3" customWidth="1"/>
    <col min="9535" max="9535" width="11.25" style="3" customWidth="1"/>
    <col min="9536" max="9536" width="6.625" style="3" customWidth="1"/>
    <col min="9537" max="9537" width="14.5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39" style="3" customWidth="1"/>
    <col min="9737" max="9737" width="12.5" style="3" customWidth="1"/>
    <col min="9738" max="9738" width="12" style="3" customWidth="1"/>
    <col min="9739" max="9739" width="13.125" style="3" customWidth="1"/>
    <col min="9740" max="9740" width="17.375" style="3" customWidth="1"/>
    <col min="9741" max="9741" width="13" style="3" customWidth="1"/>
    <col min="9742" max="9742" width="7.25" style="3" customWidth="1"/>
    <col min="9743" max="9743" width="13.375" style="3" customWidth="1"/>
    <col min="9744" max="9744" width="9.375" style="3" customWidth="1"/>
    <col min="9745" max="9746" width="10.125" style="3" customWidth="1"/>
    <col min="9747" max="9747" width="6.5" style="3" customWidth="1"/>
    <col min="9748" max="9748" width="10.625" style="3" customWidth="1"/>
    <col min="9749" max="9749" width="10.125" style="3" customWidth="1"/>
    <col min="9750" max="9750" width="6.625" style="3" customWidth="1"/>
    <col min="9751" max="9751" width="10.625" style="3" customWidth="1"/>
    <col min="9752" max="9752" width="10.125" style="3" customWidth="1"/>
    <col min="9753" max="9753" width="6.625" style="3" customWidth="1"/>
    <col min="9754" max="9755" width="10.75" style="3" customWidth="1"/>
    <col min="9756" max="9756" width="6.625" style="3" customWidth="1"/>
    <col min="9757" max="9757" width="12.125" style="3" customWidth="1"/>
    <col min="9758" max="9758" width="11.75" style="3" customWidth="1"/>
    <col min="9759" max="9759" width="6.625" style="3" customWidth="1"/>
    <col min="9760" max="9760" width="11" style="3" customWidth="1"/>
    <col min="9761" max="9761" width="10.75" style="3" customWidth="1"/>
    <col min="9762" max="9762" width="6.625" style="3" customWidth="1"/>
    <col min="9763" max="9763" width="11.5" style="3" customWidth="1"/>
    <col min="9764" max="9764" width="11.125" style="3" customWidth="1"/>
    <col min="9765" max="9765" width="6.625" style="3" customWidth="1"/>
    <col min="9766" max="9767" width="11.75" style="3" customWidth="1"/>
    <col min="9768" max="9768" width="6.625" style="3" customWidth="1"/>
    <col min="9769" max="9769" width="11.5" style="3" customWidth="1"/>
    <col min="9770" max="9770" width="11" style="3" customWidth="1"/>
    <col min="9771" max="9771" width="7.25" style="3" customWidth="1"/>
    <col min="9772" max="9772" width="11.625" style="3" customWidth="1"/>
    <col min="9773" max="9773" width="11.5" style="3" customWidth="1"/>
    <col min="9774" max="9774" width="6.5" style="3" customWidth="1"/>
    <col min="9775" max="9775" width="10.875" style="3" customWidth="1"/>
    <col min="9776" max="9776" width="10.5" style="3" customWidth="1"/>
    <col min="9777" max="9777" width="6.5" style="3" customWidth="1"/>
    <col min="9778" max="9778" width="11.875" style="3" customWidth="1"/>
    <col min="9779" max="9779" width="12" style="3" customWidth="1"/>
    <col min="9780" max="9780" width="6.5" style="3" customWidth="1"/>
    <col min="9781" max="9781" width="11.375" style="3" customWidth="1"/>
    <col min="9782" max="9782" width="10.875" style="3" customWidth="1"/>
    <col min="9783" max="9783" width="6.5" style="3" customWidth="1"/>
    <col min="9784" max="9784" width="11.125" style="3" customWidth="1"/>
    <col min="9785" max="9785" width="10.75" style="3" customWidth="1"/>
    <col min="9786" max="9786" width="6.5" style="3" customWidth="1"/>
    <col min="9787" max="9787" width="11.25" style="3" customWidth="1"/>
    <col min="9788" max="9788" width="10.75" style="3" customWidth="1"/>
    <col min="9789" max="9789" width="6.625" style="3" customWidth="1"/>
    <col min="9790" max="9790" width="12.25" style="3" customWidth="1"/>
    <col min="9791" max="9791" width="11.25" style="3" customWidth="1"/>
    <col min="9792" max="9792" width="6.625" style="3" customWidth="1"/>
    <col min="9793" max="9793" width="14.5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39" style="3" customWidth="1"/>
    <col min="9993" max="9993" width="12.5" style="3" customWidth="1"/>
    <col min="9994" max="9994" width="12" style="3" customWidth="1"/>
    <col min="9995" max="9995" width="13.125" style="3" customWidth="1"/>
    <col min="9996" max="9996" width="17.375" style="3" customWidth="1"/>
    <col min="9997" max="9997" width="13" style="3" customWidth="1"/>
    <col min="9998" max="9998" width="7.25" style="3" customWidth="1"/>
    <col min="9999" max="9999" width="13.375" style="3" customWidth="1"/>
    <col min="10000" max="10000" width="9.375" style="3" customWidth="1"/>
    <col min="10001" max="10002" width="10.125" style="3" customWidth="1"/>
    <col min="10003" max="10003" width="6.5" style="3" customWidth="1"/>
    <col min="10004" max="10004" width="10.625" style="3" customWidth="1"/>
    <col min="10005" max="10005" width="10.125" style="3" customWidth="1"/>
    <col min="10006" max="10006" width="6.625" style="3" customWidth="1"/>
    <col min="10007" max="10007" width="10.625" style="3" customWidth="1"/>
    <col min="10008" max="10008" width="10.125" style="3" customWidth="1"/>
    <col min="10009" max="10009" width="6.625" style="3" customWidth="1"/>
    <col min="10010" max="10011" width="10.75" style="3" customWidth="1"/>
    <col min="10012" max="10012" width="6.625" style="3" customWidth="1"/>
    <col min="10013" max="10013" width="12.125" style="3" customWidth="1"/>
    <col min="10014" max="10014" width="11.75" style="3" customWidth="1"/>
    <col min="10015" max="10015" width="6.625" style="3" customWidth="1"/>
    <col min="10016" max="10016" width="11" style="3" customWidth="1"/>
    <col min="10017" max="10017" width="10.75" style="3" customWidth="1"/>
    <col min="10018" max="10018" width="6.625" style="3" customWidth="1"/>
    <col min="10019" max="10019" width="11.5" style="3" customWidth="1"/>
    <col min="10020" max="10020" width="11.125" style="3" customWidth="1"/>
    <col min="10021" max="10021" width="6.625" style="3" customWidth="1"/>
    <col min="10022" max="10023" width="11.75" style="3" customWidth="1"/>
    <col min="10024" max="10024" width="6.625" style="3" customWidth="1"/>
    <col min="10025" max="10025" width="11.5" style="3" customWidth="1"/>
    <col min="10026" max="10026" width="11" style="3" customWidth="1"/>
    <col min="10027" max="10027" width="7.25" style="3" customWidth="1"/>
    <col min="10028" max="10028" width="11.625" style="3" customWidth="1"/>
    <col min="10029" max="10029" width="11.5" style="3" customWidth="1"/>
    <col min="10030" max="10030" width="6.5" style="3" customWidth="1"/>
    <col min="10031" max="10031" width="10.875" style="3" customWidth="1"/>
    <col min="10032" max="10032" width="10.5" style="3" customWidth="1"/>
    <col min="10033" max="10033" width="6.5" style="3" customWidth="1"/>
    <col min="10034" max="10034" width="11.875" style="3" customWidth="1"/>
    <col min="10035" max="10035" width="12" style="3" customWidth="1"/>
    <col min="10036" max="10036" width="6.5" style="3" customWidth="1"/>
    <col min="10037" max="10037" width="11.375" style="3" customWidth="1"/>
    <col min="10038" max="10038" width="10.875" style="3" customWidth="1"/>
    <col min="10039" max="10039" width="6.5" style="3" customWidth="1"/>
    <col min="10040" max="10040" width="11.125" style="3" customWidth="1"/>
    <col min="10041" max="10041" width="10.75" style="3" customWidth="1"/>
    <col min="10042" max="10042" width="6.5" style="3" customWidth="1"/>
    <col min="10043" max="10043" width="11.25" style="3" customWidth="1"/>
    <col min="10044" max="10044" width="10.75" style="3" customWidth="1"/>
    <col min="10045" max="10045" width="6.625" style="3" customWidth="1"/>
    <col min="10046" max="10046" width="12.25" style="3" customWidth="1"/>
    <col min="10047" max="10047" width="11.25" style="3" customWidth="1"/>
    <col min="10048" max="10048" width="6.625" style="3" customWidth="1"/>
    <col min="10049" max="10049" width="14.5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39" style="3" customWidth="1"/>
    <col min="10249" max="10249" width="12.5" style="3" customWidth="1"/>
    <col min="10250" max="10250" width="12" style="3" customWidth="1"/>
    <col min="10251" max="10251" width="13.125" style="3" customWidth="1"/>
    <col min="10252" max="10252" width="17.375" style="3" customWidth="1"/>
    <col min="10253" max="10253" width="13" style="3" customWidth="1"/>
    <col min="10254" max="10254" width="7.25" style="3" customWidth="1"/>
    <col min="10255" max="10255" width="13.375" style="3" customWidth="1"/>
    <col min="10256" max="10256" width="9.375" style="3" customWidth="1"/>
    <col min="10257" max="10258" width="10.125" style="3" customWidth="1"/>
    <col min="10259" max="10259" width="6.5" style="3" customWidth="1"/>
    <col min="10260" max="10260" width="10.625" style="3" customWidth="1"/>
    <col min="10261" max="10261" width="10.125" style="3" customWidth="1"/>
    <col min="10262" max="10262" width="6.625" style="3" customWidth="1"/>
    <col min="10263" max="10263" width="10.625" style="3" customWidth="1"/>
    <col min="10264" max="10264" width="10.125" style="3" customWidth="1"/>
    <col min="10265" max="10265" width="6.625" style="3" customWidth="1"/>
    <col min="10266" max="10267" width="10.75" style="3" customWidth="1"/>
    <col min="10268" max="10268" width="6.625" style="3" customWidth="1"/>
    <col min="10269" max="10269" width="12.125" style="3" customWidth="1"/>
    <col min="10270" max="10270" width="11.75" style="3" customWidth="1"/>
    <col min="10271" max="10271" width="6.625" style="3" customWidth="1"/>
    <col min="10272" max="10272" width="11" style="3" customWidth="1"/>
    <col min="10273" max="10273" width="10.75" style="3" customWidth="1"/>
    <col min="10274" max="10274" width="6.625" style="3" customWidth="1"/>
    <col min="10275" max="10275" width="11.5" style="3" customWidth="1"/>
    <col min="10276" max="10276" width="11.125" style="3" customWidth="1"/>
    <col min="10277" max="10277" width="6.625" style="3" customWidth="1"/>
    <col min="10278" max="10279" width="11.75" style="3" customWidth="1"/>
    <col min="10280" max="10280" width="6.625" style="3" customWidth="1"/>
    <col min="10281" max="10281" width="11.5" style="3" customWidth="1"/>
    <col min="10282" max="10282" width="11" style="3" customWidth="1"/>
    <col min="10283" max="10283" width="7.25" style="3" customWidth="1"/>
    <col min="10284" max="10284" width="11.625" style="3" customWidth="1"/>
    <col min="10285" max="10285" width="11.5" style="3" customWidth="1"/>
    <col min="10286" max="10286" width="6.5" style="3" customWidth="1"/>
    <col min="10287" max="10287" width="10.875" style="3" customWidth="1"/>
    <col min="10288" max="10288" width="10.5" style="3" customWidth="1"/>
    <col min="10289" max="10289" width="6.5" style="3" customWidth="1"/>
    <col min="10290" max="10290" width="11.875" style="3" customWidth="1"/>
    <col min="10291" max="10291" width="12" style="3" customWidth="1"/>
    <col min="10292" max="10292" width="6.5" style="3" customWidth="1"/>
    <col min="10293" max="10293" width="11.375" style="3" customWidth="1"/>
    <col min="10294" max="10294" width="10.875" style="3" customWidth="1"/>
    <col min="10295" max="10295" width="6.5" style="3" customWidth="1"/>
    <col min="10296" max="10296" width="11.125" style="3" customWidth="1"/>
    <col min="10297" max="10297" width="10.75" style="3" customWidth="1"/>
    <col min="10298" max="10298" width="6.5" style="3" customWidth="1"/>
    <col min="10299" max="10299" width="11.25" style="3" customWidth="1"/>
    <col min="10300" max="10300" width="10.75" style="3" customWidth="1"/>
    <col min="10301" max="10301" width="6.625" style="3" customWidth="1"/>
    <col min="10302" max="10302" width="12.25" style="3" customWidth="1"/>
    <col min="10303" max="10303" width="11.25" style="3" customWidth="1"/>
    <col min="10304" max="10304" width="6.625" style="3" customWidth="1"/>
    <col min="10305" max="10305" width="14.5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39" style="3" customWidth="1"/>
    <col min="10505" max="10505" width="12.5" style="3" customWidth="1"/>
    <col min="10506" max="10506" width="12" style="3" customWidth="1"/>
    <col min="10507" max="10507" width="13.125" style="3" customWidth="1"/>
    <col min="10508" max="10508" width="17.375" style="3" customWidth="1"/>
    <col min="10509" max="10509" width="13" style="3" customWidth="1"/>
    <col min="10510" max="10510" width="7.25" style="3" customWidth="1"/>
    <col min="10511" max="10511" width="13.375" style="3" customWidth="1"/>
    <col min="10512" max="10512" width="9.375" style="3" customWidth="1"/>
    <col min="10513" max="10514" width="10.125" style="3" customWidth="1"/>
    <col min="10515" max="10515" width="6.5" style="3" customWidth="1"/>
    <col min="10516" max="10516" width="10.625" style="3" customWidth="1"/>
    <col min="10517" max="10517" width="10.125" style="3" customWidth="1"/>
    <col min="10518" max="10518" width="6.625" style="3" customWidth="1"/>
    <col min="10519" max="10519" width="10.625" style="3" customWidth="1"/>
    <col min="10520" max="10520" width="10.125" style="3" customWidth="1"/>
    <col min="10521" max="10521" width="6.625" style="3" customWidth="1"/>
    <col min="10522" max="10523" width="10.75" style="3" customWidth="1"/>
    <col min="10524" max="10524" width="6.625" style="3" customWidth="1"/>
    <col min="10525" max="10525" width="12.125" style="3" customWidth="1"/>
    <col min="10526" max="10526" width="11.75" style="3" customWidth="1"/>
    <col min="10527" max="10527" width="6.625" style="3" customWidth="1"/>
    <col min="10528" max="10528" width="11" style="3" customWidth="1"/>
    <col min="10529" max="10529" width="10.75" style="3" customWidth="1"/>
    <col min="10530" max="10530" width="6.625" style="3" customWidth="1"/>
    <col min="10531" max="10531" width="11.5" style="3" customWidth="1"/>
    <col min="10532" max="10532" width="11.125" style="3" customWidth="1"/>
    <col min="10533" max="10533" width="6.625" style="3" customWidth="1"/>
    <col min="10534" max="10535" width="11.75" style="3" customWidth="1"/>
    <col min="10536" max="10536" width="6.625" style="3" customWidth="1"/>
    <col min="10537" max="10537" width="11.5" style="3" customWidth="1"/>
    <col min="10538" max="10538" width="11" style="3" customWidth="1"/>
    <col min="10539" max="10539" width="7.25" style="3" customWidth="1"/>
    <col min="10540" max="10540" width="11.625" style="3" customWidth="1"/>
    <col min="10541" max="10541" width="11.5" style="3" customWidth="1"/>
    <col min="10542" max="10542" width="6.5" style="3" customWidth="1"/>
    <col min="10543" max="10543" width="10.875" style="3" customWidth="1"/>
    <col min="10544" max="10544" width="10.5" style="3" customWidth="1"/>
    <col min="10545" max="10545" width="6.5" style="3" customWidth="1"/>
    <col min="10546" max="10546" width="11.875" style="3" customWidth="1"/>
    <col min="10547" max="10547" width="12" style="3" customWidth="1"/>
    <col min="10548" max="10548" width="6.5" style="3" customWidth="1"/>
    <col min="10549" max="10549" width="11.375" style="3" customWidth="1"/>
    <col min="10550" max="10550" width="10.875" style="3" customWidth="1"/>
    <col min="10551" max="10551" width="6.5" style="3" customWidth="1"/>
    <col min="10552" max="10552" width="11.125" style="3" customWidth="1"/>
    <col min="10553" max="10553" width="10.75" style="3" customWidth="1"/>
    <col min="10554" max="10554" width="6.5" style="3" customWidth="1"/>
    <col min="10555" max="10555" width="11.25" style="3" customWidth="1"/>
    <col min="10556" max="10556" width="10.75" style="3" customWidth="1"/>
    <col min="10557" max="10557" width="6.625" style="3" customWidth="1"/>
    <col min="10558" max="10558" width="12.25" style="3" customWidth="1"/>
    <col min="10559" max="10559" width="11.25" style="3" customWidth="1"/>
    <col min="10560" max="10560" width="6.625" style="3" customWidth="1"/>
    <col min="10561" max="10561" width="14.5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39" style="3" customWidth="1"/>
    <col min="10761" max="10761" width="12.5" style="3" customWidth="1"/>
    <col min="10762" max="10762" width="12" style="3" customWidth="1"/>
    <col min="10763" max="10763" width="13.125" style="3" customWidth="1"/>
    <col min="10764" max="10764" width="17.375" style="3" customWidth="1"/>
    <col min="10765" max="10765" width="13" style="3" customWidth="1"/>
    <col min="10766" max="10766" width="7.25" style="3" customWidth="1"/>
    <col min="10767" max="10767" width="13.375" style="3" customWidth="1"/>
    <col min="10768" max="10768" width="9.375" style="3" customWidth="1"/>
    <col min="10769" max="10770" width="10.125" style="3" customWidth="1"/>
    <col min="10771" max="10771" width="6.5" style="3" customWidth="1"/>
    <col min="10772" max="10772" width="10.625" style="3" customWidth="1"/>
    <col min="10773" max="10773" width="10.125" style="3" customWidth="1"/>
    <col min="10774" max="10774" width="6.625" style="3" customWidth="1"/>
    <col min="10775" max="10775" width="10.625" style="3" customWidth="1"/>
    <col min="10776" max="10776" width="10.125" style="3" customWidth="1"/>
    <col min="10777" max="10777" width="6.625" style="3" customWidth="1"/>
    <col min="10778" max="10779" width="10.75" style="3" customWidth="1"/>
    <col min="10780" max="10780" width="6.625" style="3" customWidth="1"/>
    <col min="10781" max="10781" width="12.125" style="3" customWidth="1"/>
    <col min="10782" max="10782" width="11.75" style="3" customWidth="1"/>
    <col min="10783" max="10783" width="6.625" style="3" customWidth="1"/>
    <col min="10784" max="10784" width="11" style="3" customWidth="1"/>
    <col min="10785" max="10785" width="10.75" style="3" customWidth="1"/>
    <col min="10786" max="10786" width="6.625" style="3" customWidth="1"/>
    <col min="10787" max="10787" width="11.5" style="3" customWidth="1"/>
    <col min="10788" max="10788" width="11.125" style="3" customWidth="1"/>
    <col min="10789" max="10789" width="6.625" style="3" customWidth="1"/>
    <col min="10790" max="10791" width="11.75" style="3" customWidth="1"/>
    <col min="10792" max="10792" width="6.625" style="3" customWidth="1"/>
    <col min="10793" max="10793" width="11.5" style="3" customWidth="1"/>
    <col min="10794" max="10794" width="11" style="3" customWidth="1"/>
    <col min="10795" max="10795" width="7.25" style="3" customWidth="1"/>
    <col min="10796" max="10796" width="11.625" style="3" customWidth="1"/>
    <col min="10797" max="10797" width="11.5" style="3" customWidth="1"/>
    <col min="10798" max="10798" width="6.5" style="3" customWidth="1"/>
    <col min="10799" max="10799" width="10.875" style="3" customWidth="1"/>
    <col min="10800" max="10800" width="10.5" style="3" customWidth="1"/>
    <col min="10801" max="10801" width="6.5" style="3" customWidth="1"/>
    <col min="10802" max="10802" width="11.875" style="3" customWidth="1"/>
    <col min="10803" max="10803" width="12" style="3" customWidth="1"/>
    <col min="10804" max="10804" width="6.5" style="3" customWidth="1"/>
    <col min="10805" max="10805" width="11.375" style="3" customWidth="1"/>
    <col min="10806" max="10806" width="10.875" style="3" customWidth="1"/>
    <col min="10807" max="10807" width="6.5" style="3" customWidth="1"/>
    <col min="10808" max="10808" width="11.125" style="3" customWidth="1"/>
    <col min="10809" max="10809" width="10.75" style="3" customWidth="1"/>
    <col min="10810" max="10810" width="6.5" style="3" customWidth="1"/>
    <col min="10811" max="10811" width="11.25" style="3" customWidth="1"/>
    <col min="10812" max="10812" width="10.75" style="3" customWidth="1"/>
    <col min="10813" max="10813" width="6.625" style="3" customWidth="1"/>
    <col min="10814" max="10814" width="12.25" style="3" customWidth="1"/>
    <col min="10815" max="10815" width="11.25" style="3" customWidth="1"/>
    <col min="10816" max="10816" width="6.625" style="3" customWidth="1"/>
    <col min="10817" max="10817" width="14.5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39" style="3" customWidth="1"/>
    <col min="11017" max="11017" width="12.5" style="3" customWidth="1"/>
    <col min="11018" max="11018" width="12" style="3" customWidth="1"/>
    <col min="11019" max="11019" width="13.125" style="3" customWidth="1"/>
    <col min="11020" max="11020" width="17.375" style="3" customWidth="1"/>
    <col min="11021" max="11021" width="13" style="3" customWidth="1"/>
    <col min="11022" max="11022" width="7.25" style="3" customWidth="1"/>
    <col min="11023" max="11023" width="13.375" style="3" customWidth="1"/>
    <col min="11024" max="11024" width="9.375" style="3" customWidth="1"/>
    <col min="11025" max="11026" width="10.125" style="3" customWidth="1"/>
    <col min="11027" max="11027" width="6.5" style="3" customWidth="1"/>
    <col min="11028" max="11028" width="10.625" style="3" customWidth="1"/>
    <col min="11029" max="11029" width="10.125" style="3" customWidth="1"/>
    <col min="11030" max="11030" width="6.625" style="3" customWidth="1"/>
    <col min="11031" max="11031" width="10.625" style="3" customWidth="1"/>
    <col min="11032" max="11032" width="10.125" style="3" customWidth="1"/>
    <col min="11033" max="11033" width="6.625" style="3" customWidth="1"/>
    <col min="11034" max="11035" width="10.75" style="3" customWidth="1"/>
    <col min="11036" max="11036" width="6.625" style="3" customWidth="1"/>
    <col min="11037" max="11037" width="12.125" style="3" customWidth="1"/>
    <col min="11038" max="11038" width="11.75" style="3" customWidth="1"/>
    <col min="11039" max="11039" width="6.625" style="3" customWidth="1"/>
    <col min="11040" max="11040" width="11" style="3" customWidth="1"/>
    <col min="11041" max="11041" width="10.75" style="3" customWidth="1"/>
    <col min="11042" max="11042" width="6.625" style="3" customWidth="1"/>
    <col min="11043" max="11043" width="11.5" style="3" customWidth="1"/>
    <col min="11044" max="11044" width="11.125" style="3" customWidth="1"/>
    <col min="11045" max="11045" width="6.625" style="3" customWidth="1"/>
    <col min="11046" max="11047" width="11.75" style="3" customWidth="1"/>
    <col min="11048" max="11048" width="6.625" style="3" customWidth="1"/>
    <col min="11049" max="11049" width="11.5" style="3" customWidth="1"/>
    <col min="11050" max="11050" width="11" style="3" customWidth="1"/>
    <col min="11051" max="11051" width="7.25" style="3" customWidth="1"/>
    <col min="11052" max="11052" width="11.625" style="3" customWidth="1"/>
    <col min="11053" max="11053" width="11.5" style="3" customWidth="1"/>
    <col min="11054" max="11054" width="6.5" style="3" customWidth="1"/>
    <col min="11055" max="11055" width="10.875" style="3" customWidth="1"/>
    <col min="11056" max="11056" width="10.5" style="3" customWidth="1"/>
    <col min="11057" max="11057" width="6.5" style="3" customWidth="1"/>
    <col min="11058" max="11058" width="11.875" style="3" customWidth="1"/>
    <col min="11059" max="11059" width="12" style="3" customWidth="1"/>
    <col min="11060" max="11060" width="6.5" style="3" customWidth="1"/>
    <col min="11061" max="11061" width="11.375" style="3" customWidth="1"/>
    <col min="11062" max="11062" width="10.875" style="3" customWidth="1"/>
    <col min="11063" max="11063" width="6.5" style="3" customWidth="1"/>
    <col min="11064" max="11064" width="11.125" style="3" customWidth="1"/>
    <col min="11065" max="11065" width="10.75" style="3" customWidth="1"/>
    <col min="11066" max="11066" width="6.5" style="3" customWidth="1"/>
    <col min="11067" max="11067" width="11.25" style="3" customWidth="1"/>
    <col min="11068" max="11068" width="10.75" style="3" customWidth="1"/>
    <col min="11069" max="11069" width="6.625" style="3" customWidth="1"/>
    <col min="11070" max="11070" width="12.25" style="3" customWidth="1"/>
    <col min="11071" max="11071" width="11.25" style="3" customWidth="1"/>
    <col min="11072" max="11072" width="6.625" style="3" customWidth="1"/>
    <col min="11073" max="11073" width="14.5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39" style="3" customWidth="1"/>
    <col min="11273" max="11273" width="12.5" style="3" customWidth="1"/>
    <col min="11274" max="11274" width="12" style="3" customWidth="1"/>
    <col min="11275" max="11275" width="13.125" style="3" customWidth="1"/>
    <col min="11276" max="11276" width="17.375" style="3" customWidth="1"/>
    <col min="11277" max="11277" width="13" style="3" customWidth="1"/>
    <col min="11278" max="11278" width="7.25" style="3" customWidth="1"/>
    <col min="11279" max="11279" width="13.375" style="3" customWidth="1"/>
    <col min="11280" max="11280" width="9.375" style="3" customWidth="1"/>
    <col min="11281" max="11282" width="10.125" style="3" customWidth="1"/>
    <col min="11283" max="11283" width="6.5" style="3" customWidth="1"/>
    <col min="11284" max="11284" width="10.625" style="3" customWidth="1"/>
    <col min="11285" max="11285" width="10.125" style="3" customWidth="1"/>
    <col min="11286" max="11286" width="6.625" style="3" customWidth="1"/>
    <col min="11287" max="11287" width="10.625" style="3" customWidth="1"/>
    <col min="11288" max="11288" width="10.125" style="3" customWidth="1"/>
    <col min="11289" max="11289" width="6.625" style="3" customWidth="1"/>
    <col min="11290" max="11291" width="10.75" style="3" customWidth="1"/>
    <col min="11292" max="11292" width="6.625" style="3" customWidth="1"/>
    <col min="11293" max="11293" width="12.125" style="3" customWidth="1"/>
    <col min="11294" max="11294" width="11.75" style="3" customWidth="1"/>
    <col min="11295" max="11295" width="6.625" style="3" customWidth="1"/>
    <col min="11296" max="11296" width="11" style="3" customWidth="1"/>
    <col min="11297" max="11297" width="10.75" style="3" customWidth="1"/>
    <col min="11298" max="11298" width="6.625" style="3" customWidth="1"/>
    <col min="11299" max="11299" width="11.5" style="3" customWidth="1"/>
    <col min="11300" max="11300" width="11.125" style="3" customWidth="1"/>
    <col min="11301" max="11301" width="6.625" style="3" customWidth="1"/>
    <col min="11302" max="11303" width="11.75" style="3" customWidth="1"/>
    <col min="11304" max="11304" width="6.625" style="3" customWidth="1"/>
    <col min="11305" max="11305" width="11.5" style="3" customWidth="1"/>
    <col min="11306" max="11306" width="11" style="3" customWidth="1"/>
    <col min="11307" max="11307" width="7.25" style="3" customWidth="1"/>
    <col min="11308" max="11308" width="11.625" style="3" customWidth="1"/>
    <col min="11309" max="11309" width="11.5" style="3" customWidth="1"/>
    <col min="11310" max="11310" width="6.5" style="3" customWidth="1"/>
    <col min="11311" max="11311" width="10.875" style="3" customWidth="1"/>
    <col min="11312" max="11312" width="10.5" style="3" customWidth="1"/>
    <col min="11313" max="11313" width="6.5" style="3" customWidth="1"/>
    <col min="11314" max="11314" width="11.875" style="3" customWidth="1"/>
    <col min="11315" max="11315" width="12" style="3" customWidth="1"/>
    <col min="11316" max="11316" width="6.5" style="3" customWidth="1"/>
    <col min="11317" max="11317" width="11.375" style="3" customWidth="1"/>
    <col min="11318" max="11318" width="10.875" style="3" customWidth="1"/>
    <col min="11319" max="11319" width="6.5" style="3" customWidth="1"/>
    <col min="11320" max="11320" width="11.125" style="3" customWidth="1"/>
    <col min="11321" max="11321" width="10.75" style="3" customWidth="1"/>
    <col min="11322" max="11322" width="6.5" style="3" customWidth="1"/>
    <col min="11323" max="11323" width="11.25" style="3" customWidth="1"/>
    <col min="11324" max="11324" width="10.75" style="3" customWidth="1"/>
    <col min="11325" max="11325" width="6.625" style="3" customWidth="1"/>
    <col min="11326" max="11326" width="12.25" style="3" customWidth="1"/>
    <col min="11327" max="11327" width="11.25" style="3" customWidth="1"/>
    <col min="11328" max="11328" width="6.625" style="3" customWidth="1"/>
    <col min="11329" max="11329" width="14.5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39" style="3" customWidth="1"/>
    <col min="11529" max="11529" width="12.5" style="3" customWidth="1"/>
    <col min="11530" max="11530" width="12" style="3" customWidth="1"/>
    <col min="11531" max="11531" width="13.125" style="3" customWidth="1"/>
    <col min="11532" max="11532" width="17.375" style="3" customWidth="1"/>
    <col min="11533" max="11533" width="13" style="3" customWidth="1"/>
    <col min="11534" max="11534" width="7.25" style="3" customWidth="1"/>
    <col min="11535" max="11535" width="13.375" style="3" customWidth="1"/>
    <col min="11536" max="11536" width="9.375" style="3" customWidth="1"/>
    <col min="11537" max="11538" width="10.125" style="3" customWidth="1"/>
    <col min="11539" max="11539" width="6.5" style="3" customWidth="1"/>
    <col min="11540" max="11540" width="10.625" style="3" customWidth="1"/>
    <col min="11541" max="11541" width="10.125" style="3" customWidth="1"/>
    <col min="11542" max="11542" width="6.625" style="3" customWidth="1"/>
    <col min="11543" max="11543" width="10.625" style="3" customWidth="1"/>
    <col min="11544" max="11544" width="10.125" style="3" customWidth="1"/>
    <col min="11545" max="11545" width="6.625" style="3" customWidth="1"/>
    <col min="11546" max="11547" width="10.75" style="3" customWidth="1"/>
    <col min="11548" max="11548" width="6.625" style="3" customWidth="1"/>
    <col min="11549" max="11549" width="12.125" style="3" customWidth="1"/>
    <col min="11550" max="11550" width="11.75" style="3" customWidth="1"/>
    <col min="11551" max="11551" width="6.625" style="3" customWidth="1"/>
    <col min="11552" max="11552" width="11" style="3" customWidth="1"/>
    <col min="11553" max="11553" width="10.75" style="3" customWidth="1"/>
    <col min="11554" max="11554" width="6.625" style="3" customWidth="1"/>
    <col min="11555" max="11555" width="11.5" style="3" customWidth="1"/>
    <col min="11556" max="11556" width="11.125" style="3" customWidth="1"/>
    <col min="11557" max="11557" width="6.625" style="3" customWidth="1"/>
    <col min="11558" max="11559" width="11.75" style="3" customWidth="1"/>
    <col min="11560" max="11560" width="6.625" style="3" customWidth="1"/>
    <col min="11561" max="11561" width="11.5" style="3" customWidth="1"/>
    <col min="11562" max="11562" width="11" style="3" customWidth="1"/>
    <col min="11563" max="11563" width="7.25" style="3" customWidth="1"/>
    <col min="11564" max="11564" width="11.625" style="3" customWidth="1"/>
    <col min="11565" max="11565" width="11.5" style="3" customWidth="1"/>
    <col min="11566" max="11566" width="6.5" style="3" customWidth="1"/>
    <col min="11567" max="11567" width="10.875" style="3" customWidth="1"/>
    <col min="11568" max="11568" width="10.5" style="3" customWidth="1"/>
    <col min="11569" max="11569" width="6.5" style="3" customWidth="1"/>
    <col min="11570" max="11570" width="11.875" style="3" customWidth="1"/>
    <col min="11571" max="11571" width="12" style="3" customWidth="1"/>
    <col min="11572" max="11572" width="6.5" style="3" customWidth="1"/>
    <col min="11573" max="11573" width="11.375" style="3" customWidth="1"/>
    <col min="11574" max="11574" width="10.875" style="3" customWidth="1"/>
    <col min="11575" max="11575" width="6.5" style="3" customWidth="1"/>
    <col min="11576" max="11576" width="11.125" style="3" customWidth="1"/>
    <col min="11577" max="11577" width="10.75" style="3" customWidth="1"/>
    <col min="11578" max="11578" width="6.5" style="3" customWidth="1"/>
    <col min="11579" max="11579" width="11.25" style="3" customWidth="1"/>
    <col min="11580" max="11580" width="10.75" style="3" customWidth="1"/>
    <col min="11581" max="11581" width="6.625" style="3" customWidth="1"/>
    <col min="11582" max="11582" width="12.25" style="3" customWidth="1"/>
    <col min="11583" max="11583" width="11.25" style="3" customWidth="1"/>
    <col min="11584" max="11584" width="6.625" style="3" customWidth="1"/>
    <col min="11585" max="11585" width="14.5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39" style="3" customWidth="1"/>
    <col min="11785" max="11785" width="12.5" style="3" customWidth="1"/>
    <col min="11786" max="11786" width="12" style="3" customWidth="1"/>
    <col min="11787" max="11787" width="13.125" style="3" customWidth="1"/>
    <col min="11788" max="11788" width="17.375" style="3" customWidth="1"/>
    <col min="11789" max="11789" width="13" style="3" customWidth="1"/>
    <col min="11790" max="11790" width="7.25" style="3" customWidth="1"/>
    <col min="11791" max="11791" width="13.375" style="3" customWidth="1"/>
    <col min="11792" max="11792" width="9.375" style="3" customWidth="1"/>
    <col min="11793" max="11794" width="10.125" style="3" customWidth="1"/>
    <col min="11795" max="11795" width="6.5" style="3" customWidth="1"/>
    <col min="11796" max="11796" width="10.625" style="3" customWidth="1"/>
    <col min="11797" max="11797" width="10.125" style="3" customWidth="1"/>
    <col min="11798" max="11798" width="6.625" style="3" customWidth="1"/>
    <col min="11799" max="11799" width="10.625" style="3" customWidth="1"/>
    <col min="11800" max="11800" width="10.125" style="3" customWidth="1"/>
    <col min="11801" max="11801" width="6.625" style="3" customWidth="1"/>
    <col min="11802" max="11803" width="10.75" style="3" customWidth="1"/>
    <col min="11804" max="11804" width="6.625" style="3" customWidth="1"/>
    <col min="11805" max="11805" width="12.125" style="3" customWidth="1"/>
    <col min="11806" max="11806" width="11.75" style="3" customWidth="1"/>
    <col min="11807" max="11807" width="6.625" style="3" customWidth="1"/>
    <col min="11808" max="11808" width="11" style="3" customWidth="1"/>
    <col min="11809" max="11809" width="10.75" style="3" customWidth="1"/>
    <col min="11810" max="11810" width="6.625" style="3" customWidth="1"/>
    <col min="11811" max="11811" width="11.5" style="3" customWidth="1"/>
    <col min="11812" max="11812" width="11.125" style="3" customWidth="1"/>
    <col min="11813" max="11813" width="6.625" style="3" customWidth="1"/>
    <col min="11814" max="11815" width="11.75" style="3" customWidth="1"/>
    <col min="11816" max="11816" width="6.625" style="3" customWidth="1"/>
    <col min="11817" max="11817" width="11.5" style="3" customWidth="1"/>
    <col min="11818" max="11818" width="11" style="3" customWidth="1"/>
    <col min="11819" max="11819" width="7.25" style="3" customWidth="1"/>
    <col min="11820" max="11820" width="11.625" style="3" customWidth="1"/>
    <col min="11821" max="11821" width="11.5" style="3" customWidth="1"/>
    <col min="11822" max="11822" width="6.5" style="3" customWidth="1"/>
    <col min="11823" max="11823" width="10.875" style="3" customWidth="1"/>
    <col min="11824" max="11824" width="10.5" style="3" customWidth="1"/>
    <col min="11825" max="11825" width="6.5" style="3" customWidth="1"/>
    <col min="11826" max="11826" width="11.875" style="3" customWidth="1"/>
    <col min="11827" max="11827" width="12" style="3" customWidth="1"/>
    <col min="11828" max="11828" width="6.5" style="3" customWidth="1"/>
    <col min="11829" max="11829" width="11.375" style="3" customWidth="1"/>
    <col min="11830" max="11830" width="10.875" style="3" customWidth="1"/>
    <col min="11831" max="11831" width="6.5" style="3" customWidth="1"/>
    <col min="11832" max="11832" width="11.125" style="3" customWidth="1"/>
    <col min="11833" max="11833" width="10.75" style="3" customWidth="1"/>
    <col min="11834" max="11834" width="6.5" style="3" customWidth="1"/>
    <col min="11835" max="11835" width="11.25" style="3" customWidth="1"/>
    <col min="11836" max="11836" width="10.75" style="3" customWidth="1"/>
    <col min="11837" max="11837" width="6.625" style="3" customWidth="1"/>
    <col min="11838" max="11838" width="12.25" style="3" customWidth="1"/>
    <col min="11839" max="11839" width="11.25" style="3" customWidth="1"/>
    <col min="11840" max="11840" width="6.625" style="3" customWidth="1"/>
    <col min="11841" max="11841" width="14.5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39" style="3" customWidth="1"/>
    <col min="12041" max="12041" width="12.5" style="3" customWidth="1"/>
    <col min="12042" max="12042" width="12" style="3" customWidth="1"/>
    <col min="12043" max="12043" width="13.125" style="3" customWidth="1"/>
    <col min="12044" max="12044" width="17.375" style="3" customWidth="1"/>
    <col min="12045" max="12045" width="13" style="3" customWidth="1"/>
    <col min="12046" max="12046" width="7.25" style="3" customWidth="1"/>
    <col min="12047" max="12047" width="13.375" style="3" customWidth="1"/>
    <col min="12048" max="12048" width="9.375" style="3" customWidth="1"/>
    <col min="12049" max="12050" width="10.125" style="3" customWidth="1"/>
    <col min="12051" max="12051" width="6.5" style="3" customWidth="1"/>
    <col min="12052" max="12052" width="10.625" style="3" customWidth="1"/>
    <col min="12053" max="12053" width="10.125" style="3" customWidth="1"/>
    <col min="12054" max="12054" width="6.625" style="3" customWidth="1"/>
    <col min="12055" max="12055" width="10.625" style="3" customWidth="1"/>
    <col min="12056" max="12056" width="10.125" style="3" customWidth="1"/>
    <col min="12057" max="12057" width="6.625" style="3" customWidth="1"/>
    <col min="12058" max="12059" width="10.75" style="3" customWidth="1"/>
    <col min="12060" max="12060" width="6.625" style="3" customWidth="1"/>
    <col min="12061" max="12061" width="12.125" style="3" customWidth="1"/>
    <col min="12062" max="12062" width="11.75" style="3" customWidth="1"/>
    <col min="12063" max="12063" width="6.625" style="3" customWidth="1"/>
    <col min="12064" max="12064" width="11" style="3" customWidth="1"/>
    <col min="12065" max="12065" width="10.75" style="3" customWidth="1"/>
    <col min="12066" max="12066" width="6.625" style="3" customWidth="1"/>
    <col min="12067" max="12067" width="11.5" style="3" customWidth="1"/>
    <col min="12068" max="12068" width="11.125" style="3" customWidth="1"/>
    <col min="12069" max="12069" width="6.625" style="3" customWidth="1"/>
    <col min="12070" max="12071" width="11.75" style="3" customWidth="1"/>
    <col min="12072" max="12072" width="6.625" style="3" customWidth="1"/>
    <col min="12073" max="12073" width="11.5" style="3" customWidth="1"/>
    <col min="12074" max="12074" width="11" style="3" customWidth="1"/>
    <col min="12075" max="12075" width="7.25" style="3" customWidth="1"/>
    <col min="12076" max="12076" width="11.625" style="3" customWidth="1"/>
    <col min="12077" max="12077" width="11.5" style="3" customWidth="1"/>
    <col min="12078" max="12078" width="6.5" style="3" customWidth="1"/>
    <col min="12079" max="12079" width="10.875" style="3" customWidth="1"/>
    <col min="12080" max="12080" width="10.5" style="3" customWidth="1"/>
    <col min="12081" max="12081" width="6.5" style="3" customWidth="1"/>
    <col min="12082" max="12082" width="11.875" style="3" customWidth="1"/>
    <col min="12083" max="12083" width="12" style="3" customWidth="1"/>
    <col min="12084" max="12084" width="6.5" style="3" customWidth="1"/>
    <col min="12085" max="12085" width="11.375" style="3" customWidth="1"/>
    <col min="12086" max="12086" width="10.875" style="3" customWidth="1"/>
    <col min="12087" max="12087" width="6.5" style="3" customWidth="1"/>
    <col min="12088" max="12088" width="11.125" style="3" customWidth="1"/>
    <col min="12089" max="12089" width="10.75" style="3" customWidth="1"/>
    <col min="12090" max="12090" width="6.5" style="3" customWidth="1"/>
    <col min="12091" max="12091" width="11.25" style="3" customWidth="1"/>
    <col min="12092" max="12092" width="10.75" style="3" customWidth="1"/>
    <col min="12093" max="12093" width="6.625" style="3" customWidth="1"/>
    <col min="12094" max="12094" width="12.25" style="3" customWidth="1"/>
    <col min="12095" max="12095" width="11.25" style="3" customWidth="1"/>
    <col min="12096" max="12096" width="6.625" style="3" customWidth="1"/>
    <col min="12097" max="12097" width="14.5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39" style="3" customWidth="1"/>
    <col min="12297" max="12297" width="12.5" style="3" customWidth="1"/>
    <col min="12298" max="12298" width="12" style="3" customWidth="1"/>
    <col min="12299" max="12299" width="13.125" style="3" customWidth="1"/>
    <col min="12300" max="12300" width="17.375" style="3" customWidth="1"/>
    <col min="12301" max="12301" width="13" style="3" customWidth="1"/>
    <col min="12302" max="12302" width="7.25" style="3" customWidth="1"/>
    <col min="12303" max="12303" width="13.375" style="3" customWidth="1"/>
    <col min="12304" max="12304" width="9.375" style="3" customWidth="1"/>
    <col min="12305" max="12306" width="10.125" style="3" customWidth="1"/>
    <col min="12307" max="12307" width="6.5" style="3" customWidth="1"/>
    <col min="12308" max="12308" width="10.625" style="3" customWidth="1"/>
    <col min="12309" max="12309" width="10.125" style="3" customWidth="1"/>
    <col min="12310" max="12310" width="6.625" style="3" customWidth="1"/>
    <col min="12311" max="12311" width="10.625" style="3" customWidth="1"/>
    <col min="12312" max="12312" width="10.125" style="3" customWidth="1"/>
    <col min="12313" max="12313" width="6.625" style="3" customWidth="1"/>
    <col min="12314" max="12315" width="10.75" style="3" customWidth="1"/>
    <col min="12316" max="12316" width="6.625" style="3" customWidth="1"/>
    <col min="12317" max="12317" width="12.125" style="3" customWidth="1"/>
    <col min="12318" max="12318" width="11.75" style="3" customWidth="1"/>
    <col min="12319" max="12319" width="6.625" style="3" customWidth="1"/>
    <col min="12320" max="12320" width="11" style="3" customWidth="1"/>
    <col min="12321" max="12321" width="10.75" style="3" customWidth="1"/>
    <col min="12322" max="12322" width="6.625" style="3" customWidth="1"/>
    <col min="12323" max="12323" width="11.5" style="3" customWidth="1"/>
    <col min="12324" max="12324" width="11.125" style="3" customWidth="1"/>
    <col min="12325" max="12325" width="6.625" style="3" customWidth="1"/>
    <col min="12326" max="12327" width="11.75" style="3" customWidth="1"/>
    <col min="12328" max="12328" width="6.625" style="3" customWidth="1"/>
    <col min="12329" max="12329" width="11.5" style="3" customWidth="1"/>
    <col min="12330" max="12330" width="11" style="3" customWidth="1"/>
    <col min="12331" max="12331" width="7.25" style="3" customWidth="1"/>
    <col min="12332" max="12332" width="11.625" style="3" customWidth="1"/>
    <col min="12333" max="12333" width="11.5" style="3" customWidth="1"/>
    <col min="12334" max="12334" width="6.5" style="3" customWidth="1"/>
    <col min="12335" max="12335" width="10.875" style="3" customWidth="1"/>
    <col min="12336" max="12336" width="10.5" style="3" customWidth="1"/>
    <col min="12337" max="12337" width="6.5" style="3" customWidth="1"/>
    <col min="12338" max="12338" width="11.875" style="3" customWidth="1"/>
    <col min="12339" max="12339" width="12" style="3" customWidth="1"/>
    <col min="12340" max="12340" width="6.5" style="3" customWidth="1"/>
    <col min="12341" max="12341" width="11.375" style="3" customWidth="1"/>
    <col min="12342" max="12342" width="10.875" style="3" customWidth="1"/>
    <col min="12343" max="12343" width="6.5" style="3" customWidth="1"/>
    <col min="12344" max="12344" width="11.125" style="3" customWidth="1"/>
    <col min="12345" max="12345" width="10.75" style="3" customWidth="1"/>
    <col min="12346" max="12346" width="6.5" style="3" customWidth="1"/>
    <col min="12347" max="12347" width="11.25" style="3" customWidth="1"/>
    <col min="12348" max="12348" width="10.75" style="3" customWidth="1"/>
    <col min="12349" max="12349" width="6.625" style="3" customWidth="1"/>
    <col min="12350" max="12350" width="12.25" style="3" customWidth="1"/>
    <col min="12351" max="12351" width="11.25" style="3" customWidth="1"/>
    <col min="12352" max="12352" width="6.625" style="3" customWidth="1"/>
    <col min="12353" max="12353" width="14.5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39" style="3" customWidth="1"/>
    <col min="12553" max="12553" width="12.5" style="3" customWidth="1"/>
    <col min="12554" max="12554" width="12" style="3" customWidth="1"/>
    <col min="12555" max="12555" width="13.125" style="3" customWidth="1"/>
    <col min="12556" max="12556" width="17.375" style="3" customWidth="1"/>
    <col min="12557" max="12557" width="13" style="3" customWidth="1"/>
    <col min="12558" max="12558" width="7.25" style="3" customWidth="1"/>
    <col min="12559" max="12559" width="13.375" style="3" customWidth="1"/>
    <col min="12560" max="12560" width="9.375" style="3" customWidth="1"/>
    <col min="12561" max="12562" width="10.125" style="3" customWidth="1"/>
    <col min="12563" max="12563" width="6.5" style="3" customWidth="1"/>
    <col min="12564" max="12564" width="10.625" style="3" customWidth="1"/>
    <col min="12565" max="12565" width="10.125" style="3" customWidth="1"/>
    <col min="12566" max="12566" width="6.625" style="3" customWidth="1"/>
    <col min="12567" max="12567" width="10.625" style="3" customWidth="1"/>
    <col min="12568" max="12568" width="10.125" style="3" customWidth="1"/>
    <col min="12569" max="12569" width="6.625" style="3" customWidth="1"/>
    <col min="12570" max="12571" width="10.75" style="3" customWidth="1"/>
    <col min="12572" max="12572" width="6.625" style="3" customWidth="1"/>
    <col min="12573" max="12573" width="12.125" style="3" customWidth="1"/>
    <col min="12574" max="12574" width="11.75" style="3" customWidth="1"/>
    <col min="12575" max="12575" width="6.625" style="3" customWidth="1"/>
    <col min="12576" max="12576" width="11" style="3" customWidth="1"/>
    <col min="12577" max="12577" width="10.75" style="3" customWidth="1"/>
    <col min="12578" max="12578" width="6.625" style="3" customWidth="1"/>
    <col min="12579" max="12579" width="11.5" style="3" customWidth="1"/>
    <col min="12580" max="12580" width="11.125" style="3" customWidth="1"/>
    <col min="12581" max="12581" width="6.625" style="3" customWidth="1"/>
    <col min="12582" max="12583" width="11.75" style="3" customWidth="1"/>
    <col min="12584" max="12584" width="6.625" style="3" customWidth="1"/>
    <col min="12585" max="12585" width="11.5" style="3" customWidth="1"/>
    <col min="12586" max="12586" width="11" style="3" customWidth="1"/>
    <col min="12587" max="12587" width="7.25" style="3" customWidth="1"/>
    <col min="12588" max="12588" width="11.625" style="3" customWidth="1"/>
    <col min="12589" max="12589" width="11.5" style="3" customWidth="1"/>
    <col min="12590" max="12590" width="6.5" style="3" customWidth="1"/>
    <col min="12591" max="12591" width="10.875" style="3" customWidth="1"/>
    <col min="12592" max="12592" width="10.5" style="3" customWidth="1"/>
    <col min="12593" max="12593" width="6.5" style="3" customWidth="1"/>
    <col min="12594" max="12594" width="11.875" style="3" customWidth="1"/>
    <col min="12595" max="12595" width="12" style="3" customWidth="1"/>
    <col min="12596" max="12596" width="6.5" style="3" customWidth="1"/>
    <col min="12597" max="12597" width="11.375" style="3" customWidth="1"/>
    <col min="12598" max="12598" width="10.875" style="3" customWidth="1"/>
    <col min="12599" max="12599" width="6.5" style="3" customWidth="1"/>
    <col min="12600" max="12600" width="11.125" style="3" customWidth="1"/>
    <col min="12601" max="12601" width="10.75" style="3" customWidth="1"/>
    <col min="12602" max="12602" width="6.5" style="3" customWidth="1"/>
    <col min="12603" max="12603" width="11.25" style="3" customWidth="1"/>
    <col min="12604" max="12604" width="10.75" style="3" customWidth="1"/>
    <col min="12605" max="12605" width="6.625" style="3" customWidth="1"/>
    <col min="12606" max="12606" width="12.25" style="3" customWidth="1"/>
    <col min="12607" max="12607" width="11.25" style="3" customWidth="1"/>
    <col min="12608" max="12608" width="6.625" style="3" customWidth="1"/>
    <col min="12609" max="12609" width="14.5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39" style="3" customWidth="1"/>
    <col min="12809" max="12809" width="12.5" style="3" customWidth="1"/>
    <col min="12810" max="12810" width="12" style="3" customWidth="1"/>
    <col min="12811" max="12811" width="13.125" style="3" customWidth="1"/>
    <col min="12812" max="12812" width="17.375" style="3" customWidth="1"/>
    <col min="12813" max="12813" width="13" style="3" customWidth="1"/>
    <col min="12814" max="12814" width="7.25" style="3" customWidth="1"/>
    <col min="12815" max="12815" width="13.375" style="3" customWidth="1"/>
    <col min="12816" max="12816" width="9.375" style="3" customWidth="1"/>
    <col min="12817" max="12818" width="10.125" style="3" customWidth="1"/>
    <col min="12819" max="12819" width="6.5" style="3" customWidth="1"/>
    <col min="12820" max="12820" width="10.625" style="3" customWidth="1"/>
    <col min="12821" max="12821" width="10.125" style="3" customWidth="1"/>
    <col min="12822" max="12822" width="6.625" style="3" customWidth="1"/>
    <col min="12823" max="12823" width="10.625" style="3" customWidth="1"/>
    <col min="12824" max="12824" width="10.125" style="3" customWidth="1"/>
    <col min="12825" max="12825" width="6.625" style="3" customWidth="1"/>
    <col min="12826" max="12827" width="10.75" style="3" customWidth="1"/>
    <col min="12828" max="12828" width="6.625" style="3" customWidth="1"/>
    <col min="12829" max="12829" width="12.125" style="3" customWidth="1"/>
    <col min="12830" max="12830" width="11.75" style="3" customWidth="1"/>
    <col min="12831" max="12831" width="6.625" style="3" customWidth="1"/>
    <col min="12832" max="12832" width="11" style="3" customWidth="1"/>
    <col min="12833" max="12833" width="10.75" style="3" customWidth="1"/>
    <col min="12834" max="12834" width="6.625" style="3" customWidth="1"/>
    <col min="12835" max="12835" width="11.5" style="3" customWidth="1"/>
    <col min="12836" max="12836" width="11.125" style="3" customWidth="1"/>
    <col min="12837" max="12837" width="6.625" style="3" customWidth="1"/>
    <col min="12838" max="12839" width="11.75" style="3" customWidth="1"/>
    <col min="12840" max="12840" width="6.625" style="3" customWidth="1"/>
    <col min="12841" max="12841" width="11.5" style="3" customWidth="1"/>
    <col min="12842" max="12842" width="11" style="3" customWidth="1"/>
    <col min="12843" max="12843" width="7.25" style="3" customWidth="1"/>
    <col min="12844" max="12844" width="11.625" style="3" customWidth="1"/>
    <col min="12845" max="12845" width="11.5" style="3" customWidth="1"/>
    <col min="12846" max="12846" width="6.5" style="3" customWidth="1"/>
    <col min="12847" max="12847" width="10.875" style="3" customWidth="1"/>
    <col min="12848" max="12848" width="10.5" style="3" customWidth="1"/>
    <col min="12849" max="12849" width="6.5" style="3" customWidth="1"/>
    <col min="12850" max="12850" width="11.875" style="3" customWidth="1"/>
    <col min="12851" max="12851" width="12" style="3" customWidth="1"/>
    <col min="12852" max="12852" width="6.5" style="3" customWidth="1"/>
    <col min="12853" max="12853" width="11.375" style="3" customWidth="1"/>
    <col min="12854" max="12854" width="10.875" style="3" customWidth="1"/>
    <col min="12855" max="12855" width="6.5" style="3" customWidth="1"/>
    <col min="12856" max="12856" width="11.125" style="3" customWidth="1"/>
    <col min="12857" max="12857" width="10.75" style="3" customWidth="1"/>
    <col min="12858" max="12858" width="6.5" style="3" customWidth="1"/>
    <col min="12859" max="12859" width="11.25" style="3" customWidth="1"/>
    <col min="12860" max="12860" width="10.75" style="3" customWidth="1"/>
    <col min="12861" max="12861" width="6.625" style="3" customWidth="1"/>
    <col min="12862" max="12862" width="12.25" style="3" customWidth="1"/>
    <col min="12863" max="12863" width="11.25" style="3" customWidth="1"/>
    <col min="12864" max="12864" width="6.625" style="3" customWidth="1"/>
    <col min="12865" max="12865" width="14.5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39" style="3" customWidth="1"/>
    <col min="13065" max="13065" width="12.5" style="3" customWidth="1"/>
    <col min="13066" max="13066" width="12" style="3" customWidth="1"/>
    <col min="13067" max="13067" width="13.125" style="3" customWidth="1"/>
    <col min="13068" max="13068" width="17.375" style="3" customWidth="1"/>
    <col min="13069" max="13069" width="13" style="3" customWidth="1"/>
    <col min="13070" max="13070" width="7.25" style="3" customWidth="1"/>
    <col min="13071" max="13071" width="13.375" style="3" customWidth="1"/>
    <col min="13072" max="13072" width="9.375" style="3" customWidth="1"/>
    <col min="13073" max="13074" width="10.125" style="3" customWidth="1"/>
    <col min="13075" max="13075" width="6.5" style="3" customWidth="1"/>
    <col min="13076" max="13076" width="10.625" style="3" customWidth="1"/>
    <col min="13077" max="13077" width="10.125" style="3" customWidth="1"/>
    <col min="13078" max="13078" width="6.625" style="3" customWidth="1"/>
    <col min="13079" max="13079" width="10.625" style="3" customWidth="1"/>
    <col min="13080" max="13080" width="10.125" style="3" customWidth="1"/>
    <col min="13081" max="13081" width="6.625" style="3" customWidth="1"/>
    <col min="13082" max="13083" width="10.75" style="3" customWidth="1"/>
    <col min="13084" max="13084" width="6.625" style="3" customWidth="1"/>
    <col min="13085" max="13085" width="12.125" style="3" customWidth="1"/>
    <col min="13086" max="13086" width="11.75" style="3" customWidth="1"/>
    <col min="13087" max="13087" width="6.625" style="3" customWidth="1"/>
    <col min="13088" max="13088" width="11" style="3" customWidth="1"/>
    <col min="13089" max="13089" width="10.75" style="3" customWidth="1"/>
    <col min="13090" max="13090" width="6.625" style="3" customWidth="1"/>
    <col min="13091" max="13091" width="11.5" style="3" customWidth="1"/>
    <col min="13092" max="13092" width="11.125" style="3" customWidth="1"/>
    <col min="13093" max="13093" width="6.625" style="3" customWidth="1"/>
    <col min="13094" max="13095" width="11.75" style="3" customWidth="1"/>
    <col min="13096" max="13096" width="6.625" style="3" customWidth="1"/>
    <col min="13097" max="13097" width="11.5" style="3" customWidth="1"/>
    <col min="13098" max="13098" width="11" style="3" customWidth="1"/>
    <col min="13099" max="13099" width="7.25" style="3" customWidth="1"/>
    <col min="13100" max="13100" width="11.625" style="3" customWidth="1"/>
    <col min="13101" max="13101" width="11.5" style="3" customWidth="1"/>
    <col min="13102" max="13102" width="6.5" style="3" customWidth="1"/>
    <col min="13103" max="13103" width="10.875" style="3" customWidth="1"/>
    <col min="13104" max="13104" width="10.5" style="3" customWidth="1"/>
    <col min="13105" max="13105" width="6.5" style="3" customWidth="1"/>
    <col min="13106" max="13106" width="11.875" style="3" customWidth="1"/>
    <col min="13107" max="13107" width="12" style="3" customWidth="1"/>
    <col min="13108" max="13108" width="6.5" style="3" customWidth="1"/>
    <col min="13109" max="13109" width="11.375" style="3" customWidth="1"/>
    <col min="13110" max="13110" width="10.875" style="3" customWidth="1"/>
    <col min="13111" max="13111" width="6.5" style="3" customWidth="1"/>
    <col min="13112" max="13112" width="11.125" style="3" customWidth="1"/>
    <col min="13113" max="13113" width="10.75" style="3" customWidth="1"/>
    <col min="13114" max="13114" width="6.5" style="3" customWidth="1"/>
    <col min="13115" max="13115" width="11.25" style="3" customWidth="1"/>
    <col min="13116" max="13116" width="10.75" style="3" customWidth="1"/>
    <col min="13117" max="13117" width="6.625" style="3" customWidth="1"/>
    <col min="13118" max="13118" width="12.25" style="3" customWidth="1"/>
    <col min="13119" max="13119" width="11.25" style="3" customWidth="1"/>
    <col min="13120" max="13120" width="6.625" style="3" customWidth="1"/>
    <col min="13121" max="13121" width="14.5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39" style="3" customWidth="1"/>
    <col min="13321" max="13321" width="12.5" style="3" customWidth="1"/>
    <col min="13322" max="13322" width="12" style="3" customWidth="1"/>
    <col min="13323" max="13323" width="13.125" style="3" customWidth="1"/>
    <col min="13324" max="13324" width="17.375" style="3" customWidth="1"/>
    <col min="13325" max="13325" width="13" style="3" customWidth="1"/>
    <col min="13326" max="13326" width="7.25" style="3" customWidth="1"/>
    <col min="13327" max="13327" width="13.375" style="3" customWidth="1"/>
    <col min="13328" max="13328" width="9.375" style="3" customWidth="1"/>
    <col min="13329" max="13330" width="10.125" style="3" customWidth="1"/>
    <col min="13331" max="13331" width="6.5" style="3" customWidth="1"/>
    <col min="13332" max="13332" width="10.625" style="3" customWidth="1"/>
    <col min="13333" max="13333" width="10.125" style="3" customWidth="1"/>
    <col min="13334" max="13334" width="6.625" style="3" customWidth="1"/>
    <col min="13335" max="13335" width="10.625" style="3" customWidth="1"/>
    <col min="13336" max="13336" width="10.125" style="3" customWidth="1"/>
    <col min="13337" max="13337" width="6.625" style="3" customWidth="1"/>
    <col min="13338" max="13339" width="10.75" style="3" customWidth="1"/>
    <col min="13340" max="13340" width="6.625" style="3" customWidth="1"/>
    <col min="13341" max="13341" width="12.125" style="3" customWidth="1"/>
    <col min="13342" max="13342" width="11.75" style="3" customWidth="1"/>
    <col min="13343" max="13343" width="6.625" style="3" customWidth="1"/>
    <col min="13344" max="13344" width="11" style="3" customWidth="1"/>
    <col min="13345" max="13345" width="10.75" style="3" customWidth="1"/>
    <col min="13346" max="13346" width="6.625" style="3" customWidth="1"/>
    <col min="13347" max="13347" width="11.5" style="3" customWidth="1"/>
    <col min="13348" max="13348" width="11.125" style="3" customWidth="1"/>
    <col min="13349" max="13349" width="6.625" style="3" customWidth="1"/>
    <col min="13350" max="13351" width="11.75" style="3" customWidth="1"/>
    <col min="13352" max="13352" width="6.625" style="3" customWidth="1"/>
    <col min="13353" max="13353" width="11.5" style="3" customWidth="1"/>
    <col min="13354" max="13354" width="11" style="3" customWidth="1"/>
    <col min="13355" max="13355" width="7.25" style="3" customWidth="1"/>
    <col min="13356" max="13356" width="11.625" style="3" customWidth="1"/>
    <col min="13357" max="13357" width="11.5" style="3" customWidth="1"/>
    <col min="13358" max="13358" width="6.5" style="3" customWidth="1"/>
    <col min="13359" max="13359" width="10.875" style="3" customWidth="1"/>
    <col min="13360" max="13360" width="10.5" style="3" customWidth="1"/>
    <col min="13361" max="13361" width="6.5" style="3" customWidth="1"/>
    <col min="13362" max="13362" width="11.875" style="3" customWidth="1"/>
    <col min="13363" max="13363" width="12" style="3" customWidth="1"/>
    <col min="13364" max="13364" width="6.5" style="3" customWidth="1"/>
    <col min="13365" max="13365" width="11.375" style="3" customWidth="1"/>
    <col min="13366" max="13366" width="10.875" style="3" customWidth="1"/>
    <col min="13367" max="13367" width="6.5" style="3" customWidth="1"/>
    <col min="13368" max="13368" width="11.125" style="3" customWidth="1"/>
    <col min="13369" max="13369" width="10.75" style="3" customWidth="1"/>
    <col min="13370" max="13370" width="6.5" style="3" customWidth="1"/>
    <col min="13371" max="13371" width="11.25" style="3" customWidth="1"/>
    <col min="13372" max="13372" width="10.75" style="3" customWidth="1"/>
    <col min="13373" max="13373" width="6.625" style="3" customWidth="1"/>
    <col min="13374" max="13374" width="12.25" style="3" customWidth="1"/>
    <col min="13375" max="13375" width="11.25" style="3" customWidth="1"/>
    <col min="13376" max="13376" width="6.625" style="3" customWidth="1"/>
    <col min="13377" max="13377" width="14.5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39" style="3" customWidth="1"/>
    <col min="13577" max="13577" width="12.5" style="3" customWidth="1"/>
    <col min="13578" max="13578" width="12" style="3" customWidth="1"/>
    <col min="13579" max="13579" width="13.125" style="3" customWidth="1"/>
    <col min="13580" max="13580" width="17.375" style="3" customWidth="1"/>
    <col min="13581" max="13581" width="13" style="3" customWidth="1"/>
    <col min="13582" max="13582" width="7.25" style="3" customWidth="1"/>
    <col min="13583" max="13583" width="13.375" style="3" customWidth="1"/>
    <col min="13584" max="13584" width="9.375" style="3" customWidth="1"/>
    <col min="13585" max="13586" width="10.125" style="3" customWidth="1"/>
    <col min="13587" max="13587" width="6.5" style="3" customWidth="1"/>
    <col min="13588" max="13588" width="10.625" style="3" customWidth="1"/>
    <col min="13589" max="13589" width="10.125" style="3" customWidth="1"/>
    <col min="13590" max="13590" width="6.625" style="3" customWidth="1"/>
    <col min="13591" max="13591" width="10.625" style="3" customWidth="1"/>
    <col min="13592" max="13592" width="10.125" style="3" customWidth="1"/>
    <col min="13593" max="13593" width="6.625" style="3" customWidth="1"/>
    <col min="13594" max="13595" width="10.75" style="3" customWidth="1"/>
    <col min="13596" max="13596" width="6.625" style="3" customWidth="1"/>
    <col min="13597" max="13597" width="12.125" style="3" customWidth="1"/>
    <col min="13598" max="13598" width="11.75" style="3" customWidth="1"/>
    <col min="13599" max="13599" width="6.625" style="3" customWidth="1"/>
    <col min="13600" max="13600" width="11" style="3" customWidth="1"/>
    <col min="13601" max="13601" width="10.75" style="3" customWidth="1"/>
    <col min="13602" max="13602" width="6.625" style="3" customWidth="1"/>
    <col min="13603" max="13603" width="11.5" style="3" customWidth="1"/>
    <col min="13604" max="13604" width="11.125" style="3" customWidth="1"/>
    <col min="13605" max="13605" width="6.625" style="3" customWidth="1"/>
    <col min="13606" max="13607" width="11.75" style="3" customWidth="1"/>
    <col min="13608" max="13608" width="6.625" style="3" customWidth="1"/>
    <col min="13609" max="13609" width="11.5" style="3" customWidth="1"/>
    <col min="13610" max="13610" width="11" style="3" customWidth="1"/>
    <col min="13611" max="13611" width="7.25" style="3" customWidth="1"/>
    <col min="13612" max="13612" width="11.625" style="3" customWidth="1"/>
    <col min="13613" max="13613" width="11.5" style="3" customWidth="1"/>
    <col min="13614" max="13614" width="6.5" style="3" customWidth="1"/>
    <col min="13615" max="13615" width="10.875" style="3" customWidth="1"/>
    <col min="13616" max="13616" width="10.5" style="3" customWidth="1"/>
    <col min="13617" max="13617" width="6.5" style="3" customWidth="1"/>
    <col min="13618" max="13618" width="11.875" style="3" customWidth="1"/>
    <col min="13619" max="13619" width="12" style="3" customWidth="1"/>
    <col min="13620" max="13620" width="6.5" style="3" customWidth="1"/>
    <col min="13621" max="13621" width="11.375" style="3" customWidth="1"/>
    <col min="13622" max="13622" width="10.875" style="3" customWidth="1"/>
    <col min="13623" max="13623" width="6.5" style="3" customWidth="1"/>
    <col min="13624" max="13624" width="11.125" style="3" customWidth="1"/>
    <col min="13625" max="13625" width="10.75" style="3" customWidth="1"/>
    <col min="13626" max="13626" width="6.5" style="3" customWidth="1"/>
    <col min="13627" max="13627" width="11.25" style="3" customWidth="1"/>
    <col min="13628" max="13628" width="10.75" style="3" customWidth="1"/>
    <col min="13629" max="13629" width="6.625" style="3" customWidth="1"/>
    <col min="13630" max="13630" width="12.25" style="3" customWidth="1"/>
    <col min="13631" max="13631" width="11.25" style="3" customWidth="1"/>
    <col min="13632" max="13632" width="6.625" style="3" customWidth="1"/>
    <col min="13633" max="13633" width="14.5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39" style="3" customWidth="1"/>
    <col min="13833" max="13833" width="12.5" style="3" customWidth="1"/>
    <col min="13834" max="13834" width="12" style="3" customWidth="1"/>
    <col min="13835" max="13835" width="13.125" style="3" customWidth="1"/>
    <col min="13836" max="13836" width="17.375" style="3" customWidth="1"/>
    <col min="13837" max="13837" width="13" style="3" customWidth="1"/>
    <col min="13838" max="13838" width="7.25" style="3" customWidth="1"/>
    <col min="13839" max="13839" width="13.375" style="3" customWidth="1"/>
    <col min="13840" max="13840" width="9.375" style="3" customWidth="1"/>
    <col min="13841" max="13842" width="10.125" style="3" customWidth="1"/>
    <col min="13843" max="13843" width="6.5" style="3" customWidth="1"/>
    <col min="13844" max="13844" width="10.625" style="3" customWidth="1"/>
    <col min="13845" max="13845" width="10.125" style="3" customWidth="1"/>
    <col min="13846" max="13846" width="6.625" style="3" customWidth="1"/>
    <col min="13847" max="13847" width="10.625" style="3" customWidth="1"/>
    <col min="13848" max="13848" width="10.125" style="3" customWidth="1"/>
    <col min="13849" max="13849" width="6.625" style="3" customWidth="1"/>
    <col min="13850" max="13851" width="10.75" style="3" customWidth="1"/>
    <col min="13852" max="13852" width="6.625" style="3" customWidth="1"/>
    <col min="13853" max="13853" width="12.125" style="3" customWidth="1"/>
    <col min="13854" max="13854" width="11.75" style="3" customWidth="1"/>
    <col min="13855" max="13855" width="6.625" style="3" customWidth="1"/>
    <col min="13856" max="13856" width="11" style="3" customWidth="1"/>
    <col min="13857" max="13857" width="10.75" style="3" customWidth="1"/>
    <col min="13858" max="13858" width="6.625" style="3" customWidth="1"/>
    <col min="13859" max="13859" width="11.5" style="3" customWidth="1"/>
    <col min="13860" max="13860" width="11.125" style="3" customWidth="1"/>
    <col min="13861" max="13861" width="6.625" style="3" customWidth="1"/>
    <col min="13862" max="13863" width="11.75" style="3" customWidth="1"/>
    <col min="13864" max="13864" width="6.625" style="3" customWidth="1"/>
    <col min="13865" max="13865" width="11.5" style="3" customWidth="1"/>
    <col min="13866" max="13866" width="11" style="3" customWidth="1"/>
    <col min="13867" max="13867" width="7.25" style="3" customWidth="1"/>
    <col min="13868" max="13868" width="11.625" style="3" customWidth="1"/>
    <col min="13869" max="13869" width="11.5" style="3" customWidth="1"/>
    <col min="13870" max="13870" width="6.5" style="3" customWidth="1"/>
    <col min="13871" max="13871" width="10.875" style="3" customWidth="1"/>
    <col min="13872" max="13872" width="10.5" style="3" customWidth="1"/>
    <col min="13873" max="13873" width="6.5" style="3" customWidth="1"/>
    <col min="13874" max="13874" width="11.875" style="3" customWidth="1"/>
    <col min="13875" max="13875" width="12" style="3" customWidth="1"/>
    <col min="13876" max="13876" width="6.5" style="3" customWidth="1"/>
    <col min="13877" max="13877" width="11.375" style="3" customWidth="1"/>
    <col min="13878" max="13878" width="10.875" style="3" customWidth="1"/>
    <col min="13879" max="13879" width="6.5" style="3" customWidth="1"/>
    <col min="13880" max="13880" width="11.125" style="3" customWidth="1"/>
    <col min="13881" max="13881" width="10.75" style="3" customWidth="1"/>
    <col min="13882" max="13882" width="6.5" style="3" customWidth="1"/>
    <col min="13883" max="13883" width="11.25" style="3" customWidth="1"/>
    <col min="13884" max="13884" width="10.75" style="3" customWidth="1"/>
    <col min="13885" max="13885" width="6.625" style="3" customWidth="1"/>
    <col min="13886" max="13886" width="12.25" style="3" customWidth="1"/>
    <col min="13887" max="13887" width="11.25" style="3" customWidth="1"/>
    <col min="13888" max="13888" width="6.625" style="3" customWidth="1"/>
    <col min="13889" max="13889" width="14.5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39" style="3" customWidth="1"/>
    <col min="14089" max="14089" width="12.5" style="3" customWidth="1"/>
    <col min="14090" max="14090" width="12" style="3" customWidth="1"/>
    <col min="14091" max="14091" width="13.125" style="3" customWidth="1"/>
    <col min="14092" max="14092" width="17.375" style="3" customWidth="1"/>
    <col min="14093" max="14093" width="13" style="3" customWidth="1"/>
    <col min="14094" max="14094" width="7.25" style="3" customWidth="1"/>
    <col min="14095" max="14095" width="13.375" style="3" customWidth="1"/>
    <col min="14096" max="14096" width="9.375" style="3" customWidth="1"/>
    <col min="14097" max="14098" width="10.125" style="3" customWidth="1"/>
    <col min="14099" max="14099" width="6.5" style="3" customWidth="1"/>
    <col min="14100" max="14100" width="10.625" style="3" customWidth="1"/>
    <col min="14101" max="14101" width="10.125" style="3" customWidth="1"/>
    <col min="14102" max="14102" width="6.625" style="3" customWidth="1"/>
    <col min="14103" max="14103" width="10.625" style="3" customWidth="1"/>
    <col min="14104" max="14104" width="10.125" style="3" customWidth="1"/>
    <col min="14105" max="14105" width="6.625" style="3" customWidth="1"/>
    <col min="14106" max="14107" width="10.75" style="3" customWidth="1"/>
    <col min="14108" max="14108" width="6.625" style="3" customWidth="1"/>
    <col min="14109" max="14109" width="12.125" style="3" customWidth="1"/>
    <col min="14110" max="14110" width="11.75" style="3" customWidth="1"/>
    <col min="14111" max="14111" width="6.625" style="3" customWidth="1"/>
    <col min="14112" max="14112" width="11" style="3" customWidth="1"/>
    <col min="14113" max="14113" width="10.75" style="3" customWidth="1"/>
    <col min="14114" max="14114" width="6.625" style="3" customWidth="1"/>
    <col min="14115" max="14115" width="11.5" style="3" customWidth="1"/>
    <col min="14116" max="14116" width="11.125" style="3" customWidth="1"/>
    <col min="14117" max="14117" width="6.625" style="3" customWidth="1"/>
    <col min="14118" max="14119" width="11.75" style="3" customWidth="1"/>
    <col min="14120" max="14120" width="6.625" style="3" customWidth="1"/>
    <col min="14121" max="14121" width="11.5" style="3" customWidth="1"/>
    <col min="14122" max="14122" width="11" style="3" customWidth="1"/>
    <col min="14123" max="14123" width="7.25" style="3" customWidth="1"/>
    <col min="14124" max="14124" width="11.625" style="3" customWidth="1"/>
    <col min="14125" max="14125" width="11.5" style="3" customWidth="1"/>
    <col min="14126" max="14126" width="6.5" style="3" customWidth="1"/>
    <col min="14127" max="14127" width="10.875" style="3" customWidth="1"/>
    <col min="14128" max="14128" width="10.5" style="3" customWidth="1"/>
    <col min="14129" max="14129" width="6.5" style="3" customWidth="1"/>
    <col min="14130" max="14130" width="11.875" style="3" customWidth="1"/>
    <col min="14131" max="14131" width="12" style="3" customWidth="1"/>
    <col min="14132" max="14132" width="6.5" style="3" customWidth="1"/>
    <col min="14133" max="14133" width="11.375" style="3" customWidth="1"/>
    <col min="14134" max="14134" width="10.875" style="3" customWidth="1"/>
    <col min="14135" max="14135" width="6.5" style="3" customWidth="1"/>
    <col min="14136" max="14136" width="11.125" style="3" customWidth="1"/>
    <col min="14137" max="14137" width="10.75" style="3" customWidth="1"/>
    <col min="14138" max="14138" width="6.5" style="3" customWidth="1"/>
    <col min="14139" max="14139" width="11.25" style="3" customWidth="1"/>
    <col min="14140" max="14140" width="10.75" style="3" customWidth="1"/>
    <col min="14141" max="14141" width="6.625" style="3" customWidth="1"/>
    <col min="14142" max="14142" width="12.25" style="3" customWidth="1"/>
    <col min="14143" max="14143" width="11.25" style="3" customWidth="1"/>
    <col min="14144" max="14144" width="6.625" style="3" customWidth="1"/>
    <col min="14145" max="14145" width="14.5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39" style="3" customWidth="1"/>
    <col min="14345" max="14345" width="12.5" style="3" customWidth="1"/>
    <col min="14346" max="14346" width="12" style="3" customWidth="1"/>
    <col min="14347" max="14347" width="13.125" style="3" customWidth="1"/>
    <col min="14348" max="14348" width="17.375" style="3" customWidth="1"/>
    <col min="14349" max="14349" width="13" style="3" customWidth="1"/>
    <col min="14350" max="14350" width="7.25" style="3" customWidth="1"/>
    <col min="14351" max="14351" width="13.375" style="3" customWidth="1"/>
    <col min="14352" max="14352" width="9.375" style="3" customWidth="1"/>
    <col min="14353" max="14354" width="10.125" style="3" customWidth="1"/>
    <col min="14355" max="14355" width="6.5" style="3" customWidth="1"/>
    <col min="14356" max="14356" width="10.625" style="3" customWidth="1"/>
    <col min="14357" max="14357" width="10.125" style="3" customWidth="1"/>
    <col min="14358" max="14358" width="6.625" style="3" customWidth="1"/>
    <col min="14359" max="14359" width="10.625" style="3" customWidth="1"/>
    <col min="14360" max="14360" width="10.125" style="3" customWidth="1"/>
    <col min="14361" max="14361" width="6.625" style="3" customWidth="1"/>
    <col min="14362" max="14363" width="10.75" style="3" customWidth="1"/>
    <col min="14364" max="14364" width="6.625" style="3" customWidth="1"/>
    <col min="14365" max="14365" width="12.125" style="3" customWidth="1"/>
    <col min="14366" max="14366" width="11.75" style="3" customWidth="1"/>
    <col min="14367" max="14367" width="6.625" style="3" customWidth="1"/>
    <col min="14368" max="14368" width="11" style="3" customWidth="1"/>
    <col min="14369" max="14369" width="10.75" style="3" customWidth="1"/>
    <col min="14370" max="14370" width="6.625" style="3" customWidth="1"/>
    <col min="14371" max="14371" width="11.5" style="3" customWidth="1"/>
    <col min="14372" max="14372" width="11.125" style="3" customWidth="1"/>
    <col min="14373" max="14373" width="6.625" style="3" customWidth="1"/>
    <col min="14374" max="14375" width="11.75" style="3" customWidth="1"/>
    <col min="14376" max="14376" width="6.625" style="3" customWidth="1"/>
    <col min="14377" max="14377" width="11.5" style="3" customWidth="1"/>
    <col min="14378" max="14378" width="11" style="3" customWidth="1"/>
    <col min="14379" max="14379" width="7.25" style="3" customWidth="1"/>
    <col min="14380" max="14380" width="11.625" style="3" customWidth="1"/>
    <col min="14381" max="14381" width="11.5" style="3" customWidth="1"/>
    <col min="14382" max="14382" width="6.5" style="3" customWidth="1"/>
    <col min="14383" max="14383" width="10.875" style="3" customWidth="1"/>
    <col min="14384" max="14384" width="10.5" style="3" customWidth="1"/>
    <col min="14385" max="14385" width="6.5" style="3" customWidth="1"/>
    <col min="14386" max="14386" width="11.875" style="3" customWidth="1"/>
    <col min="14387" max="14387" width="12" style="3" customWidth="1"/>
    <col min="14388" max="14388" width="6.5" style="3" customWidth="1"/>
    <col min="14389" max="14389" width="11.375" style="3" customWidth="1"/>
    <col min="14390" max="14390" width="10.875" style="3" customWidth="1"/>
    <col min="14391" max="14391" width="6.5" style="3" customWidth="1"/>
    <col min="14392" max="14392" width="11.125" style="3" customWidth="1"/>
    <col min="14393" max="14393" width="10.75" style="3" customWidth="1"/>
    <col min="14394" max="14394" width="6.5" style="3" customWidth="1"/>
    <col min="14395" max="14395" width="11.25" style="3" customWidth="1"/>
    <col min="14396" max="14396" width="10.75" style="3" customWidth="1"/>
    <col min="14397" max="14397" width="6.625" style="3" customWidth="1"/>
    <col min="14398" max="14398" width="12.25" style="3" customWidth="1"/>
    <col min="14399" max="14399" width="11.25" style="3" customWidth="1"/>
    <col min="14400" max="14400" width="6.625" style="3" customWidth="1"/>
    <col min="14401" max="14401" width="14.5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39" style="3" customWidth="1"/>
    <col min="14601" max="14601" width="12.5" style="3" customWidth="1"/>
    <col min="14602" max="14602" width="12" style="3" customWidth="1"/>
    <col min="14603" max="14603" width="13.125" style="3" customWidth="1"/>
    <col min="14604" max="14604" width="17.375" style="3" customWidth="1"/>
    <col min="14605" max="14605" width="13" style="3" customWidth="1"/>
    <col min="14606" max="14606" width="7.25" style="3" customWidth="1"/>
    <col min="14607" max="14607" width="13.375" style="3" customWidth="1"/>
    <col min="14608" max="14608" width="9.375" style="3" customWidth="1"/>
    <col min="14609" max="14610" width="10.125" style="3" customWidth="1"/>
    <col min="14611" max="14611" width="6.5" style="3" customWidth="1"/>
    <col min="14612" max="14612" width="10.625" style="3" customWidth="1"/>
    <col min="14613" max="14613" width="10.125" style="3" customWidth="1"/>
    <col min="14614" max="14614" width="6.625" style="3" customWidth="1"/>
    <col min="14615" max="14615" width="10.625" style="3" customWidth="1"/>
    <col min="14616" max="14616" width="10.125" style="3" customWidth="1"/>
    <col min="14617" max="14617" width="6.625" style="3" customWidth="1"/>
    <col min="14618" max="14619" width="10.75" style="3" customWidth="1"/>
    <col min="14620" max="14620" width="6.625" style="3" customWidth="1"/>
    <col min="14621" max="14621" width="12.125" style="3" customWidth="1"/>
    <col min="14622" max="14622" width="11.75" style="3" customWidth="1"/>
    <col min="14623" max="14623" width="6.625" style="3" customWidth="1"/>
    <col min="14624" max="14624" width="11" style="3" customWidth="1"/>
    <col min="14625" max="14625" width="10.75" style="3" customWidth="1"/>
    <col min="14626" max="14626" width="6.625" style="3" customWidth="1"/>
    <col min="14627" max="14627" width="11.5" style="3" customWidth="1"/>
    <col min="14628" max="14628" width="11.125" style="3" customWidth="1"/>
    <col min="14629" max="14629" width="6.625" style="3" customWidth="1"/>
    <col min="14630" max="14631" width="11.75" style="3" customWidth="1"/>
    <col min="14632" max="14632" width="6.625" style="3" customWidth="1"/>
    <col min="14633" max="14633" width="11.5" style="3" customWidth="1"/>
    <col min="14634" max="14634" width="11" style="3" customWidth="1"/>
    <col min="14635" max="14635" width="7.25" style="3" customWidth="1"/>
    <col min="14636" max="14636" width="11.625" style="3" customWidth="1"/>
    <col min="14637" max="14637" width="11.5" style="3" customWidth="1"/>
    <col min="14638" max="14638" width="6.5" style="3" customWidth="1"/>
    <col min="14639" max="14639" width="10.875" style="3" customWidth="1"/>
    <col min="14640" max="14640" width="10.5" style="3" customWidth="1"/>
    <col min="14641" max="14641" width="6.5" style="3" customWidth="1"/>
    <col min="14642" max="14642" width="11.875" style="3" customWidth="1"/>
    <col min="14643" max="14643" width="12" style="3" customWidth="1"/>
    <col min="14644" max="14644" width="6.5" style="3" customWidth="1"/>
    <col min="14645" max="14645" width="11.375" style="3" customWidth="1"/>
    <col min="14646" max="14646" width="10.875" style="3" customWidth="1"/>
    <col min="14647" max="14647" width="6.5" style="3" customWidth="1"/>
    <col min="14648" max="14648" width="11.125" style="3" customWidth="1"/>
    <col min="14649" max="14649" width="10.75" style="3" customWidth="1"/>
    <col min="14650" max="14650" width="6.5" style="3" customWidth="1"/>
    <col min="14651" max="14651" width="11.25" style="3" customWidth="1"/>
    <col min="14652" max="14652" width="10.75" style="3" customWidth="1"/>
    <col min="14653" max="14653" width="6.625" style="3" customWidth="1"/>
    <col min="14654" max="14654" width="12.25" style="3" customWidth="1"/>
    <col min="14655" max="14655" width="11.25" style="3" customWidth="1"/>
    <col min="14656" max="14656" width="6.625" style="3" customWidth="1"/>
    <col min="14657" max="14657" width="14.5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39" style="3" customWidth="1"/>
    <col min="14857" max="14857" width="12.5" style="3" customWidth="1"/>
    <col min="14858" max="14858" width="12" style="3" customWidth="1"/>
    <col min="14859" max="14859" width="13.125" style="3" customWidth="1"/>
    <col min="14860" max="14860" width="17.375" style="3" customWidth="1"/>
    <col min="14861" max="14861" width="13" style="3" customWidth="1"/>
    <col min="14862" max="14862" width="7.25" style="3" customWidth="1"/>
    <col min="14863" max="14863" width="13.375" style="3" customWidth="1"/>
    <col min="14864" max="14864" width="9.375" style="3" customWidth="1"/>
    <col min="14865" max="14866" width="10.125" style="3" customWidth="1"/>
    <col min="14867" max="14867" width="6.5" style="3" customWidth="1"/>
    <col min="14868" max="14868" width="10.625" style="3" customWidth="1"/>
    <col min="14869" max="14869" width="10.125" style="3" customWidth="1"/>
    <col min="14870" max="14870" width="6.625" style="3" customWidth="1"/>
    <col min="14871" max="14871" width="10.625" style="3" customWidth="1"/>
    <col min="14872" max="14872" width="10.125" style="3" customWidth="1"/>
    <col min="14873" max="14873" width="6.625" style="3" customWidth="1"/>
    <col min="14874" max="14875" width="10.75" style="3" customWidth="1"/>
    <col min="14876" max="14876" width="6.625" style="3" customWidth="1"/>
    <col min="14877" max="14877" width="12.125" style="3" customWidth="1"/>
    <col min="14878" max="14878" width="11.75" style="3" customWidth="1"/>
    <col min="14879" max="14879" width="6.625" style="3" customWidth="1"/>
    <col min="14880" max="14880" width="11" style="3" customWidth="1"/>
    <col min="14881" max="14881" width="10.75" style="3" customWidth="1"/>
    <col min="14882" max="14882" width="6.625" style="3" customWidth="1"/>
    <col min="14883" max="14883" width="11.5" style="3" customWidth="1"/>
    <col min="14884" max="14884" width="11.125" style="3" customWidth="1"/>
    <col min="14885" max="14885" width="6.625" style="3" customWidth="1"/>
    <col min="14886" max="14887" width="11.75" style="3" customWidth="1"/>
    <col min="14888" max="14888" width="6.625" style="3" customWidth="1"/>
    <col min="14889" max="14889" width="11.5" style="3" customWidth="1"/>
    <col min="14890" max="14890" width="11" style="3" customWidth="1"/>
    <col min="14891" max="14891" width="7.25" style="3" customWidth="1"/>
    <col min="14892" max="14892" width="11.625" style="3" customWidth="1"/>
    <col min="14893" max="14893" width="11.5" style="3" customWidth="1"/>
    <col min="14894" max="14894" width="6.5" style="3" customWidth="1"/>
    <col min="14895" max="14895" width="10.875" style="3" customWidth="1"/>
    <col min="14896" max="14896" width="10.5" style="3" customWidth="1"/>
    <col min="14897" max="14897" width="6.5" style="3" customWidth="1"/>
    <col min="14898" max="14898" width="11.875" style="3" customWidth="1"/>
    <col min="14899" max="14899" width="12" style="3" customWidth="1"/>
    <col min="14900" max="14900" width="6.5" style="3" customWidth="1"/>
    <col min="14901" max="14901" width="11.375" style="3" customWidth="1"/>
    <col min="14902" max="14902" width="10.875" style="3" customWidth="1"/>
    <col min="14903" max="14903" width="6.5" style="3" customWidth="1"/>
    <col min="14904" max="14904" width="11.125" style="3" customWidth="1"/>
    <col min="14905" max="14905" width="10.75" style="3" customWidth="1"/>
    <col min="14906" max="14906" width="6.5" style="3" customWidth="1"/>
    <col min="14907" max="14907" width="11.25" style="3" customWidth="1"/>
    <col min="14908" max="14908" width="10.75" style="3" customWidth="1"/>
    <col min="14909" max="14909" width="6.625" style="3" customWidth="1"/>
    <col min="14910" max="14910" width="12.25" style="3" customWidth="1"/>
    <col min="14911" max="14911" width="11.25" style="3" customWidth="1"/>
    <col min="14912" max="14912" width="6.625" style="3" customWidth="1"/>
    <col min="14913" max="14913" width="14.5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39" style="3" customWidth="1"/>
    <col min="15113" max="15113" width="12.5" style="3" customWidth="1"/>
    <col min="15114" max="15114" width="12" style="3" customWidth="1"/>
    <col min="15115" max="15115" width="13.125" style="3" customWidth="1"/>
    <col min="15116" max="15116" width="17.375" style="3" customWidth="1"/>
    <col min="15117" max="15117" width="13" style="3" customWidth="1"/>
    <col min="15118" max="15118" width="7.25" style="3" customWidth="1"/>
    <col min="15119" max="15119" width="13.375" style="3" customWidth="1"/>
    <col min="15120" max="15120" width="9.375" style="3" customWidth="1"/>
    <col min="15121" max="15122" width="10.125" style="3" customWidth="1"/>
    <col min="15123" max="15123" width="6.5" style="3" customWidth="1"/>
    <col min="15124" max="15124" width="10.625" style="3" customWidth="1"/>
    <col min="15125" max="15125" width="10.125" style="3" customWidth="1"/>
    <col min="15126" max="15126" width="6.625" style="3" customWidth="1"/>
    <col min="15127" max="15127" width="10.625" style="3" customWidth="1"/>
    <col min="15128" max="15128" width="10.125" style="3" customWidth="1"/>
    <col min="15129" max="15129" width="6.625" style="3" customWidth="1"/>
    <col min="15130" max="15131" width="10.75" style="3" customWidth="1"/>
    <col min="15132" max="15132" width="6.625" style="3" customWidth="1"/>
    <col min="15133" max="15133" width="12.125" style="3" customWidth="1"/>
    <col min="15134" max="15134" width="11.75" style="3" customWidth="1"/>
    <col min="15135" max="15135" width="6.625" style="3" customWidth="1"/>
    <col min="15136" max="15136" width="11" style="3" customWidth="1"/>
    <col min="15137" max="15137" width="10.75" style="3" customWidth="1"/>
    <col min="15138" max="15138" width="6.625" style="3" customWidth="1"/>
    <col min="15139" max="15139" width="11.5" style="3" customWidth="1"/>
    <col min="15140" max="15140" width="11.125" style="3" customWidth="1"/>
    <col min="15141" max="15141" width="6.625" style="3" customWidth="1"/>
    <col min="15142" max="15143" width="11.75" style="3" customWidth="1"/>
    <col min="15144" max="15144" width="6.625" style="3" customWidth="1"/>
    <col min="15145" max="15145" width="11.5" style="3" customWidth="1"/>
    <col min="15146" max="15146" width="11" style="3" customWidth="1"/>
    <col min="15147" max="15147" width="7.25" style="3" customWidth="1"/>
    <col min="15148" max="15148" width="11.625" style="3" customWidth="1"/>
    <col min="15149" max="15149" width="11.5" style="3" customWidth="1"/>
    <col min="15150" max="15150" width="6.5" style="3" customWidth="1"/>
    <col min="15151" max="15151" width="10.875" style="3" customWidth="1"/>
    <col min="15152" max="15152" width="10.5" style="3" customWidth="1"/>
    <col min="15153" max="15153" width="6.5" style="3" customWidth="1"/>
    <col min="15154" max="15154" width="11.875" style="3" customWidth="1"/>
    <col min="15155" max="15155" width="12" style="3" customWidth="1"/>
    <col min="15156" max="15156" width="6.5" style="3" customWidth="1"/>
    <col min="15157" max="15157" width="11.375" style="3" customWidth="1"/>
    <col min="15158" max="15158" width="10.875" style="3" customWidth="1"/>
    <col min="15159" max="15159" width="6.5" style="3" customWidth="1"/>
    <col min="15160" max="15160" width="11.125" style="3" customWidth="1"/>
    <col min="15161" max="15161" width="10.75" style="3" customWidth="1"/>
    <col min="15162" max="15162" width="6.5" style="3" customWidth="1"/>
    <col min="15163" max="15163" width="11.25" style="3" customWidth="1"/>
    <col min="15164" max="15164" width="10.75" style="3" customWidth="1"/>
    <col min="15165" max="15165" width="6.625" style="3" customWidth="1"/>
    <col min="15166" max="15166" width="12.25" style="3" customWidth="1"/>
    <col min="15167" max="15167" width="11.25" style="3" customWidth="1"/>
    <col min="15168" max="15168" width="6.625" style="3" customWidth="1"/>
    <col min="15169" max="15169" width="14.5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39" style="3" customWidth="1"/>
    <col min="15369" max="15369" width="12.5" style="3" customWidth="1"/>
    <col min="15370" max="15370" width="12" style="3" customWidth="1"/>
    <col min="15371" max="15371" width="13.125" style="3" customWidth="1"/>
    <col min="15372" max="15372" width="17.375" style="3" customWidth="1"/>
    <col min="15373" max="15373" width="13" style="3" customWidth="1"/>
    <col min="15374" max="15374" width="7.25" style="3" customWidth="1"/>
    <col min="15375" max="15375" width="13.375" style="3" customWidth="1"/>
    <col min="15376" max="15376" width="9.375" style="3" customWidth="1"/>
    <col min="15377" max="15378" width="10.125" style="3" customWidth="1"/>
    <col min="15379" max="15379" width="6.5" style="3" customWidth="1"/>
    <col min="15380" max="15380" width="10.625" style="3" customWidth="1"/>
    <col min="15381" max="15381" width="10.125" style="3" customWidth="1"/>
    <col min="15382" max="15382" width="6.625" style="3" customWidth="1"/>
    <col min="15383" max="15383" width="10.625" style="3" customWidth="1"/>
    <col min="15384" max="15384" width="10.125" style="3" customWidth="1"/>
    <col min="15385" max="15385" width="6.625" style="3" customWidth="1"/>
    <col min="15386" max="15387" width="10.75" style="3" customWidth="1"/>
    <col min="15388" max="15388" width="6.625" style="3" customWidth="1"/>
    <col min="15389" max="15389" width="12.125" style="3" customWidth="1"/>
    <col min="15390" max="15390" width="11.75" style="3" customWidth="1"/>
    <col min="15391" max="15391" width="6.625" style="3" customWidth="1"/>
    <col min="15392" max="15392" width="11" style="3" customWidth="1"/>
    <col min="15393" max="15393" width="10.75" style="3" customWidth="1"/>
    <col min="15394" max="15394" width="6.625" style="3" customWidth="1"/>
    <col min="15395" max="15395" width="11.5" style="3" customWidth="1"/>
    <col min="15396" max="15396" width="11.125" style="3" customWidth="1"/>
    <col min="15397" max="15397" width="6.625" style="3" customWidth="1"/>
    <col min="15398" max="15399" width="11.75" style="3" customWidth="1"/>
    <col min="15400" max="15400" width="6.625" style="3" customWidth="1"/>
    <col min="15401" max="15401" width="11.5" style="3" customWidth="1"/>
    <col min="15402" max="15402" width="11" style="3" customWidth="1"/>
    <col min="15403" max="15403" width="7.25" style="3" customWidth="1"/>
    <col min="15404" max="15404" width="11.625" style="3" customWidth="1"/>
    <col min="15405" max="15405" width="11.5" style="3" customWidth="1"/>
    <col min="15406" max="15406" width="6.5" style="3" customWidth="1"/>
    <col min="15407" max="15407" width="10.875" style="3" customWidth="1"/>
    <col min="15408" max="15408" width="10.5" style="3" customWidth="1"/>
    <col min="15409" max="15409" width="6.5" style="3" customWidth="1"/>
    <col min="15410" max="15410" width="11.875" style="3" customWidth="1"/>
    <col min="15411" max="15411" width="12" style="3" customWidth="1"/>
    <col min="15412" max="15412" width="6.5" style="3" customWidth="1"/>
    <col min="15413" max="15413" width="11.375" style="3" customWidth="1"/>
    <col min="15414" max="15414" width="10.875" style="3" customWidth="1"/>
    <col min="15415" max="15415" width="6.5" style="3" customWidth="1"/>
    <col min="15416" max="15416" width="11.125" style="3" customWidth="1"/>
    <col min="15417" max="15417" width="10.75" style="3" customWidth="1"/>
    <col min="15418" max="15418" width="6.5" style="3" customWidth="1"/>
    <col min="15419" max="15419" width="11.25" style="3" customWidth="1"/>
    <col min="15420" max="15420" width="10.75" style="3" customWidth="1"/>
    <col min="15421" max="15421" width="6.625" style="3" customWidth="1"/>
    <col min="15422" max="15422" width="12.25" style="3" customWidth="1"/>
    <col min="15423" max="15423" width="11.25" style="3" customWidth="1"/>
    <col min="15424" max="15424" width="6.625" style="3" customWidth="1"/>
    <col min="15425" max="15425" width="14.5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39" style="3" customWidth="1"/>
    <col min="15625" max="15625" width="12.5" style="3" customWidth="1"/>
    <col min="15626" max="15626" width="12" style="3" customWidth="1"/>
    <col min="15627" max="15627" width="13.125" style="3" customWidth="1"/>
    <col min="15628" max="15628" width="17.375" style="3" customWidth="1"/>
    <col min="15629" max="15629" width="13" style="3" customWidth="1"/>
    <col min="15630" max="15630" width="7.25" style="3" customWidth="1"/>
    <col min="15631" max="15631" width="13.375" style="3" customWidth="1"/>
    <col min="15632" max="15632" width="9.375" style="3" customWidth="1"/>
    <col min="15633" max="15634" width="10.125" style="3" customWidth="1"/>
    <col min="15635" max="15635" width="6.5" style="3" customWidth="1"/>
    <col min="15636" max="15636" width="10.625" style="3" customWidth="1"/>
    <col min="15637" max="15637" width="10.125" style="3" customWidth="1"/>
    <col min="15638" max="15638" width="6.625" style="3" customWidth="1"/>
    <col min="15639" max="15639" width="10.625" style="3" customWidth="1"/>
    <col min="15640" max="15640" width="10.125" style="3" customWidth="1"/>
    <col min="15641" max="15641" width="6.625" style="3" customWidth="1"/>
    <col min="15642" max="15643" width="10.75" style="3" customWidth="1"/>
    <col min="15644" max="15644" width="6.625" style="3" customWidth="1"/>
    <col min="15645" max="15645" width="12.125" style="3" customWidth="1"/>
    <col min="15646" max="15646" width="11.75" style="3" customWidth="1"/>
    <col min="15647" max="15647" width="6.625" style="3" customWidth="1"/>
    <col min="15648" max="15648" width="11" style="3" customWidth="1"/>
    <col min="15649" max="15649" width="10.75" style="3" customWidth="1"/>
    <col min="15650" max="15650" width="6.625" style="3" customWidth="1"/>
    <col min="15651" max="15651" width="11.5" style="3" customWidth="1"/>
    <col min="15652" max="15652" width="11.125" style="3" customWidth="1"/>
    <col min="15653" max="15653" width="6.625" style="3" customWidth="1"/>
    <col min="15654" max="15655" width="11.75" style="3" customWidth="1"/>
    <col min="15656" max="15656" width="6.625" style="3" customWidth="1"/>
    <col min="15657" max="15657" width="11.5" style="3" customWidth="1"/>
    <col min="15658" max="15658" width="11" style="3" customWidth="1"/>
    <col min="15659" max="15659" width="7.25" style="3" customWidth="1"/>
    <col min="15660" max="15660" width="11.625" style="3" customWidth="1"/>
    <col min="15661" max="15661" width="11.5" style="3" customWidth="1"/>
    <col min="15662" max="15662" width="6.5" style="3" customWidth="1"/>
    <col min="15663" max="15663" width="10.875" style="3" customWidth="1"/>
    <col min="15664" max="15664" width="10.5" style="3" customWidth="1"/>
    <col min="15665" max="15665" width="6.5" style="3" customWidth="1"/>
    <col min="15666" max="15666" width="11.875" style="3" customWidth="1"/>
    <col min="15667" max="15667" width="12" style="3" customWidth="1"/>
    <col min="15668" max="15668" width="6.5" style="3" customWidth="1"/>
    <col min="15669" max="15669" width="11.375" style="3" customWidth="1"/>
    <col min="15670" max="15670" width="10.875" style="3" customWidth="1"/>
    <col min="15671" max="15671" width="6.5" style="3" customWidth="1"/>
    <col min="15672" max="15672" width="11.125" style="3" customWidth="1"/>
    <col min="15673" max="15673" width="10.75" style="3" customWidth="1"/>
    <col min="15674" max="15674" width="6.5" style="3" customWidth="1"/>
    <col min="15675" max="15675" width="11.25" style="3" customWidth="1"/>
    <col min="15676" max="15676" width="10.75" style="3" customWidth="1"/>
    <col min="15677" max="15677" width="6.625" style="3" customWidth="1"/>
    <col min="15678" max="15678" width="12.25" style="3" customWidth="1"/>
    <col min="15679" max="15679" width="11.25" style="3" customWidth="1"/>
    <col min="15680" max="15680" width="6.625" style="3" customWidth="1"/>
    <col min="15681" max="15681" width="14.5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39" style="3" customWidth="1"/>
    <col min="15881" max="15881" width="12.5" style="3" customWidth="1"/>
    <col min="15882" max="15882" width="12" style="3" customWidth="1"/>
    <col min="15883" max="15883" width="13.125" style="3" customWidth="1"/>
    <col min="15884" max="15884" width="17.375" style="3" customWidth="1"/>
    <col min="15885" max="15885" width="13" style="3" customWidth="1"/>
    <col min="15886" max="15886" width="7.25" style="3" customWidth="1"/>
    <col min="15887" max="15887" width="13.375" style="3" customWidth="1"/>
    <col min="15888" max="15888" width="9.375" style="3" customWidth="1"/>
    <col min="15889" max="15890" width="10.125" style="3" customWidth="1"/>
    <col min="15891" max="15891" width="6.5" style="3" customWidth="1"/>
    <col min="15892" max="15892" width="10.625" style="3" customWidth="1"/>
    <col min="15893" max="15893" width="10.125" style="3" customWidth="1"/>
    <col min="15894" max="15894" width="6.625" style="3" customWidth="1"/>
    <col min="15895" max="15895" width="10.625" style="3" customWidth="1"/>
    <col min="15896" max="15896" width="10.125" style="3" customWidth="1"/>
    <col min="15897" max="15897" width="6.625" style="3" customWidth="1"/>
    <col min="15898" max="15899" width="10.75" style="3" customWidth="1"/>
    <col min="15900" max="15900" width="6.625" style="3" customWidth="1"/>
    <col min="15901" max="15901" width="12.125" style="3" customWidth="1"/>
    <col min="15902" max="15902" width="11.75" style="3" customWidth="1"/>
    <col min="15903" max="15903" width="6.625" style="3" customWidth="1"/>
    <col min="15904" max="15904" width="11" style="3" customWidth="1"/>
    <col min="15905" max="15905" width="10.75" style="3" customWidth="1"/>
    <col min="15906" max="15906" width="6.625" style="3" customWidth="1"/>
    <col min="15907" max="15907" width="11.5" style="3" customWidth="1"/>
    <col min="15908" max="15908" width="11.125" style="3" customWidth="1"/>
    <col min="15909" max="15909" width="6.625" style="3" customWidth="1"/>
    <col min="15910" max="15911" width="11.75" style="3" customWidth="1"/>
    <col min="15912" max="15912" width="6.625" style="3" customWidth="1"/>
    <col min="15913" max="15913" width="11.5" style="3" customWidth="1"/>
    <col min="15914" max="15914" width="11" style="3" customWidth="1"/>
    <col min="15915" max="15915" width="7.25" style="3" customWidth="1"/>
    <col min="15916" max="15916" width="11.625" style="3" customWidth="1"/>
    <col min="15917" max="15917" width="11.5" style="3" customWidth="1"/>
    <col min="15918" max="15918" width="6.5" style="3" customWidth="1"/>
    <col min="15919" max="15919" width="10.875" style="3" customWidth="1"/>
    <col min="15920" max="15920" width="10.5" style="3" customWidth="1"/>
    <col min="15921" max="15921" width="6.5" style="3" customWidth="1"/>
    <col min="15922" max="15922" width="11.875" style="3" customWidth="1"/>
    <col min="15923" max="15923" width="12" style="3" customWidth="1"/>
    <col min="15924" max="15924" width="6.5" style="3" customWidth="1"/>
    <col min="15925" max="15925" width="11.375" style="3" customWidth="1"/>
    <col min="15926" max="15926" width="10.875" style="3" customWidth="1"/>
    <col min="15927" max="15927" width="6.5" style="3" customWidth="1"/>
    <col min="15928" max="15928" width="11.125" style="3" customWidth="1"/>
    <col min="15929" max="15929" width="10.75" style="3" customWidth="1"/>
    <col min="15930" max="15930" width="6.5" style="3" customWidth="1"/>
    <col min="15931" max="15931" width="11.25" style="3" customWidth="1"/>
    <col min="15932" max="15932" width="10.75" style="3" customWidth="1"/>
    <col min="15933" max="15933" width="6.625" style="3" customWidth="1"/>
    <col min="15934" max="15934" width="12.25" style="3" customWidth="1"/>
    <col min="15935" max="15935" width="11.25" style="3" customWidth="1"/>
    <col min="15936" max="15936" width="6.625" style="3" customWidth="1"/>
    <col min="15937" max="15937" width="14.5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39" style="3" customWidth="1"/>
    <col min="16137" max="16137" width="12.5" style="3" customWidth="1"/>
    <col min="16138" max="16138" width="12" style="3" customWidth="1"/>
    <col min="16139" max="16139" width="13.125" style="3" customWidth="1"/>
    <col min="16140" max="16140" width="17.375" style="3" customWidth="1"/>
    <col min="16141" max="16141" width="13" style="3" customWidth="1"/>
    <col min="16142" max="16142" width="7.25" style="3" customWidth="1"/>
    <col min="16143" max="16143" width="13.375" style="3" customWidth="1"/>
    <col min="16144" max="16144" width="9.375" style="3" customWidth="1"/>
    <col min="16145" max="16146" width="10.125" style="3" customWidth="1"/>
    <col min="16147" max="16147" width="6.5" style="3" customWidth="1"/>
    <col min="16148" max="16148" width="10.625" style="3" customWidth="1"/>
    <col min="16149" max="16149" width="10.125" style="3" customWidth="1"/>
    <col min="16150" max="16150" width="6.625" style="3" customWidth="1"/>
    <col min="16151" max="16151" width="10.625" style="3" customWidth="1"/>
    <col min="16152" max="16152" width="10.125" style="3" customWidth="1"/>
    <col min="16153" max="16153" width="6.625" style="3" customWidth="1"/>
    <col min="16154" max="16155" width="10.75" style="3" customWidth="1"/>
    <col min="16156" max="16156" width="6.625" style="3" customWidth="1"/>
    <col min="16157" max="16157" width="12.125" style="3" customWidth="1"/>
    <col min="16158" max="16158" width="11.75" style="3" customWidth="1"/>
    <col min="16159" max="16159" width="6.625" style="3" customWidth="1"/>
    <col min="16160" max="16160" width="11" style="3" customWidth="1"/>
    <col min="16161" max="16161" width="10.75" style="3" customWidth="1"/>
    <col min="16162" max="16162" width="6.625" style="3" customWidth="1"/>
    <col min="16163" max="16163" width="11.5" style="3" customWidth="1"/>
    <col min="16164" max="16164" width="11.125" style="3" customWidth="1"/>
    <col min="16165" max="16165" width="6.625" style="3" customWidth="1"/>
    <col min="16166" max="16167" width="11.75" style="3" customWidth="1"/>
    <col min="16168" max="16168" width="6.625" style="3" customWidth="1"/>
    <col min="16169" max="16169" width="11.5" style="3" customWidth="1"/>
    <col min="16170" max="16170" width="11" style="3" customWidth="1"/>
    <col min="16171" max="16171" width="7.25" style="3" customWidth="1"/>
    <col min="16172" max="16172" width="11.625" style="3" customWidth="1"/>
    <col min="16173" max="16173" width="11.5" style="3" customWidth="1"/>
    <col min="16174" max="16174" width="6.5" style="3" customWidth="1"/>
    <col min="16175" max="16175" width="10.875" style="3" customWidth="1"/>
    <col min="16176" max="16176" width="10.5" style="3" customWidth="1"/>
    <col min="16177" max="16177" width="6.5" style="3" customWidth="1"/>
    <col min="16178" max="16178" width="11.875" style="3" customWidth="1"/>
    <col min="16179" max="16179" width="12" style="3" customWidth="1"/>
    <col min="16180" max="16180" width="6.5" style="3" customWidth="1"/>
    <col min="16181" max="16181" width="11.375" style="3" customWidth="1"/>
    <col min="16182" max="16182" width="10.875" style="3" customWidth="1"/>
    <col min="16183" max="16183" width="6.5" style="3" customWidth="1"/>
    <col min="16184" max="16184" width="11.125" style="3" customWidth="1"/>
    <col min="16185" max="16185" width="10.75" style="3" customWidth="1"/>
    <col min="16186" max="16186" width="6.5" style="3" customWidth="1"/>
    <col min="16187" max="16187" width="11.25" style="3" customWidth="1"/>
    <col min="16188" max="16188" width="10.75" style="3" customWidth="1"/>
    <col min="16189" max="16189" width="6.625" style="3" customWidth="1"/>
    <col min="16190" max="16190" width="12.25" style="3" customWidth="1"/>
    <col min="16191" max="16191" width="11.25" style="3" customWidth="1"/>
    <col min="16192" max="16192" width="6.625" style="3" customWidth="1"/>
    <col min="16193" max="16193" width="14.5" style="3" customWidth="1"/>
    <col min="16194" max="16384" width="9" style="3"/>
  </cols>
  <sheetData>
    <row r="1" spans="1:65" x14ac:dyDescent="0.5500000000000000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08" t="s">
        <v>0</v>
      </c>
      <c r="N1" s="408"/>
      <c r="O1" s="408"/>
      <c r="P1" s="1"/>
      <c r="Q1" s="1"/>
      <c r="R1" s="1"/>
      <c r="S1" s="1"/>
      <c r="T1" s="1"/>
      <c r="U1" s="1"/>
      <c r="V1" s="1"/>
    </row>
    <row r="2" spans="1:65" x14ac:dyDescent="0.5500000000000000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08" t="s">
        <v>1</v>
      </c>
      <c r="N2" s="408"/>
      <c r="O2" s="408"/>
      <c r="P2" s="1"/>
      <c r="Q2" s="1"/>
      <c r="R2" s="1"/>
      <c r="S2" s="1"/>
      <c r="T2" s="1"/>
      <c r="U2" s="1"/>
      <c r="V2" s="1"/>
    </row>
    <row r="3" spans="1:65" s="14" customFormat="1" x14ac:dyDescent="0.55000000000000004">
      <c r="A3" s="6" t="s">
        <v>102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11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29"/>
      <c r="AD3" s="129"/>
      <c r="AF3" s="13"/>
      <c r="AG3" s="13"/>
      <c r="AI3" s="13"/>
      <c r="AJ3" s="13"/>
      <c r="AL3" s="13"/>
      <c r="AM3" s="13"/>
      <c r="AO3" s="13"/>
      <c r="AR3" s="13"/>
      <c r="AU3" s="13"/>
      <c r="AX3" s="13"/>
      <c r="AY3" s="13"/>
      <c r="BA3" s="13"/>
      <c r="BB3" s="13"/>
      <c r="BD3" s="13"/>
      <c r="BE3" s="13"/>
      <c r="BG3" s="15"/>
      <c r="BH3" s="15"/>
      <c r="BI3" s="130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11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29"/>
      <c r="AD4" s="129"/>
      <c r="AF4" s="13"/>
      <c r="AG4" s="13"/>
      <c r="AI4" s="13"/>
      <c r="AJ4" s="13"/>
      <c r="AL4" s="13"/>
      <c r="AM4" s="13"/>
      <c r="AO4" s="13"/>
      <c r="AR4" s="13"/>
      <c r="AU4" s="13"/>
      <c r="AX4" s="13"/>
      <c r="AY4" s="13"/>
      <c r="BA4" s="13"/>
      <c r="BB4" s="13"/>
      <c r="BD4" s="13"/>
      <c r="BE4" s="13"/>
      <c r="BG4" s="15"/>
      <c r="BH4" s="15"/>
      <c r="BI4" s="130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11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29"/>
      <c r="AD5" s="129"/>
      <c r="AF5" s="13"/>
      <c r="AG5" s="13"/>
      <c r="AI5" s="13"/>
      <c r="AJ5" s="13"/>
      <c r="AL5" s="13"/>
      <c r="AM5" s="13"/>
      <c r="AO5" s="13"/>
      <c r="AR5" s="13"/>
      <c r="AU5" s="13"/>
      <c r="AX5" s="13"/>
      <c r="AY5" s="13"/>
      <c r="BA5" s="13"/>
      <c r="BB5" s="13"/>
      <c r="BD5" s="13"/>
      <c r="BE5" s="13"/>
      <c r="BG5" s="15"/>
      <c r="BH5" s="15"/>
      <c r="BI5" s="130"/>
      <c r="BJ5" s="13"/>
      <c r="BK5" s="13"/>
    </row>
    <row r="6" spans="1:65" s="14" customFormat="1" x14ac:dyDescent="0.55000000000000004">
      <c r="A6" s="6" t="s">
        <v>103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11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29"/>
      <c r="AD6" s="129"/>
      <c r="AF6" s="13"/>
      <c r="AG6" s="13"/>
      <c r="AI6" s="13"/>
      <c r="AJ6" s="13"/>
      <c r="AL6" s="13"/>
      <c r="AM6" s="13"/>
      <c r="AO6" s="13"/>
      <c r="AR6" s="13"/>
      <c r="AU6" s="13"/>
      <c r="AX6" s="13"/>
      <c r="AY6" s="13"/>
      <c r="BA6" s="13"/>
      <c r="BB6" s="13"/>
      <c r="BD6" s="13"/>
      <c r="BE6" s="13"/>
      <c r="BG6" s="15"/>
      <c r="BH6" s="15"/>
      <c r="BI6" s="130"/>
      <c r="BJ6" s="13"/>
      <c r="BK6" s="13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2"/>
    </row>
    <row r="8" spans="1:65" s="23" customFormat="1" x14ac:dyDescent="0.55000000000000004">
      <c r="A8" s="393" t="s">
        <v>7</v>
      </c>
      <c r="B8" s="394"/>
      <c r="C8" s="394"/>
      <c r="D8" s="394"/>
      <c r="E8" s="394"/>
      <c r="F8" s="394"/>
      <c r="G8" s="394"/>
      <c r="H8" s="422"/>
      <c r="I8" s="399" t="s">
        <v>8</v>
      </c>
      <c r="J8" s="390" t="s">
        <v>9</v>
      </c>
      <c r="K8" s="402"/>
      <c r="L8" s="402"/>
      <c r="M8" s="391"/>
      <c r="N8" s="391"/>
      <c r="O8" s="391"/>
      <c r="P8" s="392"/>
      <c r="Q8" s="390">
        <v>240605</v>
      </c>
      <c r="R8" s="391"/>
      <c r="S8" s="392"/>
      <c r="T8" s="390">
        <v>21490</v>
      </c>
      <c r="U8" s="391"/>
      <c r="V8" s="392"/>
      <c r="W8" s="390">
        <v>21520</v>
      </c>
      <c r="X8" s="391"/>
      <c r="Y8" s="392"/>
      <c r="Z8" s="390" t="s">
        <v>10</v>
      </c>
      <c r="AA8" s="391"/>
      <c r="AB8" s="392"/>
      <c r="AC8" s="390">
        <v>240697</v>
      </c>
      <c r="AD8" s="391"/>
      <c r="AE8" s="392"/>
      <c r="AF8" s="390">
        <v>240728</v>
      </c>
      <c r="AG8" s="391"/>
      <c r="AH8" s="392"/>
      <c r="AI8" s="390">
        <v>240756</v>
      </c>
      <c r="AJ8" s="391"/>
      <c r="AK8" s="392"/>
      <c r="AL8" s="390" t="s">
        <v>11</v>
      </c>
      <c r="AM8" s="391"/>
      <c r="AN8" s="392"/>
      <c r="AO8" s="390">
        <v>240787</v>
      </c>
      <c r="AP8" s="391"/>
      <c r="AQ8" s="392"/>
      <c r="AR8" s="390">
        <v>240817</v>
      </c>
      <c r="AS8" s="391"/>
      <c r="AT8" s="392"/>
      <c r="AU8" s="390">
        <v>240848</v>
      </c>
      <c r="AV8" s="391"/>
      <c r="AW8" s="392"/>
      <c r="AX8" s="390" t="s">
        <v>12</v>
      </c>
      <c r="AY8" s="391"/>
      <c r="AZ8" s="392"/>
      <c r="BA8" s="390">
        <v>240878</v>
      </c>
      <c r="BB8" s="391"/>
      <c r="BC8" s="392"/>
      <c r="BD8" s="390">
        <v>240909</v>
      </c>
      <c r="BE8" s="391"/>
      <c r="BF8" s="392"/>
      <c r="BG8" s="417">
        <v>240940</v>
      </c>
      <c r="BH8" s="418"/>
      <c r="BI8" s="419"/>
      <c r="BJ8" s="390" t="s">
        <v>13</v>
      </c>
      <c r="BK8" s="391"/>
      <c r="BL8" s="392"/>
    </row>
    <row r="9" spans="1:65" s="31" customFormat="1" ht="24.75" customHeight="1" x14ac:dyDescent="0.55000000000000004">
      <c r="A9" s="395"/>
      <c r="B9" s="396"/>
      <c r="C9" s="396"/>
      <c r="D9" s="396"/>
      <c r="E9" s="396"/>
      <c r="F9" s="396"/>
      <c r="G9" s="396"/>
      <c r="H9" s="423"/>
      <c r="I9" s="40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416" t="s">
        <v>20</v>
      </c>
      <c r="R9" s="392"/>
      <c r="S9" s="28" t="s">
        <v>18</v>
      </c>
      <c r="T9" s="409" t="s">
        <v>20</v>
      </c>
      <c r="U9" s="410"/>
      <c r="V9" s="28" t="s">
        <v>18</v>
      </c>
      <c r="W9" s="409" t="s">
        <v>20</v>
      </c>
      <c r="X9" s="410"/>
      <c r="Y9" s="28" t="s">
        <v>18</v>
      </c>
      <c r="Z9" s="409" t="s">
        <v>20</v>
      </c>
      <c r="AA9" s="410"/>
      <c r="AB9" s="28" t="s">
        <v>18</v>
      </c>
      <c r="AC9" s="420" t="s">
        <v>20</v>
      </c>
      <c r="AD9" s="421"/>
      <c r="AE9" s="28" t="s">
        <v>18</v>
      </c>
      <c r="AF9" s="409" t="s">
        <v>20</v>
      </c>
      <c r="AG9" s="410"/>
      <c r="AH9" s="28" t="s">
        <v>18</v>
      </c>
      <c r="AI9" s="409" t="s">
        <v>20</v>
      </c>
      <c r="AJ9" s="410"/>
      <c r="AK9" s="28" t="s">
        <v>18</v>
      </c>
      <c r="AL9" s="409" t="s">
        <v>20</v>
      </c>
      <c r="AM9" s="410"/>
      <c r="AN9" s="28" t="s">
        <v>18</v>
      </c>
      <c r="AO9" s="416" t="s">
        <v>20</v>
      </c>
      <c r="AP9" s="392"/>
      <c r="AQ9" s="28" t="s">
        <v>18</v>
      </c>
      <c r="AR9" s="416" t="s">
        <v>20</v>
      </c>
      <c r="AS9" s="392"/>
      <c r="AT9" s="28" t="s">
        <v>18</v>
      </c>
      <c r="AU9" s="416" t="s">
        <v>20</v>
      </c>
      <c r="AV9" s="392"/>
      <c r="AW9" s="28" t="s">
        <v>18</v>
      </c>
      <c r="AX9" s="409" t="s">
        <v>20</v>
      </c>
      <c r="AY9" s="410"/>
      <c r="AZ9" s="28" t="s">
        <v>18</v>
      </c>
      <c r="BA9" s="409" t="s">
        <v>20</v>
      </c>
      <c r="BB9" s="410"/>
      <c r="BC9" s="28" t="s">
        <v>18</v>
      </c>
      <c r="BD9" s="409" t="s">
        <v>20</v>
      </c>
      <c r="BE9" s="410"/>
      <c r="BF9" s="28" t="s">
        <v>18</v>
      </c>
      <c r="BG9" s="411" t="s">
        <v>20</v>
      </c>
      <c r="BH9" s="412"/>
      <c r="BI9" s="132" t="s">
        <v>18</v>
      </c>
      <c r="BJ9" s="409" t="s">
        <v>20</v>
      </c>
      <c r="BK9" s="410"/>
      <c r="BL9" s="28" t="s">
        <v>18</v>
      </c>
    </row>
    <row r="10" spans="1:65" s="31" customFormat="1" ht="24.75" customHeight="1" x14ac:dyDescent="0.55000000000000004">
      <c r="A10" s="397"/>
      <c r="B10" s="398"/>
      <c r="C10" s="398"/>
      <c r="D10" s="398"/>
      <c r="E10" s="398"/>
      <c r="F10" s="398"/>
      <c r="G10" s="398"/>
      <c r="H10" s="424"/>
      <c r="I10" s="40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133" t="s">
        <v>30</v>
      </c>
      <c r="AD10" s="133" t="s">
        <v>31</v>
      </c>
      <c r="AE10" s="42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134" t="s">
        <v>31</v>
      </c>
      <c r="AQ10" s="42" t="s">
        <v>32</v>
      </c>
      <c r="AR10" s="44" t="s">
        <v>30</v>
      </c>
      <c r="AS10" s="134" t="s">
        <v>31</v>
      </c>
      <c r="AT10" s="42" t="s">
        <v>32</v>
      </c>
      <c r="AU10" s="44" t="s">
        <v>30</v>
      </c>
      <c r="AV10" s="13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5" t="s">
        <v>30</v>
      </c>
      <c r="BH10" s="45" t="s">
        <v>31</v>
      </c>
      <c r="BI10" s="135" t="s">
        <v>32</v>
      </c>
      <c r="BJ10" s="44" t="s">
        <v>30</v>
      </c>
      <c r="BK10" s="44" t="s">
        <v>31</v>
      </c>
      <c r="BL10" s="42" t="s">
        <v>32</v>
      </c>
    </row>
    <row r="11" spans="1:65" s="141" customFormat="1" ht="24.75" customHeight="1" x14ac:dyDescent="0.55000000000000004">
      <c r="A11" s="413" t="s">
        <v>33</v>
      </c>
      <c r="B11" s="414"/>
      <c r="C11" s="414"/>
      <c r="D11" s="414"/>
      <c r="E11" s="414"/>
      <c r="F11" s="414"/>
      <c r="G11" s="414"/>
      <c r="H11" s="415"/>
      <c r="I11" s="136"/>
      <c r="J11" s="137"/>
      <c r="K11" s="137"/>
      <c r="L11" s="137"/>
      <c r="M11" s="137"/>
      <c r="N11" s="138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40"/>
      <c r="AD11" s="140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9"/>
      <c r="AQ11" s="139"/>
      <c r="AR11" s="137"/>
      <c r="AS11" s="139"/>
      <c r="AT11" s="139"/>
      <c r="AU11" s="137"/>
      <c r="AV11" s="139"/>
      <c r="AW11" s="139"/>
      <c r="AX11" s="137"/>
      <c r="AY11" s="137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150" customFormat="1" x14ac:dyDescent="0.55000000000000004">
      <c r="A12" s="142" t="s">
        <v>34</v>
      </c>
      <c r="B12" s="143"/>
      <c r="C12" s="143"/>
      <c r="D12" s="143"/>
      <c r="E12" s="143"/>
      <c r="F12" s="143"/>
      <c r="G12" s="143"/>
      <c r="H12" s="144"/>
      <c r="I12" s="145">
        <f>SUM(I13)</f>
        <v>134916.20000000001</v>
      </c>
      <c r="J12" s="145">
        <f>SUM(J13)</f>
        <v>425000</v>
      </c>
      <c r="K12" s="145">
        <f>SUM(K13)</f>
        <v>987000</v>
      </c>
      <c r="L12" s="146">
        <f t="shared" ref="L12:L38" si="0">SUM(J12+K12)</f>
        <v>1412000</v>
      </c>
      <c r="M12" s="146">
        <f>SUM(M13)</f>
        <v>239636.6</v>
      </c>
      <c r="N12" s="147">
        <f>SUM(M12*100/L12)</f>
        <v>16.971430594900848</v>
      </c>
      <c r="O12" s="145">
        <f>SUM(O13)</f>
        <v>1172363.3999999999</v>
      </c>
      <c r="P12" s="147">
        <f>SUM(O12*100/L12)</f>
        <v>83.028569405099134</v>
      </c>
      <c r="Q12" s="145">
        <f>SUM(Q13)</f>
        <v>9000</v>
      </c>
      <c r="R12" s="145">
        <f>SUM(R13)</f>
        <v>7629</v>
      </c>
      <c r="S12" s="148">
        <f>SUM(R12*100/Q12)</f>
        <v>84.766666666666666</v>
      </c>
      <c r="T12" s="145">
        <f>SUM(T13)</f>
        <v>10835</v>
      </c>
      <c r="U12" s="145">
        <f>SUM(U13)</f>
        <v>9314.2000000000007</v>
      </c>
      <c r="V12" s="148">
        <f>SUM(U12*100/T12)</f>
        <v>85.964005537609609</v>
      </c>
      <c r="W12" s="145">
        <f>SUM(W13)</f>
        <v>10435</v>
      </c>
      <c r="X12" s="145">
        <f>SUM(X13)</f>
        <v>9352.7999999999993</v>
      </c>
      <c r="Y12" s="148">
        <f>SUM(X12*100/W12)</f>
        <v>89.629132726401522</v>
      </c>
      <c r="Z12" s="146">
        <f>SUM(Q12,T12,W12)</f>
        <v>30270</v>
      </c>
      <c r="AA12" s="146">
        <f>SUM(R12,U12,X12)</f>
        <v>26296</v>
      </c>
      <c r="AB12" s="148">
        <f>SUM(AA12*100/Z12)</f>
        <v>86.871489924017183</v>
      </c>
      <c r="AC12" s="145">
        <f>SUM(AC13)</f>
        <v>134095</v>
      </c>
      <c r="AD12" s="145">
        <f>SUM(AD13)</f>
        <v>130822.6</v>
      </c>
      <c r="AE12" s="148">
        <f>SUM(AD12*100/AC12)</f>
        <v>97.559640553339051</v>
      </c>
      <c r="AF12" s="145">
        <f>SUM(AF13)</f>
        <v>39135</v>
      </c>
      <c r="AG12" s="145">
        <f>SUM(AG13)</f>
        <v>35393</v>
      </c>
      <c r="AH12" s="148">
        <f>SUM(AG12*100/AF12)</f>
        <v>90.438226651335128</v>
      </c>
      <c r="AI12" s="145">
        <f>SUM(AI13)</f>
        <v>50700</v>
      </c>
      <c r="AJ12" s="145">
        <f>SUM(AJ13)</f>
        <v>47125</v>
      </c>
      <c r="AK12" s="148">
        <f>SUM(AJ12*100/AI12)</f>
        <v>92.948717948717942</v>
      </c>
      <c r="AL12" s="146">
        <f>SUM(AC12,AF12,AI12)</f>
        <v>223930</v>
      </c>
      <c r="AM12" s="146">
        <f>SUM(AD12,AG12,AJ12)</f>
        <v>213340.6</v>
      </c>
      <c r="AN12" s="148">
        <f>SUM(AM12*100/AL12)</f>
        <v>95.271111508060557</v>
      </c>
      <c r="AO12" s="145">
        <f>SUM(AO13)</f>
        <v>109500</v>
      </c>
      <c r="AP12" s="145">
        <f>SUM(AP13)</f>
        <v>0</v>
      </c>
      <c r="AQ12" s="148">
        <f>SUM(AP12*100/AO12)</f>
        <v>0</v>
      </c>
      <c r="AR12" s="145">
        <f>SUM(AR13)</f>
        <v>824395</v>
      </c>
      <c r="AS12" s="145">
        <f>SUM(AS13)</f>
        <v>0</v>
      </c>
      <c r="AT12" s="148">
        <f>SUM(AS12*100/AR12)</f>
        <v>0</v>
      </c>
      <c r="AU12" s="145">
        <f>SUM(AU13)</f>
        <v>35575</v>
      </c>
      <c r="AV12" s="145">
        <f>SUM(AV13)</f>
        <v>0</v>
      </c>
      <c r="AW12" s="148">
        <f t="shared" ref="AW12:AW19" si="1">SUM(AV12*100/AU12)</f>
        <v>0</v>
      </c>
      <c r="AX12" s="146">
        <f>SUM(AO12,AR12,AU12)</f>
        <v>969470</v>
      </c>
      <c r="AY12" s="146">
        <f>SUM(AP12,AS12,AV12)</f>
        <v>0</v>
      </c>
      <c r="AZ12" s="148">
        <f t="shared" ref="AZ12:AZ19" si="2">SUM(AY12*100/AX12)</f>
        <v>0</v>
      </c>
      <c r="BA12" s="145">
        <f>SUM(BA13)</f>
        <v>97275</v>
      </c>
      <c r="BB12" s="145">
        <f>SUM(BB13)</f>
        <v>0</v>
      </c>
      <c r="BC12" s="148">
        <f>SUM(BB12*100/BA12)</f>
        <v>0</v>
      </c>
      <c r="BD12" s="145">
        <f>SUM(BD13)</f>
        <v>41800</v>
      </c>
      <c r="BE12" s="145">
        <f>SUM(BE13)</f>
        <v>0</v>
      </c>
      <c r="BF12" s="148">
        <f t="shared" ref="BF12:BF19" si="3">SUM(BE12*100/BD12)</f>
        <v>0</v>
      </c>
      <c r="BG12" s="145">
        <f>SUM(BG13)</f>
        <v>49255</v>
      </c>
      <c r="BH12" s="145">
        <f>SUM(BH13)</f>
        <v>0</v>
      </c>
      <c r="BI12" s="148">
        <f t="shared" ref="BI12:BI19" si="4">SUM(BH12*100/BG12)</f>
        <v>0</v>
      </c>
      <c r="BJ12" s="146">
        <f>SUM(BA12,BD12,BG12)</f>
        <v>188330</v>
      </c>
      <c r="BK12" s="146">
        <f>SUM(BB12,BE12,BH13,BH12,BH13)</f>
        <v>0</v>
      </c>
      <c r="BL12" s="148">
        <f>SUM(BK12*100/BJ12)</f>
        <v>0</v>
      </c>
      <c r="BM12" s="149">
        <f>SUM(Z12,AL12,AX12,BJ12)</f>
        <v>1412000</v>
      </c>
    </row>
    <row r="13" spans="1:65" s="159" customFormat="1" x14ac:dyDescent="0.55000000000000004">
      <c r="A13" s="151"/>
      <c r="B13" s="59" t="s">
        <v>106</v>
      </c>
      <c r="C13" s="59"/>
      <c r="D13" s="59"/>
      <c r="E13" s="59"/>
      <c r="F13" s="59"/>
      <c r="G13" s="59"/>
      <c r="H13" s="152"/>
      <c r="I13" s="61">
        <f>SUM(I14,I33)</f>
        <v>134916.20000000001</v>
      </c>
      <c r="J13" s="61">
        <f>SUM(J14,J33)</f>
        <v>425000</v>
      </c>
      <c r="K13" s="61">
        <f>SUM(K14,K33)</f>
        <v>987000</v>
      </c>
      <c r="L13" s="153">
        <f t="shared" si="0"/>
        <v>1412000</v>
      </c>
      <c r="M13" s="153">
        <f>SUM(M14,M33)</f>
        <v>239636.6</v>
      </c>
      <c r="N13" s="154">
        <f t="shared" ref="N13:N38" si="5">SUM(M13*100/L13)</f>
        <v>16.971430594900848</v>
      </c>
      <c r="O13" s="61">
        <f>SUM(O14,O33)</f>
        <v>1172363.3999999999</v>
      </c>
      <c r="P13" s="154">
        <f t="shared" ref="P13:P38" si="6">SUM(O13*100/L13)</f>
        <v>83.028569405099134</v>
      </c>
      <c r="Q13" s="155">
        <f>SUM(Q14,Q33)</f>
        <v>9000</v>
      </c>
      <c r="R13" s="155">
        <f>SUM(R14,R33)</f>
        <v>7629</v>
      </c>
      <c r="S13" s="156">
        <f t="shared" ref="S13:S27" si="7">SUM(R13*100/Q13)</f>
        <v>84.766666666666666</v>
      </c>
      <c r="T13" s="155">
        <f>SUM(T14,T33)</f>
        <v>10835</v>
      </c>
      <c r="U13" s="155">
        <f>SUM(U14,U33)</f>
        <v>9314.2000000000007</v>
      </c>
      <c r="V13" s="156">
        <f t="shared" ref="V13:V27" si="8">SUM(U13*100/T13)</f>
        <v>85.964005537609609</v>
      </c>
      <c r="W13" s="155">
        <f>SUM(W14,W33)</f>
        <v>10435</v>
      </c>
      <c r="X13" s="155">
        <f>SUM(X14,X33)</f>
        <v>9352.7999999999993</v>
      </c>
      <c r="Y13" s="156">
        <f t="shared" ref="Y13:Y27" si="9">SUM(X13*100/W13)</f>
        <v>89.629132726401522</v>
      </c>
      <c r="Z13" s="153">
        <f t="shared" ref="Z13:AA38" si="10">SUM(Q13,T13,W13)</f>
        <v>30270</v>
      </c>
      <c r="AA13" s="153">
        <f t="shared" si="10"/>
        <v>26296</v>
      </c>
      <c r="AB13" s="156">
        <f t="shared" ref="AB13:AB27" si="11">SUM(AA13*100/Z13)</f>
        <v>86.871489924017183</v>
      </c>
      <c r="AC13" s="157">
        <f>SUM(AC14,AC33)</f>
        <v>134095</v>
      </c>
      <c r="AD13" s="157">
        <f>SUM(AD14,AD33)</f>
        <v>130822.6</v>
      </c>
      <c r="AE13" s="156">
        <f t="shared" ref="AE13:AE32" si="12">SUM(AD13*100/AC13)</f>
        <v>97.559640553339051</v>
      </c>
      <c r="AF13" s="155">
        <f>SUM(AF14,AF33)</f>
        <v>39135</v>
      </c>
      <c r="AG13" s="155">
        <f>SUM(AG14,AG33)</f>
        <v>35393</v>
      </c>
      <c r="AH13" s="156">
        <f t="shared" ref="AH13:AH27" si="13">SUM(AG13*100/AF13)</f>
        <v>90.438226651335128</v>
      </c>
      <c r="AI13" s="155">
        <f>SUM(AI14,AI33)</f>
        <v>50700</v>
      </c>
      <c r="AJ13" s="155">
        <f>SUM(AJ14,AJ33)</f>
        <v>47125</v>
      </c>
      <c r="AK13" s="156">
        <f t="shared" ref="AK13:AK28" si="14">SUM(AJ13*100/AI13)</f>
        <v>92.948717948717942</v>
      </c>
      <c r="AL13" s="153">
        <f t="shared" ref="AL13:AM38" si="15">SUM(AC13,AF13,AI13)</f>
        <v>223930</v>
      </c>
      <c r="AM13" s="153">
        <f t="shared" si="15"/>
        <v>213340.6</v>
      </c>
      <c r="AN13" s="156">
        <f t="shared" ref="AN13:AN32" si="16">SUM(AM13*100/AL13)</f>
        <v>95.271111508060557</v>
      </c>
      <c r="AO13" s="155">
        <f>SUM(AO14,AO33)</f>
        <v>109500</v>
      </c>
      <c r="AP13" s="61">
        <f>SUM(AP14,AP33)</f>
        <v>0</v>
      </c>
      <c r="AQ13" s="156">
        <f t="shared" ref="AQ13:AQ23" si="17">SUM(AP13*100/AO13)</f>
        <v>0</v>
      </c>
      <c r="AR13" s="155">
        <f>SUM(AR14,AR33)</f>
        <v>824395</v>
      </c>
      <c r="AS13" s="61">
        <f>SUM(AS14,AS33)</f>
        <v>0</v>
      </c>
      <c r="AT13" s="156">
        <f t="shared" ref="AT13:AT32" si="18">SUM(AS13*100/AR13)</f>
        <v>0</v>
      </c>
      <c r="AU13" s="155">
        <f>SUM(AU14,AU33)</f>
        <v>35575</v>
      </c>
      <c r="AV13" s="61">
        <f>SUM(AV14,AV33)</f>
        <v>0</v>
      </c>
      <c r="AW13" s="156">
        <f t="shared" si="1"/>
        <v>0</v>
      </c>
      <c r="AX13" s="153">
        <f t="shared" ref="AX13:AY38" si="19">SUM(AO13,AR13,AU13)</f>
        <v>969470</v>
      </c>
      <c r="AY13" s="153">
        <f t="shared" si="19"/>
        <v>0</v>
      </c>
      <c r="AZ13" s="156">
        <f t="shared" si="2"/>
        <v>0</v>
      </c>
      <c r="BA13" s="155">
        <f>SUM(BA14,BA33)</f>
        <v>97275</v>
      </c>
      <c r="BB13" s="155">
        <f>SUM(BB14,BB33)</f>
        <v>0</v>
      </c>
      <c r="BC13" s="156">
        <f t="shared" ref="BC13:BC38" si="20">SUM(BB13*100/BA13)</f>
        <v>0</v>
      </c>
      <c r="BD13" s="155">
        <f>SUM(BD14,BD33)</f>
        <v>41800</v>
      </c>
      <c r="BE13" s="155">
        <f>SUM(BE14,BE33)</f>
        <v>0</v>
      </c>
      <c r="BF13" s="156">
        <f t="shared" si="3"/>
        <v>0</v>
      </c>
      <c r="BG13" s="155">
        <f>SUM(BG14,BG33)</f>
        <v>49255</v>
      </c>
      <c r="BH13" s="155">
        <f>SUM(BH14,BH33)</f>
        <v>0</v>
      </c>
      <c r="BI13" s="156">
        <f t="shared" si="4"/>
        <v>0</v>
      </c>
      <c r="BJ13" s="153">
        <f t="shared" ref="BJ13:BJ38" si="21">SUM(BA13,BD13,BG13)</f>
        <v>188330</v>
      </c>
      <c r="BK13" s="153">
        <f t="shared" ref="BK13:BK37" si="22">SUM(BB13,BE13,BH14,BH13,BH14)</f>
        <v>0</v>
      </c>
      <c r="BL13" s="156">
        <f t="shared" ref="BL13:BL38" si="23">SUM(BK13*100/BJ13)</f>
        <v>0</v>
      </c>
      <c r="BM13" s="158">
        <f t="shared" ref="BM13:BM38" si="24">SUM(Z13,AL13,AX13,BJ13)</f>
        <v>1412000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SUM(I15,I30)</f>
        <v>124916.2</v>
      </c>
      <c r="J14" s="70">
        <f>SUM(J15,J30)</f>
        <v>396500</v>
      </c>
      <c r="K14" s="70">
        <f>SUM(K15,K30)</f>
        <v>990000</v>
      </c>
      <c r="L14" s="161">
        <f t="shared" si="0"/>
        <v>1386500</v>
      </c>
      <c r="M14" s="161">
        <f>SUM(M15,M30)</f>
        <v>239636.6</v>
      </c>
      <c r="N14" s="162">
        <f t="shared" si="5"/>
        <v>17.283562928236567</v>
      </c>
      <c r="O14" s="70">
        <f>SUM(O15,O30)</f>
        <v>1146863.3999999999</v>
      </c>
      <c r="P14" s="162">
        <f t="shared" si="6"/>
        <v>82.716437071763423</v>
      </c>
      <c r="Q14" s="163">
        <f>SUM(Q15,Q30)</f>
        <v>9000</v>
      </c>
      <c r="R14" s="163">
        <f>SUM(R15,R30)</f>
        <v>7629</v>
      </c>
      <c r="S14" s="164">
        <f t="shared" si="7"/>
        <v>84.766666666666666</v>
      </c>
      <c r="T14" s="163">
        <f>SUM(T15,T30)</f>
        <v>10835</v>
      </c>
      <c r="U14" s="163">
        <f>SUM(U15,U30)</f>
        <v>9314.2000000000007</v>
      </c>
      <c r="V14" s="164">
        <f t="shared" si="8"/>
        <v>85.964005537609609</v>
      </c>
      <c r="W14" s="163">
        <f>SUM(W15,W30)</f>
        <v>10435</v>
      </c>
      <c r="X14" s="163">
        <f>SUM(X15,X30)</f>
        <v>9352.7999999999993</v>
      </c>
      <c r="Y14" s="164">
        <f t="shared" si="9"/>
        <v>89.629132726401522</v>
      </c>
      <c r="Z14" s="161">
        <f t="shared" si="10"/>
        <v>30270</v>
      </c>
      <c r="AA14" s="161">
        <f t="shared" si="10"/>
        <v>26296</v>
      </c>
      <c r="AB14" s="164">
        <f t="shared" si="11"/>
        <v>86.871489924017183</v>
      </c>
      <c r="AC14" s="165">
        <f>SUM(AC15,AC30)</f>
        <v>134095</v>
      </c>
      <c r="AD14" s="165">
        <f>SUM(AD15,AD30)</f>
        <v>130822.6</v>
      </c>
      <c r="AE14" s="164">
        <f t="shared" si="12"/>
        <v>97.559640553339051</v>
      </c>
      <c r="AF14" s="163">
        <f>SUM(AF15,AF30)</f>
        <v>39135</v>
      </c>
      <c r="AG14" s="163">
        <f>SUM(AG15,AG30)</f>
        <v>35393</v>
      </c>
      <c r="AH14" s="164">
        <f t="shared" si="13"/>
        <v>90.438226651335128</v>
      </c>
      <c r="AI14" s="163">
        <f>SUM(AI15,AI30)</f>
        <v>50700</v>
      </c>
      <c r="AJ14" s="163">
        <f>SUM(AJ15,AJ30)</f>
        <v>47125</v>
      </c>
      <c r="AK14" s="164">
        <f t="shared" si="14"/>
        <v>92.948717948717942</v>
      </c>
      <c r="AL14" s="161">
        <f t="shared" si="15"/>
        <v>223930</v>
      </c>
      <c r="AM14" s="161">
        <f t="shared" si="15"/>
        <v>213340.6</v>
      </c>
      <c r="AN14" s="164">
        <f t="shared" si="16"/>
        <v>95.271111508060557</v>
      </c>
      <c r="AO14" s="163">
        <f>SUM(AO15,AO30)</f>
        <v>109500</v>
      </c>
      <c r="AP14" s="70">
        <f>SUM(AP15,AP30)</f>
        <v>0</v>
      </c>
      <c r="AQ14" s="164">
        <f t="shared" si="17"/>
        <v>0</v>
      </c>
      <c r="AR14" s="163">
        <f>SUM(AR15,AR30)</f>
        <v>824395</v>
      </c>
      <c r="AS14" s="70">
        <f>SUM(AS15,AS30)</f>
        <v>0</v>
      </c>
      <c r="AT14" s="164">
        <f t="shared" si="18"/>
        <v>0</v>
      </c>
      <c r="AU14" s="163">
        <f>SUM(AU15,AU30)</f>
        <v>35575</v>
      </c>
      <c r="AV14" s="70">
        <f>SUM(AV15,AV30)</f>
        <v>0</v>
      </c>
      <c r="AW14" s="164">
        <f t="shared" si="1"/>
        <v>0</v>
      </c>
      <c r="AX14" s="161">
        <f t="shared" si="19"/>
        <v>969470</v>
      </c>
      <c r="AY14" s="161">
        <f t="shared" si="19"/>
        <v>0</v>
      </c>
      <c r="AZ14" s="164">
        <f t="shared" si="2"/>
        <v>0</v>
      </c>
      <c r="BA14" s="163">
        <f>SUM(BA15,BA30)</f>
        <v>87275</v>
      </c>
      <c r="BB14" s="163">
        <f>SUM(BB15,BB30)</f>
        <v>0</v>
      </c>
      <c r="BC14" s="164">
        <f t="shared" si="20"/>
        <v>0</v>
      </c>
      <c r="BD14" s="163">
        <f>SUM(BD15,BD30)</f>
        <v>31800</v>
      </c>
      <c r="BE14" s="163">
        <f>SUM(BE15,BE30)</f>
        <v>0</v>
      </c>
      <c r="BF14" s="164">
        <f t="shared" si="3"/>
        <v>0</v>
      </c>
      <c r="BG14" s="163">
        <f>SUM(BG15,BG30)</f>
        <v>43755</v>
      </c>
      <c r="BH14" s="163">
        <f>SUM(BH15,BH30)</f>
        <v>0</v>
      </c>
      <c r="BI14" s="164">
        <f t="shared" si="4"/>
        <v>0</v>
      </c>
      <c r="BJ14" s="161">
        <f t="shared" si="21"/>
        <v>162830</v>
      </c>
      <c r="BK14" s="161">
        <f t="shared" si="22"/>
        <v>0</v>
      </c>
      <c r="BL14" s="164">
        <f t="shared" si="23"/>
        <v>0</v>
      </c>
      <c r="BM14" s="166">
        <f t="shared" si="24"/>
        <v>1386500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124916.2</v>
      </c>
      <c r="J15" s="79">
        <f>SUM(J16)</f>
        <v>336500</v>
      </c>
      <c r="K15" s="79">
        <f>SUM(K16)</f>
        <v>0</v>
      </c>
      <c r="L15" s="168">
        <f t="shared" si="0"/>
        <v>336500</v>
      </c>
      <c r="M15" s="168">
        <f>SUM(AA15,AM15,AY15,BK15)</f>
        <v>91636.6</v>
      </c>
      <c r="N15" s="169">
        <f t="shared" si="5"/>
        <v>27.23227340267459</v>
      </c>
      <c r="O15" s="170">
        <f t="shared" ref="O15:O38" si="25">SUM(L15-M15)</f>
        <v>244863.4</v>
      </c>
      <c r="P15" s="169">
        <f t="shared" si="6"/>
        <v>72.767726597325407</v>
      </c>
      <c r="Q15" s="171">
        <f>SUM(Q16)</f>
        <v>9000</v>
      </c>
      <c r="R15" s="171">
        <f>SUM(R16)</f>
        <v>7629</v>
      </c>
      <c r="S15" s="172">
        <f t="shared" si="7"/>
        <v>84.766666666666666</v>
      </c>
      <c r="T15" s="171">
        <f>SUM(T16)</f>
        <v>10835</v>
      </c>
      <c r="U15" s="171">
        <f>SUM(U16)</f>
        <v>9314.2000000000007</v>
      </c>
      <c r="V15" s="172">
        <f t="shared" si="8"/>
        <v>85.964005537609609</v>
      </c>
      <c r="W15" s="171">
        <f>SUM(W16)</f>
        <v>10435</v>
      </c>
      <c r="X15" s="171">
        <f>SUM(X16)</f>
        <v>9352.7999999999993</v>
      </c>
      <c r="Y15" s="172">
        <f t="shared" si="9"/>
        <v>89.629132726401522</v>
      </c>
      <c r="Z15" s="168">
        <f t="shared" si="10"/>
        <v>30270</v>
      </c>
      <c r="AA15" s="168">
        <f t="shared" si="10"/>
        <v>26296</v>
      </c>
      <c r="AB15" s="172">
        <f t="shared" si="11"/>
        <v>86.871489924017183</v>
      </c>
      <c r="AC15" s="173">
        <f>SUM(AC16)</f>
        <v>34095</v>
      </c>
      <c r="AD15" s="173">
        <f>SUM(AD16)</f>
        <v>30822.6</v>
      </c>
      <c r="AE15" s="172">
        <f t="shared" si="12"/>
        <v>90.402111746590407</v>
      </c>
      <c r="AF15" s="171">
        <f>SUM(AF16)</f>
        <v>21135</v>
      </c>
      <c r="AG15" s="171">
        <f>SUM(AG16)</f>
        <v>17393</v>
      </c>
      <c r="AH15" s="172">
        <f t="shared" si="13"/>
        <v>82.29477170570145</v>
      </c>
      <c r="AI15" s="171">
        <f>SUM(AI16)</f>
        <v>20700</v>
      </c>
      <c r="AJ15" s="171">
        <f>SUM(AJ16)</f>
        <v>17125</v>
      </c>
      <c r="AK15" s="172">
        <f t="shared" si="14"/>
        <v>82.729468599033822</v>
      </c>
      <c r="AL15" s="168">
        <f t="shared" si="15"/>
        <v>75930</v>
      </c>
      <c r="AM15" s="168">
        <f t="shared" si="15"/>
        <v>65340.6</v>
      </c>
      <c r="AN15" s="172">
        <f t="shared" si="16"/>
        <v>86.053733702094036</v>
      </c>
      <c r="AO15" s="171">
        <f>SUM(AO16)</f>
        <v>27500</v>
      </c>
      <c r="AP15" s="79">
        <f>SUM(AP16)</f>
        <v>0</v>
      </c>
      <c r="AQ15" s="172">
        <f t="shared" si="17"/>
        <v>0</v>
      </c>
      <c r="AR15" s="171">
        <f>SUM(AR16)</f>
        <v>68770</v>
      </c>
      <c r="AS15" s="79">
        <f>SUM(AS16)</f>
        <v>0</v>
      </c>
      <c r="AT15" s="172">
        <f t="shared" si="18"/>
        <v>0</v>
      </c>
      <c r="AU15" s="171">
        <f>SUM(AU16)</f>
        <v>25575</v>
      </c>
      <c r="AV15" s="79">
        <f>SUM(AV16)</f>
        <v>0</v>
      </c>
      <c r="AW15" s="172">
        <f t="shared" si="1"/>
        <v>0</v>
      </c>
      <c r="AX15" s="168">
        <f t="shared" si="19"/>
        <v>121845</v>
      </c>
      <c r="AY15" s="168">
        <f t="shared" si="19"/>
        <v>0</v>
      </c>
      <c r="AZ15" s="172">
        <f t="shared" si="2"/>
        <v>0</v>
      </c>
      <c r="BA15" s="171">
        <f>SUM(BA16)</f>
        <v>32900</v>
      </c>
      <c r="BB15" s="171">
        <f>SUM(BB16)</f>
        <v>0</v>
      </c>
      <c r="BC15" s="172">
        <f t="shared" si="20"/>
        <v>0</v>
      </c>
      <c r="BD15" s="171">
        <f>SUM(BD16)</f>
        <v>31800</v>
      </c>
      <c r="BE15" s="171">
        <f>SUM(BE16)</f>
        <v>0</v>
      </c>
      <c r="BF15" s="172">
        <f t="shared" si="3"/>
        <v>0</v>
      </c>
      <c r="BG15" s="171">
        <f>SUM(BG16)</f>
        <v>43755</v>
      </c>
      <c r="BH15" s="171">
        <f>SUM(BH16)</f>
        <v>0</v>
      </c>
      <c r="BI15" s="172">
        <f t="shared" si="4"/>
        <v>0</v>
      </c>
      <c r="BJ15" s="168">
        <f>SUM(BA15,BD15,BG15)</f>
        <v>108455</v>
      </c>
      <c r="BK15" s="168">
        <f>SUM(BB15,BE15,BH15)</f>
        <v>0</v>
      </c>
      <c r="BL15" s="172">
        <f t="shared" si="23"/>
        <v>0</v>
      </c>
      <c r="BM15" s="174">
        <f t="shared" si="24"/>
        <v>336500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SUM(I17,I21,I26)</f>
        <v>124916.2</v>
      </c>
      <c r="J16" s="79">
        <f>SUM(J17,J21,J26)</f>
        <v>336500</v>
      </c>
      <c r="K16" s="79">
        <f>SUM(K17,K21,K26)</f>
        <v>0</v>
      </c>
      <c r="L16" s="168">
        <f t="shared" si="0"/>
        <v>336500</v>
      </c>
      <c r="M16" s="168">
        <f>SUM(M17,M21,M26)</f>
        <v>91636.6</v>
      </c>
      <c r="N16" s="169">
        <f t="shared" si="5"/>
        <v>27.23227340267459</v>
      </c>
      <c r="O16" s="170">
        <f t="shared" si="25"/>
        <v>244863.4</v>
      </c>
      <c r="P16" s="169">
        <f t="shared" si="6"/>
        <v>72.767726597325407</v>
      </c>
      <c r="Q16" s="171">
        <f>SUM(Q17,Q21,Q26)</f>
        <v>9000</v>
      </c>
      <c r="R16" s="171">
        <f>SUM(R17,R21,R26)</f>
        <v>7629</v>
      </c>
      <c r="S16" s="172">
        <f t="shared" si="7"/>
        <v>84.766666666666666</v>
      </c>
      <c r="T16" s="171">
        <f>SUM(T17,T21,T26)</f>
        <v>10835</v>
      </c>
      <c r="U16" s="171">
        <f>SUM(U17,U21,U26)</f>
        <v>9314.2000000000007</v>
      </c>
      <c r="V16" s="172">
        <f t="shared" si="8"/>
        <v>85.964005537609609</v>
      </c>
      <c r="W16" s="171">
        <f>SUM(W17,W21,W26)</f>
        <v>10435</v>
      </c>
      <c r="X16" s="171">
        <f>SUM(X17,X21,X26)</f>
        <v>9352.7999999999993</v>
      </c>
      <c r="Y16" s="172">
        <f t="shared" si="9"/>
        <v>89.629132726401522</v>
      </c>
      <c r="Z16" s="168">
        <f t="shared" si="10"/>
        <v>30270</v>
      </c>
      <c r="AA16" s="168">
        <f t="shared" si="10"/>
        <v>26296</v>
      </c>
      <c r="AB16" s="172">
        <f t="shared" si="11"/>
        <v>86.871489924017183</v>
      </c>
      <c r="AC16" s="173">
        <f>SUM(AC17,AC21,AC26)</f>
        <v>34095</v>
      </c>
      <c r="AD16" s="173">
        <f>SUM(AD17,AD21,AD26)</f>
        <v>30822.6</v>
      </c>
      <c r="AE16" s="172">
        <f t="shared" si="12"/>
        <v>90.402111746590407</v>
      </c>
      <c r="AF16" s="171">
        <f>SUM(AF17,AF21,AF26)</f>
        <v>21135</v>
      </c>
      <c r="AG16" s="171">
        <f>SUM(AG17,AG21,AG26)</f>
        <v>17393</v>
      </c>
      <c r="AH16" s="172">
        <f t="shared" si="13"/>
        <v>82.29477170570145</v>
      </c>
      <c r="AI16" s="171">
        <f>SUM(AI17,AI21,AI26)</f>
        <v>20700</v>
      </c>
      <c r="AJ16" s="171">
        <f>SUM(AJ17,AJ21,AJ26)</f>
        <v>17125</v>
      </c>
      <c r="AK16" s="172">
        <f t="shared" si="14"/>
        <v>82.729468599033822</v>
      </c>
      <c r="AL16" s="168">
        <f t="shared" si="15"/>
        <v>75930</v>
      </c>
      <c r="AM16" s="168">
        <f t="shared" si="15"/>
        <v>65340.6</v>
      </c>
      <c r="AN16" s="172">
        <f t="shared" si="16"/>
        <v>86.053733702094036</v>
      </c>
      <c r="AO16" s="171">
        <f>SUM(AO17,AO21,AO26)</f>
        <v>27500</v>
      </c>
      <c r="AP16" s="79">
        <f>SUM(AP17,AP21,AP26)</f>
        <v>0</v>
      </c>
      <c r="AQ16" s="172">
        <f t="shared" si="17"/>
        <v>0</v>
      </c>
      <c r="AR16" s="171">
        <f>SUM(AR17,AR21,AR26)</f>
        <v>68770</v>
      </c>
      <c r="AS16" s="79">
        <f>SUM(AS17,AS21,AS26)</f>
        <v>0</v>
      </c>
      <c r="AT16" s="172">
        <f t="shared" si="18"/>
        <v>0</v>
      </c>
      <c r="AU16" s="171">
        <f>SUM(AU17,AU21,AU26)</f>
        <v>25575</v>
      </c>
      <c r="AV16" s="79">
        <f>SUM(AV17,AV21,AV26)</f>
        <v>0</v>
      </c>
      <c r="AW16" s="172">
        <f t="shared" si="1"/>
        <v>0</v>
      </c>
      <c r="AX16" s="168">
        <f t="shared" si="19"/>
        <v>121845</v>
      </c>
      <c r="AY16" s="168">
        <f t="shared" si="19"/>
        <v>0</v>
      </c>
      <c r="AZ16" s="172">
        <f t="shared" si="2"/>
        <v>0</v>
      </c>
      <c r="BA16" s="171">
        <f>SUM(BA17,BA21,BA26)</f>
        <v>32900</v>
      </c>
      <c r="BB16" s="171">
        <f>SUM(BB17,BB21,BB26)</f>
        <v>0</v>
      </c>
      <c r="BC16" s="172">
        <f t="shared" si="20"/>
        <v>0</v>
      </c>
      <c r="BD16" s="171">
        <f>SUM(BD17,BD21,BD26)</f>
        <v>31800</v>
      </c>
      <c r="BE16" s="171">
        <f>SUM(BE17,BE21,BE26)</f>
        <v>0</v>
      </c>
      <c r="BF16" s="172">
        <f t="shared" si="3"/>
        <v>0</v>
      </c>
      <c r="BG16" s="171">
        <f>SUM(BG17,BG21,BG26)</f>
        <v>43755</v>
      </c>
      <c r="BH16" s="171">
        <f>SUM(BH17,BH21,BH26)</f>
        <v>0</v>
      </c>
      <c r="BI16" s="172">
        <f t="shared" si="4"/>
        <v>0</v>
      </c>
      <c r="BJ16" s="168">
        <f t="shared" si="21"/>
        <v>108455</v>
      </c>
      <c r="BK16" s="168">
        <f t="shared" si="22"/>
        <v>0</v>
      </c>
      <c r="BL16" s="172">
        <f t="shared" si="23"/>
        <v>0</v>
      </c>
      <c r="BM16" s="149">
        <f t="shared" si="24"/>
        <v>336500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96725</v>
      </c>
      <c r="J17" s="79">
        <f>SUM(J18:J20)</f>
        <v>141500</v>
      </c>
      <c r="K17" s="79">
        <f>SUM(K18:K20)</f>
        <v>0</v>
      </c>
      <c r="L17" s="168">
        <f t="shared" si="0"/>
        <v>141500</v>
      </c>
      <c r="M17" s="168">
        <f>SUM(AA17,AM17,AY17,BK17)</f>
        <v>43675</v>
      </c>
      <c r="N17" s="169">
        <f t="shared" si="5"/>
        <v>30.865724381625441</v>
      </c>
      <c r="O17" s="170">
        <f t="shared" si="25"/>
        <v>97825</v>
      </c>
      <c r="P17" s="169">
        <f t="shared" si="6"/>
        <v>69.134275618374559</v>
      </c>
      <c r="Q17" s="171">
        <f>SUM(Q18:Q20)</f>
        <v>4150</v>
      </c>
      <c r="R17" s="171">
        <f>SUM(R18:R20)</f>
        <v>2800</v>
      </c>
      <c r="S17" s="172">
        <f t="shared" si="7"/>
        <v>67.46987951807229</v>
      </c>
      <c r="T17" s="171">
        <f>SUM(T18:T20)</f>
        <v>6675</v>
      </c>
      <c r="U17" s="171">
        <f>SUM(U18:U20)</f>
        <v>5175</v>
      </c>
      <c r="V17" s="172">
        <f t="shared" si="8"/>
        <v>77.528089887640448</v>
      </c>
      <c r="W17" s="171">
        <f>SUM(W18:W20)</f>
        <v>7275</v>
      </c>
      <c r="X17" s="171">
        <f>SUM(X18:X20)</f>
        <v>6375</v>
      </c>
      <c r="Y17" s="172">
        <f t="shared" si="9"/>
        <v>87.628865979381445</v>
      </c>
      <c r="Z17" s="168">
        <f t="shared" si="10"/>
        <v>18100</v>
      </c>
      <c r="AA17" s="168">
        <f t="shared" si="10"/>
        <v>14350</v>
      </c>
      <c r="AB17" s="172">
        <f t="shared" si="11"/>
        <v>79.281767955801101</v>
      </c>
      <c r="AC17" s="173">
        <f>SUM(AC18:AC20)</f>
        <v>16575</v>
      </c>
      <c r="AD17" s="173">
        <f>SUM(AD18:AD20)</f>
        <v>13875</v>
      </c>
      <c r="AE17" s="172">
        <f t="shared" si="12"/>
        <v>83.710407239819006</v>
      </c>
      <c r="AF17" s="171">
        <f>SUM(AF18:AF20)</f>
        <v>8475</v>
      </c>
      <c r="AG17" s="171">
        <f>SUM(AG18:AG20)</f>
        <v>6075</v>
      </c>
      <c r="AH17" s="172">
        <f t="shared" si="13"/>
        <v>71.681415929203538</v>
      </c>
      <c r="AI17" s="171">
        <f>SUM(AI18:AI20)</f>
        <v>11200</v>
      </c>
      <c r="AJ17" s="171">
        <f>SUM(AJ18:AJ20)</f>
        <v>9375</v>
      </c>
      <c r="AK17" s="172">
        <f t="shared" si="14"/>
        <v>83.705357142857139</v>
      </c>
      <c r="AL17" s="168">
        <f t="shared" si="15"/>
        <v>36250</v>
      </c>
      <c r="AM17" s="168">
        <f t="shared" si="15"/>
        <v>29325</v>
      </c>
      <c r="AN17" s="172">
        <f t="shared" si="16"/>
        <v>80.896551724137936</v>
      </c>
      <c r="AO17" s="171">
        <f>SUM(AO18:AO20)</f>
        <v>11800</v>
      </c>
      <c r="AP17" s="79">
        <f>SUM(AP18:AP20)</f>
        <v>0</v>
      </c>
      <c r="AQ17" s="172">
        <f t="shared" si="17"/>
        <v>0</v>
      </c>
      <c r="AR17" s="171">
        <f>SUM(AR18:AR20)</f>
        <v>17150</v>
      </c>
      <c r="AS17" s="79">
        <f>SUM(AS18:AS20)</f>
        <v>0</v>
      </c>
      <c r="AT17" s="172">
        <f t="shared" si="18"/>
        <v>0</v>
      </c>
      <c r="AU17" s="171">
        <f>SUM(AU18:AU20)</f>
        <v>12175</v>
      </c>
      <c r="AV17" s="79">
        <f>SUM(AV18:AV20)</f>
        <v>0</v>
      </c>
      <c r="AW17" s="172">
        <f t="shared" si="1"/>
        <v>0</v>
      </c>
      <c r="AX17" s="168">
        <f t="shared" si="19"/>
        <v>41125</v>
      </c>
      <c r="AY17" s="168">
        <f t="shared" si="19"/>
        <v>0</v>
      </c>
      <c r="AZ17" s="172">
        <f t="shared" si="2"/>
        <v>0</v>
      </c>
      <c r="BA17" s="171">
        <f>SUM(BA18:BA20)</f>
        <v>17700</v>
      </c>
      <c r="BB17" s="171">
        <f>SUM(BB18:BB20)</f>
        <v>0</v>
      </c>
      <c r="BC17" s="172">
        <f t="shared" si="20"/>
        <v>0</v>
      </c>
      <c r="BD17" s="171">
        <f>SUM(BD18:BD20)</f>
        <v>13800</v>
      </c>
      <c r="BE17" s="171">
        <f>SUM(BE18:BE20)</f>
        <v>0</v>
      </c>
      <c r="BF17" s="172">
        <f t="shared" si="3"/>
        <v>0</v>
      </c>
      <c r="BG17" s="171">
        <f>SUM(BG18:BG20)</f>
        <v>14525</v>
      </c>
      <c r="BH17" s="171">
        <f>SUM(BH18:BH20)</f>
        <v>0</v>
      </c>
      <c r="BI17" s="172">
        <f t="shared" si="4"/>
        <v>0</v>
      </c>
      <c r="BJ17" s="168">
        <f t="shared" si="21"/>
        <v>46025</v>
      </c>
      <c r="BK17" s="168">
        <f t="shared" si="22"/>
        <v>0</v>
      </c>
      <c r="BL17" s="172">
        <f t="shared" si="23"/>
        <v>0</v>
      </c>
      <c r="BM17" s="174">
        <f t="shared" si="24"/>
        <v>141500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7100</v>
      </c>
      <c r="J18" s="83">
        <v>15000</v>
      </c>
      <c r="K18" s="83">
        <v>0</v>
      </c>
      <c r="L18" s="175">
        <f t="shared" si="0"/>
        <v>15000</v>
      </c>
      <c r="M18" s="175">
        <f t="shared" ref="M18:M38" si="26">SUM(AA18,AM18,AY18,BK18)</f>
        <v>1600</v>
      </c>
      <c r="N18" s="80">
        <f t="shared" si="5"/>
        <v>10.666666666666666</v>
      </c>
      <c r="O18" s="81">
        <f t="shared" si="25"/>
        <v>13400</v>
      </c>
      <c r="P18" s="80">
        <f t="shared" si="6"/>
        <v>89.333333333333329</v>
      </c>
      <c r="Q18" s="83">
        <v>0</v>
      </c>
      <c r="R18" s="83">
        <v>0</v>
      </c>
      <c r="S18" s="176">
        <v>0</v>
      </c>
      <c r="T18" s="83">
        <v>0</v>
      </c>
      <c r="U18" s="83">
        <v>0</v>
      </c>
      <c r="V18" s="176">
        <v>0</v>
      </c>
      <c r="W18" s="83">
        <v>600</v>
      </c>
      <c r="X18" s="83">
        <v>600</v>
      </c>
      <c r="Y18" s="176">
        <f t="shared" si="9"/>
        <v>100</v>
      </c>
      <c r="Z18" s="175">
        <f t="shared" si="10"/>
        <v>600</v>
      </c>
      <c r="AA18" s="175">
        <f t="shared" si="10"/>
        <v>600</v>
      </c>
      <c r="AB18" s="176">
        <f t="shared" si="11"/>
        <v>100</v>
      </c>
      <c r="AC18" s="177">
        <v>1800</v>
      </c>
      <c r="AD18" s="177">
        <v>400</v>
      </c>
      <c r="AE18" s="176">
        <f t="shared" si="12"/>
        <v>22.222222222222221</v>
      </c>
      <c r="AF18" s="83">
        <v>1800</v>
      </c>
      <c r="AG18" s="83">
        <v>0</v>
      </c>
      <c r="AH18" s="176">
        <f t="shared" si="13"/>
        <v>0</v>
      </c>
      <c r="AI18" s="83">
        <v>1200</v>
      </c>
      <c r="AJ18" s="83">
        <v>600</v>
      </c>
      <c r="AK18" s="176">
        <f t="shared" si="14"/>
        <v>50</v>
      </c>
      <c r="AL18" s="175">
        <f t="shared" si="15"/>
        <v>4800</v>
      </c>
      <c r="AM18" s="175">
        <f t="shared" si="15"/>
        <v>1000</v>
      </c>
      <c r="AN18" s="176">
        <f t="shared" si="16"/>
        <v>20.833333333333332</v>
      </c>
      <c r="AO18" s="83">
        <v>1800</v>
      </c>
      <c r="AP18" s="83"/>
      <c r="AQ18" s="176">
        <f t="shared" si="17"/>
        <v>0</v>
      </c>
      <c r="AR18" s="83">
        <v>1800</v>
      </c>
      <c r="AS18" s="83">
        <v>0</v>
      </c>
      <c r="AT18" s="176">
        <f t="shared" si="18"/>
        <v>0</v>
      </c>
      <c r="AU18" s="83">
        <v>1200</v>
      </c>
      <c r="AV18" s="83"/>
      <c r="AW18" s="176">
        <f t="shared" si="1"/>
        <v>0</v>
      </c>
      <c r="AX18" s="175">
        <f t="shared" si="19"/>
        <v>4800</v>
      </c>
      <c r="AY18" s="175">
        <f t="shared" si="19"/>
        <v>0</v>
      </c>
      <c r="AZ18" s="176">
        <f t="shared" si="2"/>
        <v>0</v>
      </c>
      <c r="BA18" s="83">
        <v>1800</v>
      </c>
      <c r="BB18" s="83">
        <v>0</v>
      </c>
      <c r="BC18" s="176">
        <f t="shared" si="20"/>
        <v>0</v>
      </c>
      <c r="BD18" s="83">
        <v>1800</v>
      </c>
      <c r="BE18" s="83">
        <v>0</v>
      </c>
      <c r="BF18" s="176">
        <f t="shared" si="3"/>
        <v>0</v>
      </c>
      <c r="BG18" s="83">
        <v>1200</v>
      </c>
      <c r="BH18" s="83">
        <v>0</v>
      </c>
      <c r="BI18" s="176">
        <f t="shared" si="4"/>
        <v>0</v>
      </c>
      <c r="BJ18" s="175">
        <f t="shared" si="21"/>
        <v>4800</v>
      </c>
      <c r="BK18" s="175">
        <f>SUM(BB18,BE18,BH18)</f>
        <v>0</v>
      </c>
      <c r="BL18" s="176">
        <f t="shared" si="23"/>
        <v>0</v>
      </c>
      <c r="BM18" s="174">
        <f t="shared" si="24"/>
        <v>15000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107</v>
      </c>
      <c r="H19" s="87"/>
      <c r="I19" s="79">
        <v>89625</v>
      </c>
      <c r="J19" s="83">
        <v>126500</v>
      </c>
      <c r="K19" s="83">
        <v>0</v>
      </c>
      <c r="L19" s="175">
        <f t="shared" si="0"/>
        <v>126500</v>
      </c>
      <c r="M19" s="175">
        <f t="shared" si="26"/>
        <v>42075</v>
      </c>
      <c r="N19" s="80">
        <f t="shared" si="5"/>
        <v>33.260869565217391</v>
      </c>
      <c r="O19" s="81">
        <f t="shared" si="25"/>
        <v>84425</v>
      </c>
      <c r="P19" s="80">
        <f t="shared" si="6"/>
        <v>66.739130434782609</v>
      </c>
      <c r="Q19" s="83">
        <v>4150</v>
      </c>
      <c r="R19" s="83">
        <v>2800</v>
      </c>
      <c r="S19" s="176">
        <f t="shared" si="7"/>
        <v>67.46987951807229</v>
      </c>
      <c r="T19" s="83">
        <v>6675</v>
      </c>
      <c r="U19" s="83">
        <v>5175</v>
      </c>
      <c r="V19" s="176">
        <f t="shared" si="8"/>
        <v>77.528089887640448</v>
      </c>
      <c r="W19" s="83">
        <v>6675</v>
      </c>
      <c r="X19" s="83">
        <v>5775</v>
      </c>
      <c r="Y19" s="176">
        <f t="shared" si="9"/>
        <v>86.516853932584269</v>
      </c>
      <c r="Z19" s="175">
        <f t="shared" si="10"/>
        <v>17500</v>
      </c>
      <c r="AA19" s="175">
        <f t="shared" si="10"/>
        <v>13750</v>
      </c>
      <c r="AB19" s="176">
        <f t="shared" si="11"/>
        <v>78.571428571428569</v>
      </c>
      <c r="AC19" s="177">
        <v>14775</v>
      </c>
      <c r="AD19" s="177">
        <v>13475</v>
      </c>
      <c r="AE19" s="176">
        <f t="shared" si="12"/>
        <v>91.20135363790186</v>
      </c>
      <c r="AF19" s="83">
        <v>6675</v>
      </c>
      <c r="AG19" s="83">
        <v>6075</v>
      </c>
      <c r="AH19" s="176">
        <f t="shared" si="13"/>
        <v>91.011235955056179</v>
      </c>
      <c r="AI19" s="83">
        <v>10000</v>
      </c>
      <c r="AJ19" s="83">
        <v>8775</v>
      </c>
      <c r="AK19" s="176">
        <f t="shared" si="14"/>
        <v>87.75</v>
      </c>
      <c r="AL19" s="175">
        <f t="shared" si="15"/>
        <v>31450</v>
      </c>
      <c r="AM19" s="175">
        <f t="shared" si="15"/>
        <v>28325</v>
      </c>
      <c r="AN19" s="176">
        <f t="shared" si="16"/>
        <v>90.063593004769473</v>
      </c>
      <c r="AO19" s="83">
        <v>10000</v>
      </c>
      <c r="AP19" s="83"/>
      <c r="AQ19" s="176">
        <f t="shared" si="17"/>
        <v>0</v>
      </c>
      <c r="AR19" s="83">
        <v>15350</v>
      </c>
      <c r="AS19" s="83"/>
      <c r="AT19" s="176">
        <f t="shared" si="18"/>
        <v>0</v>
      </c>
      <c r="AU19" s="83">
        <v>10975</v>
      </c>
      <c r="AV19" s="83"/>
      <c r="AW19" s="176">
        <f t="shared" si="1"/>
        <v>0</v>
      </c>
      <c r="AX19" s="175">
        <f t="shared" si="19"/>
        <v>36325</v>
      </c>
      <c r="AY19" s="175">
        <f t="shared" si="19"/>
        <v>0</v>
      </c>
      <c r="AZ19" s="176">
        <f t="shared" si="2"/>
        <v>0</v>
      </c>
      <c r="BA19" s="83">
        <v>15900</v>
      </c>
      <c r="BB19" s="83"/>
      <c r="BC19" s="176">
        <f t="shared" si="20"/>
        <v>0</v>
      </c>
      <c r="BD19" s="83">
        <v>12000</v>
      </c>
      <c r="BE19" s="83"/>
      <c r="BF19" s="176">
        <f t="shared" si="3"/>
        <v>0</v>
      </c>
      <c r="BG19" s="83">
        <v>13325</v>
      </c>
      <c r="BH19" s="83"/>
      <c r="BI19" s="176">
        <f t="shared" si="4"/>
        <v>0</v>
      </c>
      <c r="BJ19" s="175">
        <f t="shared" si="21"/>
        <v>41225</v>
      </c>
      <c r="BK19" s="175">
        <f t="shared" si="22"/>
        <v>0</v>
      </c>
      <c r="BL19" s="176">
        <f t="shared" si="23"/>
        <v>0</v>
      </c>
      <c r="BM19" s="174">
        <f t="shared" si="24"/>
        <v>126500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108</v>
      </c>
      <c r="H20" s="87"/>
      <c r="I20" s="79">
        <v>0</v>
      </c>
      <c r="J20" s="83">
        <v>0</v>
      </c>
      <c r="K20" s="83">
        <v>0</v>
      </c>
      <c r="L20" s="175">
        <f t="shared" si="0"/>
        <v>0</v>
      </c>
      <c r="M20" s="175">
        <v>0</v>
      </c>
      <c r="N20" s="80">
        <v>0</v>
      </c>
      <c r="O20" s="81">
        <f t="shared" si="25"/>
        <v>0</v>
      </c>
      <c r="P20" s="80">
        <v>0</v>
      </c>
      <c r="Q20" s="83">
        <v>0</v>
      </c>
      <c r="R20" s="83">
        <v>0</v>
      </c>
      <c r="S20" s="176">
        <v>0</v>
      </c>
      <c r="T20" s="83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10"/>
        <v>0</v>
      </c>
      <c r="AA20" s="175">
        <f t="shared" si="10"/>
        <v>0</v>
      </c>
      <c r="AB20" s="176">
        <v>0</v>
      </c>
      <c r="AC20" s="177">
        <v>0</v>
      </c>
      <c r="AD20" s="177">
        <v>0</v>
      </c>
      <c r="AE20" s="176">
        <v>0</v>
      </c>
      <c r="AF20" s="83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15"/>
        <v>0</v>
      </c>
      <c r="AM20" s="175">
        <f t="shared" si="15"/>
        <v>0</v>
      </c>
      <c r="AN20" s="176">
        <v>0</v>
      </c>
      <c r="AO20" s="83">
        <v>0</v>
      </c>
      <c r="AP20" s="178">
        <v>0</v>
      </c>
      <c r="AQ20" s="176">
        <v>0</v>
      </c>
      <c r="AR20" s="83">
        <v>0</v>
      </c>
      <c r="AS20" s="178">
        <v>0</v>
      </c>
      <c r="AT20" s="176">
        <v>0</v>
      </c>
      <c r="AU20" s="83">
        <v>0</v>
      </c>
      <c r="AV20" s="178">
        <v>0</v>
      </c>
      <c r="AW20" s="176">
        <v>0</v>
      </c>
      <c r="AX20" s="175">
        <f t="shared" si="19"/>
        <v>0</v>
      </c>
      <c r="AY20" s="175">
        <f t="shared" si="1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0</v>
      </c>
      <c r="BH20" s="83">
        <v>0</v>
      </c>
      <c r="BI20" s="176">
        <v>0</v>
      </c>
      <c r="BJ20" s="175">
        <f t="shared" si="21"/>
        <v>0</v>
      </c>
      <c r="BK20" s="175">
        <v>0</v>
      </c>
      <c r="BL20" s="176">
        <v>0</v>
      </c>
      <c r="BM20" s="174">
        <f t="shared" si="24"/>
        <v>0</v>
      </c>
    </row>
    <row r="21" spans="1:65" s="85" customFormat="1" x14ac:dyDescent="0.55000000000000004">
      <c r="A21" s="77"/>
      <c r="B21" s="78"/>
      <c r="C21" s="78"/>
      <c r="D21" s="78"/>
      <c r="E21" s="78"/>
      <c r="F21" s="78" t="s">
        <v>47</v>
      </c>
      <c r="G21" s="78"/>
      <c r="H21" s="167"/>
      <c r="I21" s="79">
        <f>SUM(I22:I25)</f>
        <v>18522</v>
      </c>
      <c r="J21" s="79">
        <f>SUM(J22:J25)</f>
        <v>40000</v>
      </c>
      <c r="K21" s="79">
        <f>SUM(K22:K25)</f>
        <v>-20000</v>
      </c>
      <c r="L21" s="168">
        <f t="shared" si="0"/>
        <v>20000</v>
      </c>
      <c r="M21" s="168">
        <f>SUM(AA21,AM21,AY21,BK21)</f>
        <v>4779</v>
      </c>
      <c r="N21" s="169">
        <f t="shared" si="5"/>
        <v>23.895</v>
      </c>
      <c r="O21" s="170">
        <f t="shared" si="25"/>
        <v>15221</v>
      </c>
      <c r="P21" s="169">
        <f t="shared" si="6"/>
        <v>76.105000000000004</v>
      </c>
      <c r="Q21" s="171">
        <f>SUM(Q22:Q25)</f>
        <v>350</v>
      </c>
      <c r="R21" s="171">
        <f>SUM(R22:R25)</f>
        <v>329</v>
      </c>
      <c r="S21" s="172">
        <f t="shared" si="7"/>
        <v>94</v>
      </c>
      <c r="T21" s="171">
        <f>SUM(T22:T25)</f>
        <v>660</v>
      </c>
      <c r="U21" s="171">
        <f>SUM(U22:U25)</f>
        <v>660</v>
      </c>
      <c r="V21" s="172">
        <f t="shared" si="8"/>
        <v>100</v>
      </c>
      <c r="W21" s="171">
        <f>SUM(W22:W25)</f>
        <v>660</v>
      </c>
      <c r="X21" s="171">
        <f>SUM(X22:X25)</f>
        <v>660</v>
      </c>
      <c r="Y21" s="172">
        <f t="shared" si="9"/>
        <v>100</v>
      </c>
      <c r="Z21" s="168">
        <f t="shared" si="10"/>
        <v>1670</v>
      </c>
      <c r="AA21" s="168">
        <f t="shared" si="10"/>
        <v>1649</v>
      </c>
      <c r="AB21" s="172">
        <f t="shared" si="11"/>
        <v>98.742514970059887</v>
      </c>
      <c r="AC21" s="173">
        <f>SUM(AC22:AC25)</f>
        <v>1720</v>
      </c>
      <c r="AD21" s="173">
        <f>SUM(AD22:AD25)</f>
        <v>1410</v>
      </c>
      <c r="AE21" s="172">
        <f t="shared" si="12"/>
        <v>81.976744186046517</v>
      </c>
      <c r="AF21" s="171">
        <f>SUM(AF22:AF25)</f>
        <v>660</v>
      </c>
      <c r="AG21" s="171">
        <f>SUM(AG22:AG25)</f>
        <v>660</v>
      </c>
      <c r="AH21" s="172">
        <f t="shared" si="13"/>
        <v>100</v>
      </c>
      <c r="AI21" s="171">
        <f>SUM(AI22:AI25)</f>
        <v>2000</v>
      </c>
      <c r="AJ21" s="171">
        <f>SUM(AJ22:AJ25)</f>
        <v>1060</v>
      </c>
      <c r="AK21" s="172">
        <f t="shared" si="14"/>
        <v>53</v>
      </c>
      <c r="AL21" s="168">
        <f t="shared" si="15"/>
        <v>4380</v>
      </c>
      <c r="AM21" s="168">
        <f t="shared" si="15"/>
        <v>3130</v>
      </c>
      <c r="AN21" s="172">
        <f t="shared" si="16"/>
        <v>71.461187214611869</v>
      </c>
      <c r="AO21" s="171">
        <f>SUM(AO22:AO25)</f>
        <v>700</v>
      </c>
      <c r="AP21" s="79">
        <f>SUM(AP22:AP25)</f>
        <v>0</v>
      </c>
      <c r="AQ21" s="168">
        <f t="shared" si="17"/>
        <v>0</v>
      </c>
      <c r="AR21" s="171">
        <f>SUM(AR22:AR25)</f>
        <v>1620</v>
      </c>
      <c r="AS21" s="79">
        <f>SUM(AS22:AS25)</f>
        <v>0</v>
      </c>
      <c r="AT21" s="172">
        <f t="shared" si="18"/>
        <v>0</v>
      </c>
      <c r="AU21" s="171">
        <f>SUM(AU22:AU25)</f>
        <v>1400</v>
      </c>
      <c r="AV21" s="79">
        <f>SUM(AV22:AV25)</f>
        <v>0</v>
      </c>
      <c r="AW21" s="172">
        <f>SUM(AV21*100/AU21)</f>
        <v>0</v>
      </c>
      <c r="AX21" s="168">
        <f t="shared" si="19"/>
        <v>3720</v>
      </c>
      <c r="AY21" s="168">
        <f t="shared" si="19"/>
        <v>0</v>
      </c>
      <c r="AZ21" s="172">
        <f>SUM(AY21*100/AX21)</f>
        <v>0</v>
      </c>
      <c r="BA21" s="171">
        <f>SUM(BA22:BA25)</f>
        <v>3000</v>
      </c>
      <c r="BB21" s="171">
        <f>SUM(BB22:BB25)</f>
        <v>0</v>
      </c>
      <c r="BC21" s="172">
        <f>SUM(BB21*100/BA21)</f>
        <v>0</v>
      </c>
      <c r="BD21" s="171">
        <f>SUM(BD22:BD25)</f>
        <v>3000</v>
      </c>
      <c r="BE21" s="171">
        <f>SUM(BE22:BE25)</f>
        <v>0</v>
      </c>
      <c r="BF21" s="172">
        <f>SUM(BE21*100/BD21)</f>
        <v>0</v>
      </c>
      <c r="BG21" s="171">
        <f>SUM(BG22:BG25)</f>
        <v>4230</v>
      </c>
      <c r="BH21" s="171">
        <f>SUM(BH22:BH25)</f>
        <v>0</v>
      </c>
      <c r="BI21" s="172">
        <f>SUM(BH21*100/BG21)</f>
        <v>0</v>
      </c>
      <c r="BJ21" s="168">
        <f t="shared" si="21"/>
        <v>10230</v>
      </c>
      <c r="BK21" s="168">
        <f t="shared" si="22"/>
        <v>0</v>
      </c>
      <c r="BL21" s="172">
        <f>SUM(BK21*100/BJ21)</f>
        <v>0</v>
      </c>
      <c r="BM21" s="174">
        <f t="shared" si="24"/>
        <v>20000</v>
      </c>
    </row>
    <row r="22" spans="1:65" s="88" customFormat="1" x14ac:dyDescent="0.55000000000000004">
      <c r="A22" s="86"/>
      <c r="B22" s="87"/>
      <c r="C22" s="87"/>
      <c r="D22" s="78"/>
      <c r="E22" s="87"/>
      <c r="F22" s="78"/>
      <c r="G22" s="87" t="s">
        <v>48</v>
      </c>
      <c r="H22" s="87"/>
      <c r="I22" s="79">
        <v>7962</v>
      </c>
      <c r="J22" s="83">
        <v>20000</v>
      </c>
      <c r="K22" s="83">
        <v>-20000</v>
      </c>
      <c r="L22" s="175">
        <f t="shared" si="0"/>
        <v>0</v>
      </c>
      <c r="M22" s="175">
        <f t="shared" si="26"/>
        <v>0</v>
      </c>
      <c r="N22" s="80">
        <v>0</v>
      </c>
      <c r="O22" s="81">
        <f t="shared" si="25"/>
        <v>0</v>
      </c>
      <c r="P22" s="80">
        <v>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10"/>
        <v>0</v>
      </c>
      <c r="AA22" s="175">
        <f t="shared" si="10"/>
        <v>0</v>
      </c>
      <c r="AB22" s="176">
        <v>0</v>
      </c>
      <c r="AC22" s="177">
        <v>0</v>
      </c>
      <c r="AD22" s="177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/>
      <c r="AK22" s="176">
        <v>0</v>
      </c>
      <c r="AL22" s="175">
        <f t="shared" si="15"/>
        <v>0</v>
      </c>
      <c r="AM22" s="175">
        <f t="shared" si="15"/>
        <v>0</v>
      </c>
      <c r="AN22" s="176">
        <v>0</v>
      </c>
      <c r="AO22" s="83">
        <v>0</v>
      </c>
      <c r="AP22" s="178">
        <v>0</v>
      </c>
      <c r="AQ22" s="176">
        <v>0</v>
      </c>
      <c r="AR22" s="83">
        <v>0</v>
      </c>
      <c r="AS22" s="178">
        <v>0</v>
      </c>
      <c r="AT22" s="176">
        <v>0</v>
      </c>
      <c r="AU22" s="83">
        <v>0</v>
      </c>
      <c r="AV22" s="178">
        <v>0</v>
      </c>
      <c r="AW22" s="176">
        <v>0</v>
      </c>
      <c r="AX22" s="175">
        <f t="shared" si="19"/>
        <v>0</v>
      </c>
      <c r="AY22" s="175">
        <f t="shared" si="19"/>
        <v>0</v>
      </c>
      <c r="AZ22" s="176"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21"/>
        <v>0</v>
      </c>
      <c r="BK22" s="175">
        <v>0</v>
      </c>
      <c r="BL22" s="176">
        <v>0</v>
      </c>
      <c r="BM22" s="174">
        <f t="shared" si="24"/>
        <v>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109</v>
      </c>
      <c r="H23" s="87"/>
      <c r="I23" s="79">
        <v>10560</v>
      </c>
      <c r="J23" s="83">
        <v>20000</v>
      </c>
      <c r="K23" s="83">
        <v>0</v>
      </c>
      <c r="L23" s="175">
        <f t="shared" si="0"/>
        <v>20000</v>
      </c>
      <c r="M23" s="175">
        <f t="shared" si="26"/>
        <v>4779</v>
      </c>
      <c r="N23" s="80">
        <f t="shared" si="5"/>
        <v>23.895</v>
      </c>
      <c r="O23" s="81">
        <f t="shared" si="25"/>
        <v>15221</v>
      </c>
      <c r="P23" s="80">
        <f t="shared" si="6"/>
        <v>76.105000000000004</v>
      </c>
      <c r="Q23" s="83">
        <v>350</v>
      </c>
      <c r="R23" s="83">
        <v>329</v>
      </c>
      <c r="S23" s="176">
        <f t="shared" si="7"/>
        <v>94</v>
      </c>
      <c r="T23" s="83">
        <v>660</v>
      </c>
      <c r="U23" s="83">
        <v>660</v>
      </c>
      <c r="V23" s="176">
        <f t="shared" si="8"/>
        <v>100</v>
      </c>
      <c r="W23" s="83">
        <v>660</v>
      </c>
      <c r="X23" s="83">
        <v>660</v>
      </c>
      <c r="Y23" s="176">
        <f t="shared" si="9"/>
        <v>100</v>
      </c>
      <c r="Z23" s="175">
        <f t="shared" si="10"/>
        <v>1670</v>
      </c>
      <c r="AA23" s="175">
        <f t="shared" si="10"/>
        <v>1649</v>
      </c>
      <c r="AB23" s="176">
        <f t="shared" si="11"/>
        <v>98.742514970059887</v>
      </c>
      <c r="AC23" s="177">
        <v>1720</v>
      </c>
      <c r="AD23" s="177">
        <v>1410</v>
      </c>
      <c r="AE23" s="172">
        <f t="shared" si="12"/>
        <v>81.976744186046517</v>
      </c>
      <c r="AF23" s="83">
        <v>660</v>
      </c>
      <c r="AG23" s="83">
        <v>660</v>
      </c>
      <c r="AH23" s="176">
        <f t="shared" si="13"/>
        <v>100</v>
      </c>
      <c r="AI23" s="83">
        <v>2000</v>
      </c>
      <c r="AJ23" s="83">
        <v>1060</v>
      </c>
      <c r="AK23" s="176">
        <f t="shared" si="14"/>
        <v>53</v>
      </c>
      <c r="AL23" s="175">
        <f t="shared" si="15"/>
        <v>4380</v>
      </c>
      <c r="AM23" s="175">
        <f t="shared" si="15"/>
        <v>3130</v>
      </c>
      <c r="AN23" s="176">
        <f t="shared" si="16"/>
        <v>71.461187214611869</v>
      </c>
      <c r="AO23" s="83">
        <v>700</v>
      </c>
      <c r="AP23" s="83"/>
      <c r="AQ23" s="175">
        <f t="shared" si="17"/>
        <v>0</v>
      </c>
      <c r="AR23" s="83">
        <v>1620</v>
      </c>
      <c r="AS23" s="83"/>
      <c r="AT23" s="176">
        <f t="shared" si="18"/>
        <v>0</v>
      </c>
      <c r="AU23" s="83">
        <v>1400</v>
      </c>
      <c r="AV23" s="83"/>
      <c r="AW23" s="176">
        <f>SUM(AV23*100/AU23)</f>
        <v>0</v>
      </c>
      <c r="AX23" s="175">
        <f t="shared" si="19"/>
        <v>3720</v>
      </c>
      <c r="AY23" s="175">
        <f t="shared" si="19"/>
        <v>0</v>
      </c>
      <c r="AZ23" s="176">
        <f>SUM(AY23*100/AX23)</f>
        <v>0</v>
      </c>
      <c r="BA23" s="83">
        <v>3000</v>
      </c>
      <c r="BB23" s="83"/>
      <c r="BC23" s="176">
        <f>SUM(BB23*100/BA23)</f>
        <v>0</v>
      </c>
      <c r="BD23" s="83">
        <v>3000</v>
      </c>
      <c r="BE23" s="83"/>
      <c r="BF23" s="176">
        <f>SUM(BE23*100/BD23)</f>
        <v>0</v>
      </c>
      <c r="BG23" s="83">
        <v>4230</v>
      </c>
      <c r="BH23" s="83"/>
      <c r="BI23" s="176">
        <f>SUM(BH23*100/BG23)</f>
        <v>0</v>
      </c>
      <c r="BJ23" s="175">
        <f t="shared" si="21"/>
        <v>10230</v>
      </c>
      <c r="BK23" s="175">
        <f t="shared" si="22"/>
        <v>0</v>
      </c>
      <c r="BL23" s="176">
        <f>SUM(BK23*100/BJ23)</f>
        <v>0</v>
      </c>
      <c r="BM23" s="174">
        <f t="shared" si="24"/>
        <v>20000</v>
      </c>
    </row>
    <row r="24" spans="1:65" s="88" customFormat="1" x14ac:dyDescent="0.55000000000000004">
      <c r="A24" s="86"/>
      <c r="B24" s="87"/>
      <c r="C24" s="87"/>
      <c r="D24" s="78"/>
      <c r="E24" s="87"/>
      <c r="F24" s="78"/>
      <c r="G24" s="87" t="s">
        <v>110</v>
      </c>
      <c r="H24" s="87"/>
      <c r="I24" s="79">
        <v>0</v>
      </c>
      <c r="J24" s="83">
        <v>0</v>
      </c>
      <c r="K24" s="83">
        <v>0</v>
      </c>
      <c r="L24" s="175">
        <f t="shared" si="0"/>
        <v>0</v>
      </c>
      <c r="M24" s="175">
        <f t="shared" si="26"/>
        <v>0</v>
      </c>
      <c r="N24" s="80">
        <v>0</v>
      </c>
      <c r="O24" s="81">
        <f t="shared" si="25"/>
        <v>0</v>
      </c>
      <c r="P24" s="80">
        <v>0</v>
      </c>
      <c r="Q24" s="83">
        <v>0</v>
      </c>
      <c r="R24" s="83">
        <v>0</v>
      </c>
      <c r="S24" s="176">
        <v>0</v>
      </c>
      <c r="T24" s="83">
        <v>0</v>
      </c>
      <c r="U24" s="83">
        <v>0</v>
      </c>
      <c r="V24" s="176">
        <v>0</v>
      </c>
      <c r="W24" s="83">
        <v>0</v>
      </c>
      <c r="X24" s="83">
        <v>0</v>
      </c>
      <c r="Y24" s="176">
        <v>0</v>
      </c>
      <c r="Z24" s="175">
        <f t="shared" si="10"/>
        <v>0</v>
      </c>
      <c r="AA24" s="175">
        <v>0</v>
      </c>
      <c r="AB24" s="176">
        <v>0</v>
      </c>
      <c r="AC24" s="177">
        <v>0</v>
      </c>
      <c r="AD24" s="177">
        <v>0</v>
      </c>
      <c r="AE24" s="176">
        <v>0</v>
      </c>
      <c r="AF24" s="83">
        <v>0</v>
      </c>
      <c r="AG24" s="83">
        <v>0</v>
      </c>
      <c r="AH24" s="176">
        <v>0</v>
      </c>
      <c r="AI24" s="83">
        <v>0</v>
      </c>
      <c r="AJ24" s="83">
        <v>0</v>
      </c>
      <c r="AK24" s="176">
        <v>0</v>
      </c>
      <c r="AL24" s="175">
        <f t="shared" si="15"/>
        <v>0</v>
      </c>
      <c r="AM24" s="175">
        <f t="shared" si="15"/>
        <v>0</v>
      </c>
      <c r="AN24" s="176">
        <v>0</v>
      </c>
      <c r="AO24" s="83">
        <v>0</v>
      </c>
      <c r="AP24" s="178">
        <v>0</v>
      </c>
      <c r="AQ24" s="176">
        <v>0</v>
      </c>
      <c r="AR24" s="83">
        <v>0</v>
      </c>
      <c r="AS24" s="178">
        <v>0</v>
      </c>
      <c r="AT24" s="176">
        <v>0</v>
      </c>
      <c r="AU24" s="83">
        <v>0</v>
      </c>
      <c r="AV24" s="178">
        <v>0</v>
      </c>
      <c r="AW24" s="176">
        <v>0</v>
      </c>
      <c r="AX24" s="175">
        <f t="shared" si="19"/>
        <v>0</v>
      </c>
      <c r="AY24" s="175">
        <f t="shared" si="19"/>
        <v>0</v>
      </c>
      <c r="AZ24" s="176">
        <v>0</v>
      </c>
      <c r="BA24" s="83">
        <v>0</v>
      </c>
      <c r="BB24" s="83">
        <v>0</v>
      </c>
      <c r="BC24" s="176">
        <v>0</v>
      </c>
      <c r="BD24" s="83">
        <v>0</v>
      </c>
      <c r="BE24" s="83">
        <v>0</v>
      </c>
      <c r="BF24" s="176">
        <v>0</v>
      </c>
      <c r="BG24" s="83">
        <v>0</v>
      </c>
      <c r="BH24" s="83">
        <v>0</v>
      </c>
      <c r="BI24" s="176">
        <v>0</v>
      </c>
      <c r="BJ24" s="175">
        <f t="shared" si="21"/>
        <v>0</v>
      </c>
      <c r="BK24" s="175">
        <f t="shared" si="22"/>
        <v>0</v>
      </c>
      <c r="BL24" s="176">
        <v>0</v>
      </c>
      <c r="BM24" s="174">
        <f t="shared" si="24"/>
        <v>0</v>
      </c>
    </row>
    <row r="25" spans="1:65" s="88" customFormat="1" x14ac:dyDescent="0.55000000000000004">
      <c r="A25" s="86"/>
      <c r="B25" s="87"/>
      <c r="C25" s="87"/>
      <c r="D25" s="78"/>
      <c r="E25" s="87"/>
      <c r="F25" s="78"/>
      <c r="G25" s="87" t="s">
        <v>111</v>
      </c>
      <c r="H25" s="87"/>
      <c r="I25" s="79">
        <v>0</v>
      </c>
      <c r="J25" s="83">
        <v>0</v>
      </c>
      <c r="K25" s="83">
        <v>0</v>
      </c>
      <c r="L25" s="175">
        <f t="shared" si="0"/>
        <v>0</v>
      </c>
      <c r="M25" s="175">
        <v>0</v>
      </c>
      <c r="N25" s="80">
        <v>0</v>
      </c>
      <c r="O25" s="81">
        <f t="shared" si="25"/>
        <v>0</v>
      </c>
      <c r="P25" s="80">
        <v>0</v>
      </c>
      <c r="Q25" s="83">
        <v>0</v>
      </c>
      <c r="R25" s="83">
        <v>0</v>
      </c>
      <c r="S25" s="176">
        <v>0</v>
      </c>
      <c r="T25" s="83">
        <v>0</v>
      </c>
      <c r="U25" s="83">
        <v>0</v>
      </c>
      <c r="V25" s="176">
        <v>0</v>
      </c>
      <c r="W25" s="83">
        <v>0</v>
      </c>
      <c r="X25" s="83">
        <v>0</v>
      </c>
      <c r="Y25" s="176">
        <v>0</v>
      </c>
      <c r="Z25" s="175">
        <f t="shared" si="10"/>
        <v>0</v>
      </c>
      <c r="AA25" s="175">
        <f t="shared" si="10"/>
        <v>0</v>
      </c>
      <c r="AB25" s="176">
        <v>0</v>
      </c>
      <c r="AC25" s="177">
        <v>0</v>
      </c>
      <c r="AD25" s="177">
        <v>0</v>
      </c>
      <c r="AE25" s="176">
        <v>0</v>
      </c>
      <c r="AF25" s="83">
        <v>0</v>
      </c>
      <c r="AG25" s="83">
        <v>0</v>
      </c>
      <c r="AH25" s="176">
        <v>0</v>
      </c>
      <c r="AI25" s="83">
        <v>0</v>
      </c>
      <c r="AJ25" s="83">
        <v>0</v>
      </c>
      <c r="AK25" s="176">
        <v>0</v>
      </c>
      <c r="AL25" s="175">
        <f t="shared" si="15"/>
        <v>0</v>
      </c>
      <c r="AM25" s="175">
        <f t="shared" si="15"/>
        <v>0</v>
      </c>
      <c r="AN25" s="176">
        <v>0</v>
      </c>
      <c r="AO25" s="83">
        <v>0</v>
      </c>
      <c r="AP25" s="178">
        <v>0</v>
      </c>
      <c r="AQ25" s="176">
        <v>0</v>
      </c>
      <c r="AR25" s="83">
        <v>0</v>
      </c>
      <c r="AS25" s="178">
        <v>0</v>
      </c>
      <c r="AT25" s="176">
        <v>0</v>
      </c>
      <c r="AU25" s="83">
        <v>0</v>
      </c>
      <c r="AV25" s="178">
        <v>0</v>
      </c>
      <c r="AW25" s="176">
        <v>0</v>
      </c>
      <c r="AX25" s="175">
        <f t="shared" si="19"/>
        <v>0</v>
      </c>
      <c r="AY25" s="175">
        <f t="shared" si="19"/>
        <v>0</v>
      </c>
      <c r="AZ25" s="176">
        <v>0</v>
      </c>
      <c r="BA25" s="83">
        <v>0</v>
      </c>
      <c r="BB25" s="83">
        <v>0</v>
      </c>
      <c r="BC25" s="176">
        <v>0</v>
      </c>
      <c r="BD25" s="83">
        <v>0</v>
      </c>
      <c r="BE25" s="83">
        <v>0</v>
      </c>
      <c r="BF25" s="176">
        <v>0</v>
      </c>
      <c r="BG25" s="83">
        <v>0</v>
      </c>
      <c r="BH25" s="83">
        <v>0</v>
      </c>
      <c r="BI25" s="176">
        <v>0</v>
      </c>
      <c r="BJ25" s="175">
        <f t="shared" si="21"/>
        <v>0</v>
      </c>
      <c r="BK25" s="175">
        <f>SUM(BB25,BE25,BH25)</f>
        <v>0</v>
      </c>
      <c r="BL25" s="176">
        <v>0</v>
      </c>
      <c r="BM25" s="174">
        <f t="shared" si="24"/>
        <v>0</v>
      </c>
    </row>
    <row r="26" spans="1:65" s="85" customFormat="1" x14ac:dyDescent="0.55000000000000004">
      <c r="A26" s="77"/>
      <c r="B26" s="78"/>
      <c r="C26" s="78"/>
      <c r="D26" s="78"/>
      <c r="E26" s="78"/>
      <c r="F26" s="78" t="s">
        <v>59</v>
      </c>
      <c r="G26" s="78"/>
      <c r="H26" s="167"/>
      <c r="I26" s="79">
        <f>SUM(I27:I29)</f>
        <v>9669.2000000000007</v>
      </c>
      <c r="J26" s="79">
        <f>SUM(J27:J29)</f>
        <v>155000</v>
      </c>
      <c r="K26" s="79">
        <f>SUM(K27:K29)</f>
        <v>20000</v>
      </c>
      <c r="L26" s="168">
        <f t="shared" si="0"/>
        <v>175000</v>
      </c>
      <c r="M26" s="79">
        <f>SUM(M27:M29)</f>
        <v>43182.6</v>
      </c>
      <c r="N26" s="169">
        <f t="shared" si="5"/>
        <v>24.67577142857143</v>
      </c>
      <c r="O26" s="170">
        <f t="shared" si="25"/>
        <v>131817.4</v>
      </c>
      <c r="P26" s="169">
        <f t="shared" si="6"/>
        <v>75.324228571428577</v>
      </c>
      <c r="Q26" s="171">
        <f>SUM(Q27:Q29)</f>
        <v>4500</v>
      </c>
      <c r="R26" s="171">
        <f>SUM(R27:R29)</f>
        <v>4500</v>
      </c>
      <c r="S26" s="172">
        <f t="shared" si="7"/>
        <v>100</v>
      </c>
      <c r="T26" s="171">
        <f>SUM(T27:T29)</f>
        <v>3500</v>
      </c>
      <c r="U26" s="171">
        <f>SUM(U27:U29)</f>
        <v>3479.2</v>
      </c>
      <c r="V26" s="172">
        <f t="shared" si="8"/>
        <v>99.405714285714282</v>
      </c>
      <c r="W26" s="171">
        <f>SUM(W27:W29)</f>
        <v>2500</v>
      </c>
      <c r="X26" s="171">
        <f>SUM(X27:X29)</f>
        <v>2317.8000000000002</v>
      </c>
      <c r="Y26" s="172">
        <f t="shared" si="9"/>
        <v>92.712000000000018</v>
      </c>
      <c r="Z26" s="168">
        <f t="shared" si="10"/>
        <v>10500</v>
      </c>
      <c r="AA26" s="168">
        <f t="shared" si="10"/>
        <v>10297</v>
      </c>
      <c r="AB26" s="172">
        <f t="shared" si="11"/>
        <v>98.066666666666663</v>
      </c>
      <c r="AC26" s="173">
        <f>SUM(AC27:AC29)</f>
        <v>15800</v>
      </c>
      <c r="AD26" s="173">
        <f>SUM(AD27:AD29)</f>
        <v>15537.6</v>
      </c>
      <c r="AE26" s="172">
        <f t="shared" si="12"/>
        <v>98.339240506329119</v>
      </c>
      <c r="AF26" s="171">
        <f>SUM(AF27:AF29)</f>
        <v>12000</v>
      </c>
      <c r="AG26" s="171">
        <f>SUM(AG27:AG29)</f>
        <v>10658</v>
      </c>
      <c r="AH26" s="172">
        <f t="shared" si="13"/>
        <v>88.816666666666663</v>
      </c>
      <c r="AI26" s="171">
        <f>SUM(AI27:AI29)</f>
        <v>7500</v>
      </c>
      <c r="AJ26" s="171">
        <f>SUM(AJ27:AJ29)</f>
        <v>6690</v>
      </c>
      <c r="AK26" s="172">
        <f t="shared" si="14"/>
        <v>89.2</v>
      </c>
      <c r="AL26" s="168">
        <f t="shared" si="15"/>
        <v>35300</v>
      </c>
      <c r="AM26" s="168">
        <f t="shared" si="15"/>
        <v>32885.599999999999</v>
      </c>
      <c r="AN26" s="172">
        <f t="shared" si="16"/>
        <v>93.160339943342777</v>
      </c>
      <c r="AO26" s="171">
        <f>SUM(AO27:AO29)</f>
        <v>15000</v>
      </c>
      <c r="AP26" s="79">
        <f>SUM(AP27:AP29)</f>
        <v>0</v>
      </c>
      <c r="AQ26" s="172">
        <v>0</v>
      </c>
      <c r="AR26" s="171">
        <f>SUM(AR27:AR29)</f>
        <v>50000</v>
      </c>
      <c r="AS26" s="79">
        <f>SUM(AS27:AS29)</f>
        <v>0</v>
      </c>
      <c r="AT26" s="172">
        <f>SUM(AS26*100/AR26)</f>
        <v>0</v>
      </c>
      <c r="AU26" s="171">
        <f>SUM(AU27:AU29)</f>
        <v>12000</v>
      </c>
      <c r="AV26" s="79">
        <f>SUM(AV27:AV29)</f>
        <v>0</v>
      </c>
      <c r="AW26" s="172">
        <f>SUM(AV26*100/AU26)</f>
        <v>0</v>
      </c>
      <c r="AX26" s="168">
        <f t="shared" si="19"/>
        <v>77000</v>
      </c>
      <c r="AY26" s="168">
        <f t="shared" si="19"/>
        <v>0</v>
      </c>
      <c r="AZ26" s="172">
        <f>SUM(AY26*100/AX26)</f>
        <v>0</v>
      </c>
      <c r="BA26" s="171">
        <f>SUM(BA27:BA29)</f>
        <v>12200</v>
      </c>
      <c r="BB26" s="171">
        <f>SUM(BB27:BB29)</f>
        <v>0</v>
      </c>
      <c r="BC26" s="172">
        <f>SUM(BB26*100/BA26)</f>
        <v>0</v>
      </c>
      <c r="BD26" s="171">
        <f>SUM(BD27:BD29)</f>
        <v>15000</v>
      </c>
      <c r="BE26" s="171">
        <f>SUM(BE27:BE29)</f>
        <v>0</v>
      </c>
      <c r="BF26" s="172">
        <f>SUM(BE26*100/BD26)</f>
        <v>0</v>
      </c>
      <c r="BG26" s="171">
        <f>SUM(BG27:BG29)</f>
        <v>25000</v>
      </c>
      <c r="BH26" s="171">
        <f>SUM(BH27:BH29)</f>
        <v>0</v>
      </c>
      <c r="BI26" s="172">
        <f>SUM(BH26*100/BG26)</f>
        <v>0</v>
      </c>
      <c r="BJ26" s="168">
        <f t="shared" si="21"/>
        <v>52200</v>
      </c>
      <c r="BK26" s="168">
        <f>SUM(BK27:BK29)</f>
        <v>0</v>
      </c>
      <c r="BL26" s="176">
        <f>SUM(BK26*100/BJ26)</f>
        <v>0</v>
      </c>
      <c r="BM26" s="174">
        <f t="shared" si="24"/>
        <v>175000</v>
      </c>
    </row>
    <row r="27" spans="1:65" s="88" customFormat="1" ht="23.25" customHeight="1" x14ac:dyDescent="0.55000000000000004">
      <c r="A27" s="86"/>
      <c r="B27" s="87"/>
      <c r="C27" s="87"/>
      <c r="D27" s="78"/>
      <c r="E27" s="87"/>
      <c r="F27" s="78"/>
      <c r="G27" s="87" t="s">
        <v>60</v>
      </c>
      <c r="H27" s="87"/>
      <c r="I27" s="79">
        <v>9669.2000000000007</v>
      </c>
      <c r="J27" s="83">
        <f>20000+70000</f>
        <v>90000</v>
      </c>
      <c r="K27" s="83">
        <v>20000</v>
      </c>
      <c r="L27" s="175">
        <f t="shared" si="0"/>
        <v>110000</v>
      </c>
      <c r="M27" s="175">
        <f t="shared" si="26"/>
        <v>28692.6</v>
      </c>
      <c r="N27" s="80">
        <f t="shared" si="5"/>
        <v>26.084181818181818</v>
      </c>
      <c r="O27" s="81">
        <f t="shared" si="25"/>
        <v>81307.399999999994</v>
      </c>
      <c r="P27" s="80">
        <f t="shared" si="6"/>
        <v>73.915818181818167</v>
      </c>
      <c r="Q27" s="83">
        <v>4500</v>
      </c>
      <c r="R27" s="83">
        <v>4500</v>
      </c>
      <c r="S27" s="176">
        <f t="shared" si="7"/>
        <v>100</v>
      </c>
      <c r="T27" s="83">
        <v>3500</v>
      </c>
      <c r="U27" s="83">
        <v>3479.2</v>
      </c>
      <c r="V27" s="176">
        <f t="shared" si="8"/>
        <v>99.405714285714282</v>
      </c>
      <c r="W27" s="83">
        <v>2500</v>
      </c>
      <c r="X27" s="83">
        <v>2317.8000000000002</v>
      </c>
      <c r="Y27" s="176">
        <f t="shared" si="9"/>
        <v>92.712000000000018</v>
      </c>
      <c r="Z27" s="175">
        <f t="shared" si="10"/>
        <v>10500</v>
      </c>
      <c r="AA27" s="175">
        <f t="shared" si="10"/>
        <v>10297</v>
      </c>
      <c r="AB27" s="176">
        <f t="shared" si="11"/>
        <v>98.066666666666663</v>
      </c>
      <c r="AC27" s="177">
        <v>3300</v>
      </c>
      <c r="AD27" s="177">
        <v>3237.6</v>
      </c>
      <c r="AE27" s="176">
        <f t="shared" si="12"/>
        <v>98.109090909090909</v>
      </c>
      <c r="AF27" s="83">
        <v>12000</v>
      </c>
      <c r="AG27" s="83">
        <v>10658</v>
      </c>
      <c r="AH27" s="176">
        <f t="shared" si="13"/>
        <v>88.816666666666663</v>
      </c>
      <c r="AI27" s="83">
        <v>5000</v>
      </c>
      <c r="AJ27" s="83">
        <v>4500</v>
      </c>
      <c r="AK27" s="176">
        <f t="shared" si="14"/>
        <v>90</v>
      </c>
      <c r="AL27" s="175">
        <f t="shared" si="15"/>
        <v>20300</v>
      </c>
      <c r="AM27" s="175">
        <f t="shared" si="15"/>
        <v>18395.599999999999</v>
      </c>
      <c r="AN27" s="176">
        <f t="shared" si="16"/>
        <v>90.618719211822651</v>
      </c>
      <c r="AO27" s="83">
        <v>15000</v>
      </c>
      <c r="AP27" s="178">
        <v>0</v>
      </c>
      <c r="AQ27" s="176">
        <v>0</v>
      </c>
      <c r="AR27" s="83">
        <v>15000</v>
      </c>
      <c r="AS27" s="178"/>
      <c r="AT27" s="176">
        <f>SUM(AS27*100/AR27)</f>
        <v>0</v>
      </c>
      <c r="AU27" s="83">
        <v>12000</v>
      </c>
      <c r="AV27" s="178"/>
      <c r="AW27" s="176">
        <f>SUM(AV27*100/AU27)</f>
        <v>0</v>
      </c>
      <c r="AX27" s="175">
        <f t="shared" si="19"/>
        <v>42000</v>
      </c>
      <c r="AY27" s="175">
        <f t="shared" si="19"/>
        <v>0</v>
      </c>
      <c r="AZ27" s="176">
        <f>SUM(AY27*100/AX27)</f>
        <v>0</v>
      </c>
      <c r="BA27" s="83">
        <v>12200</v>
      </c>
      <c r="BB27" s="83"/>
      <c r="BC27" s="176">
        <f>SUM(BB27*100/BA27)</f>
        <v>0</v>
      </c>
      <c r="BD27" s="83">
        <v>15000</v>
      </c>
      <c r="BE27" s="83"/>
      <c r="BF27" s="176">
        <f>SUM(BE27*100/BD27)</f>
        <v>0</v>
      </c>
      <c r="BG27" s="83">
        <v>10000</v>
      </c>
      <c r="BH27" s="83"/>
      <c r="BI27" s="176">
        <f>SUM(BH27*100/BG27)</f>
        <v>0</v>
      </c>
      <c r="BJ27" s="175">
        <f t="shared" si="21"/>
        <v>37200</v>
      </c>
      <c r="BK27" s="175">
        <f>SUM(BB27,BE27,BH27)</f>
        <v>0</v>
      </c>
      <c r="BL27" s="176">
        <f>SUM(BK27*100/BJ27)</f>
        <v>0</v>
      </c>
      <c r="BM27" s="174">
        <f t="shared" si="24"/>
        <v>110000</v>
      </c>
    </row>
    <row r="28" spans="1:65" s="88" customFormat="1" x14ac:dyDescent="0.55000000000000004">
      <c r="A28" s="86"/>
      <c r="B28" s="87"/>
      <c r="C28" s="87"/>
      <c r="D28" s="78"/>
      <c r="E28" s="87"/>
      <c r="F28" s="78"/>
      <c r="G28" s="87" t="s">
        <v>61</v>
      </c>
      <c r="H28" s="87"/>
      <c r="I28" s="79">
        <v>0</v>
      </c>
      <c r="J28" s="83">
        <f>15000+50000</f>
        <v>65000</v>
      </c>
      <c r="K28" s="83">
        <v>0</v>
      </c>
      <c r="L28" s="175">
        <f t="shared" si="0"/>
        <v>65000</v>
      </c>
      <c r="M28" s="175">
        <f t="shared" si="26"/>
        <v>14490</v>
      </c>
      <c r="N28" s="80">
        <f t="shared" si="5"/>
        <v>22.292307692307691</v>
      </c>
      <c r="O28" s="81">
        <f t="shared" si="25"/>
        <v>50510</v>
      </c>
      <c r="P28" s="80">
        <f t="shared" si="6"/>
        <v>77.707692307692312</v>
      </c>
      <c r="Q28" s="83">
        <v>0</v>
      </c>
      <c r="R28" s="83">
        <v>0</v>
      </c>
      <c r="S28" s="176">
        <v>0</v>
      </c>
      <c r="T28" s="83">
        <v>0</v>
      </c>
      <c r="U28" s="83">
        <v>0</v>
      </c>
      <c r="V28" s="176">
        <v>0</v>
      </c>
      <c r="W28" s="83">
        <v>0</v>
      </c>
      <c r="X28" s="83">
        <v>0</v>
      </c>
      <c r="Y28" s="176">
        <v>0</v>
      </c>
      <c r="Z28" s="175">
        <f t="shared" si="10"/>
        <v>0</v>
      </c>
      <c r="AA28" s="175">
        <f t="shared" si="10"/>
        <v>0</v>
      </c>
      <c r="AB28" s="176">
        <v>0</v>
      </c>
      <c r="AC28" s="177">
        <v>12500</v>
      </c>
      <c r="AD28" s="177">
        <v>12300</v>
      </c>
      <c r="AE28" s="176">
        <f t="shared" si="12"/>
        <v>98.4</v>
      </c>
      <c r="AF28" s="83">
        <v>0</v>
      </c>
      <c r="AG28" s="83">
        <v>0</v>
      </c>
      <c r="AH28" s="176">
        <v>0</v>
      </c>
      <c r="AI28" s="83">
        <v>2500</v>
      </c>
      <c r="AJ28" s="83">
        <v>2190</v>
      </c>
      <c r="AK28" s="176">
        <f t="shared" si="14"/>
        <v>87.6</v>
      </c>
      <c r="AL28" s="175">
        <f t="shared" si="15"/>
        <v>15000</v>
      </c>
      <c r="AM28" s="175">
        <f t="shared" si="15"/>
        <v>14490</v>
      </c>
      <c r="AN28" s="176">
        <f t="shared" si="16"/>
        <v>96.6</v>
      </c>
      <c r="AO28" s="83">
        <v>0</v>
      </c>
      <c r="AP28" s="178">
        <v>0</v>
      </c>
      <c r="AQ28" s="176">
        <v>0</v>
      </c>
      <c r="AR28" s="83">
        <v>35000</v>
      </c>
      <c r="AS28" s="178"/>
      <c r="AT28" s="176">
        <f>SUM(AS28*100/AR28)</f>
        <v>0</v>
      </c>
      <c r="AU28" s="83">
        <v>0</v>
      </c>
      <c r="AV28" s="178">
        <v>0</v>
      </c>
      <c r="AW28" s="176">
        <v>0</v>
      </c>
      <c r="AX28" s="175">
        <f t="shared" si="19"/>
        <v>35000</v>
      </c>
      <c r="AY28" s="175">
        <f t="shared" si="19"/>
        <v>0</v>
      </c>
      <c r="AZ28" s="176">
        <f>SUM(AY28*100/AX28)</f>
        <v>0</v>
      </c>
      <c r="BA28" s="83">
        <v>0</v>
      </c>
      <c r="BB28" s="83">
        <v>0</v>
      </c>
      <c r="BC28" s="176">
        <v>0</v>
      </c>
      <c r="BD28" s="83">
        <v>0</v>
      </c>
      <c r="BE28" s="83">
        <v>0</v>
      </c>
      <c r="BF28" s="176">
        <v>0</v>
      </c>
      <c r="BG28" s="83">
        <v>15000</v>
      </c>
      <c r="BH28" s="83"/>
      <c r="BI28" s="176">
        <f>SUM(BH28*100/BG28)</f>
        <v>0</v>
      </c>
      <c r="BJ28" s="175">
        <f t="shared" si="21"/>
        <v>15000</v>
      </c>
      <c r="BK28" s="175">
        <f t="shared" si="22"/>
        <v>0</v>
      </c>
      <c r="BL28" s="176">
        <f>SUM(BK28*100/BJ28)</f>
        <v>0</v>
      </c>
      <c r="BM28" s="174">
        <f t="shared" si="24"/>
        <v>65000</v>
      </c>
    </row>
    <row r="29" spans="1:65" s="88" customFormat="1" x14ac:dyDescent="0.55000000000000004">
      <c r="A29" s="86"/>
      <c r="B29" s="87"/>
      <c r="C29" s="87"/>
      <c r="D29" s="78"/>
      <c r="E29" s="87"/>
      <c r="F29" s="78"/>
      <c r="G29" s="87" t="s">
        <v>62</v>
      </c>
      <c r="H29" s="87"/>
      <c r="I29" s="79">
        <v>0</v>
      </c>
      <c r="J29" s="83">
        <v>0</v>
      </c>
      <c r="K29" s="83">
        <v>0</v>
      </c>
      <c r="L29" s="175">
        <f t="shared" si="0"/>
        <v>0</v>
      </c>
      <c r="M29" s="175">
        <f t="shared" si="26"/>
        <v>0</v>
      </c>
      <c r="N29" s="80">
        <v>0</v>
      </c>
      <c r="O29" s="81">
        <f t="shared" si="25"/>
        <v>0</v>
      </c>
      <c r="P29" s="80">
        <v>0</v>
      </c>
      <c r="Q29" s="83">
        <v>0</v>
      </c>
      <c r="R29" s="83">
        <v>0</v>
      </c>
      <c r="S29" s="176">
        <v>0</v>
      </c>
      <c r="T29" s="83">
        <v>0</v>
      </c>
      <c r="U29" s="83">
        <v>0</v>
      </c>
      <c r="V29" s="176">
        <v>0</v>
      </c>
      <c r="W29" s="83">
        <v>0</v>
      </c>
      <c r="X29" s="83">
        <v>0</v>
      </c>
      <c r="Y29" s="176">
        <v>0</v>
      </c>
      <c r="Z29" s="175">
        <f t="shared" si="10"/>
        <v>0</v>
      </c>
      <c r="AA29" s="175">
        <f t="shared" si="10"/>
        <v>0</v>
      </c>
      <c r="AB29" s="176">
        <v>0</v>
      </c>
      <c r="AC29" s="177">
        <v>0</v>
      </c>
      <c r="AD29" s="177">
        <v>0</v>
      </c>
      <c r="AE29" s="176">
        <v>0</v>
      </c>
      <c r="AF29" s="83">
        <v>0</v>
      </c>
      <c r="AG29" s="83">
        <v>0</v>
      </c>
      <c r="AH29" s="176">
        <v>0</v>
      </c>
      <c r="AI29" s="83">
        <v>0</v>
      </c>
      <c r="AJ29" s="83">
        <v>0</v>
      </c>
      <c r="AK29" s="176">
        <v>0</v>
      </c>
      <c r="AL29" s="175">
        <f t="shared" si="15"/>
        <v>0</v>
      </c>
      <c r="AM29" s="175">
        <f t="shared" si="15"/>
        <v>0</v>
      </c>
      <c r="AN29" s="176">
        <v>0</v>
      </c>
      <c r="AO29" s="83">
        <v>0</v>
      </c>
      <c r="AP29" s="178">
        <v>0</v>
      </c>
      <c r="AQ29" s="176">
        <v>0</v>
      </c>
      <c r="AR29" s="83">
        <v>0</v>
      </c>
      <c r="AS29" s="178">
        <v>0</v>
      </c>
      <c r="AT29" s="176">
        <v>0</v>
      </c>
      <c r="AU29" s="83">
        <v>0</v>
      </c>
      <c r="AV29" s="178">
        <v>0</v>
      </c>
      <c r="AW29" s="176">
        <v>0</v>
      </c>
      <c r="AX29" s="175">
        <f t="shared" si="19"/>
        <v>0</v>
      </c>
      <c r="AY29" s="175">
        <f t="shared" si="19"/>
        <v>0</v>
      </c>
      <c r="AZ29" s="176">
        <v>0</v>
      </c>
      <c r="BA29" s="83">
        <v>0</v>
      </c>
      <c r="BB29" s="83">
        <v>0</v>
      </c>
      <c r="BC29" s="176">
        <v>0</v>
      </c>
      <c r="BD29" s="83">
        <v>0</v>
      </c>
      <c r="BE29" s="83">
        <v>0</v>
      </c>
      <c r="BF29" s="176">
        <v>0</v>
      </c>
      <c r="BG29" s="83">
        <v>0</v>
      </c>
      <c r="BH29" s="83">
        <v>0</v>
      </c>
      <c r="BI29" s="176">
        <v>0</v>
      </c>
      <c r="BJ29" s="175">
        <f t="shared" si="21"/>
        <v>0</v>
      </c>
      <c r="BK29" s="175">
        <f t="shared" si="22"/>
        <v>0</v>
      </c>
      <c r="BL29" s="176">
        <v>0</v>
      </c>
      <c r="BM29" s="174">
        <f t="shared" si="24"/>
        <v>0</v>
      </c>
    </row>
    <row r="30" spans="1:65" s="85" customFormat="1" x14ac:dyDescent="0.55000000000000004">
      <c r="A30" s="77"/>
      <c r="B30" s="78"/>
      <c r="C30" s="78"/>
      <c r="D30" s="78" t="s">
        <v>70</v>
      </c>
      <c r="E30" s="78"/>
      <c r="F30" s="78"/>
      <c r="G30" s="78"/>
      <c r="H30" s="167"/>
      <c r="I30" s="79">
        <f>SUM(I31)</f>
        <v>0</v>
      </c>
      <c r="J30" s="79">
        <f>SUM(J31)</f>
        <v>60000</v>
      </c>
      <c r="K30" s="79">
        <f>SUM(K31)</f>
        <v>990000</v>
      </c>
      <c r="L30" s="168">
        <f t="shared" si="0"/>
        <v>1050000</v>
      </c>
      <c r="M30" s="168">
        <f t="shared" si="26"/>
        <v>148000</v>
      </c>
      <c r="N30" s="169">
        <f t="shared" si="5"/>
        <v>14.095238095238095</v>
      </c>
      <c r="O30" s="170">
        <f t="shared" si="25"/>
        <v>902000</v>
      </c>
      <c r="P30" s="169">
        <f t="shared" si="6"/>
        <v>85.904761904761898</v>
      </c>
      <c r="Q30" s="171">
        <f>SUM(Q31)</f>
        <v>0</v>
      </c>
      <c r="R30" s="171">
        <f>SUM(R31)</f>
        <v>0</v>
      </c>
      <c r="S30" s="172">
        <v>0</v>
      </c>
      <c r="T30" s="171">
        <f>SUM(T31)</f>
        <v>0</v>
      </c>
      <c r="U30" s="171">
        <f>SUM(U31)</f>
        <v>0</v>
      </c>
      <c r="V30" s="172">
        <v>0</v>
      </c>
      <c r="W30" s="171">
        <f>SUM(W31)</f>
        <v>0</v>
      </c>
      <c r="X30" s="171">
        <f>SUM(X31)</f>
        <v>0</v>
      </c>
      <c r="Y30" s="172">
        <v>0</v>
      </c>
      <c r="Z30" s="168">
        <f t="shared" si="10"/>
        <v>0</v>
      </c>
      <c r="AA30" s="168">
        <f t="shared" si="10"/>
        <v>0</v>
      </c>
      <c r="AB30" s="172">
        <v>0</v>
      </c>
      <c r="AC30" s="173">
        <f>SUM(AC31)</f>
        <v>100000</v>
      </c>
      <c r="AD30" s="173">
        <f>SUM(AD31)</f>
        <v>100000</v>
      </c>
      <c r="AE30" s="172">
        <f t="shared" si="12"/>
        <v>100</v>
      </c>
      <c r="AF30" s="171">
        <f>SUM(AF31)</f>
        <v>18000</v>
      </c>
      <c r="AG30" s="171">
        <f>SUM(AG31)</f>
        <v>18000</v>
      </c>
      <c r="AH30" s="176">
        <f>SUM(AG30*100/AF30)</f>
        <v>100</v>
      </c>
      <c r="AI30" s="171">
        <f>SUM(AI31)</f>
        <v>30000</v>
      </c>
      <c r="AJ30" s="171">
        <f>SUM(AJ31)</f>
        <v>30000</v>
      </c>
      <c r="AK30" s="176">
        <f>SUM(AJ30*100/AI30)</f>
        <v>100</v>
      </c>
      <c r="AL30" s="168">
        <f t="shared" si="15"/>
        <v>148000</v>
      </c>
      <c r="AM30" s="168">
        <f t="shared" si="15"/>
        <v>148000</v>
      </c>
      <c r="AN30" s="172">
        <f t="shared" si="16"/>
        <v>100</v>
      </c>
      <c r="AO30" s="171">
        <f>SUM(AO31)</f>
        <v>82000</v>
      </c>
      <c r="AP30" s="79">
        <f>SUM(AP31)</f>
        <v>0</v>
      </c>
      <c r="AQ30" s="172">
        <f>SUM(AP30*100/AO30)</f>
        <v>0</v>
      </c>
      <c r="AR30" s="171">
        <f>SUM(AR31)</f>
        <v>755625</v>
      </c>
      <c r="AS30" s="79">
        <f>SUM(AS31)</f>
        <v>0</v>
      </c>
      <c r="AT30" s="172">
        <f>SUM(AS30*100/AR30)</f>
        <v>0</v>
      </c>
      <c r="AU30" s="171">
        <f>SUM(AU31)</f>
        <v>10000</v>
      </c>
      <c r="AV30" s="79">
        <f>SUM(AV31)</f>
        <v>0</v>
      </c>
      <c r="AW30" s="172">
        <f>SUM(AV30*100/AU30)</f>
        <v>0</v>
      </c>
      <c r="AX30" s="168">
        <f t="shared" si="19"/>
        <v>847625</v>
      </c>
      <c r="AY30" s="168">
        <f t="shared" si="19"/>
        <v>0</v>
      </c>
      <c r="AZ30" s="176">
        <f>SUM(AY30*100/AX30)</f>
        <v>0</v>
      </c>
      <c r="BA30" s="171">
        <f>SUM(BA31)</f>
        <v>54375</v>
      </c>
      <c r="BB30" s="171">
        <f>SUM(BB31)</f>
        <v>0</v>
      </c>
      <c r="BC30" s="176">
        <f>SUM(BB30*100/BA30)</f>
        <v>0</v>
      </c>
      <c r="BD30" s="171">
        <f>SUM(BD31)</f>
        <v>0</v>
      </c>
      <c r="BE30" s="171">
        <f>SUM(BE31)</f>
        <v>0</v>
      </c>
      <c r="BF30" s="172">
        <v>0</v>
      </c>
      <c r="BG30" s="171">
        <f>SUM(BG31)</f>
        <v>0</v>
      </c>
      <c r="BH30" s="171">
        <f>SUM(BH31)</f>
        <v>0</v>
      </c>
      <c r="BI30" s="172">
        <v>0</v>
      </c>
      <c r="BJ30" s="168">
        <f t="shared" si="21"/>
        <v>54375</v>
      </c>
      <c r="BK30" s="168">
        <f t="shared" si="22"/>
        <v>0</v>
      </c>
      <c r="BL30" s="176">
        <f t="shared" si="23"/>
        <v>0</v>
      </c>
      <c r="BM30" s="149">
        <f t="shared" si="24"/>
        <v>1050000</v>
      </c>
    </row>
    <row r="31" spans="1:65" s="85" customFormat="1" x14ac:dyDescent="0.55000000000000004">
      <c r="A31" s="77"/>
      <c r="B31" s="78"/>
      <c r="C31" s="78"/>
      <c r="D31" s="78"/>
      <c r="E31" s="78" t="s">
        <v>71</v>
      </c>
      <c r="F31" s="78"/>
      <c r="G31" s="78"/>
      <c r="H31" s="167"/>
      <c r="I31" s="79">
        <f>SUM(I32:I32)</f>
        <v>0</v>
      </c>
      <c r="J31" s="79">
        <f>SUM(J32:J32)</f>
        <v>60000</v>
      </c>
      <c r="K31" s="79">
        <f>SUM(K32:K32)</f>
        <v>990000</v>
      </c>
      <c r="L31" s="168">
        <f t="shared" si="0"/>
        <v>1050000</v>
      </c>
      <c r="M31" s="168">
        <f t="shared" si="26"/>
        <v>148000</v>
      </c>
      <c r="N31" s="169">
        <f t="shared" si="5"/>
        <v>14.095238095238095</v>
      </c>
      <c r="O31" s="170">
        <f t="shared" si="25"/>
        <v>902000</v>
      </c>
      <c r="P31" s="169">
        <f t="shared" si="6"/>
        <v>85.904761904761898</v>
      </c>
      <c r="Q31" s="171">
        <f>SUM(Q32:Q32)</f>
        <v>0</v>
      </c>
      <c r="R31" s="171">
        <f>SUM(R32:R32)</f>
        <v>0</v>
      </c>
      <c r="S31" s="172">
        <v>0</v>
      </c>
      <c r="T31" s="171">
        <f>SUM(T32:T32)</f>
        <v>0</v>
      </c>
      <c r="U31" s="171">
        <f>SUM(U32:U32)</f>
        <v>0</v>
      </c>
      <c r="V31" s="172">
        <v>0</v>
      </c>
      <c r="W31" s="171">
        <f>SUM(W32:W32)</f>
        <v>0</v>
      </c>
      <c r="X31" s="171">
        <f>SUM(X32:X32)</f>
        <v>0</v>
      </c>
      <c r="Y31" s="172">
        <v>0</v>
      </c>
      <c r="Z31" s="168">
        <f t="shared" si="10"/>
        <v>0</v>
      </c>
      <c r="AA31" s="168">
        <f t="shared" si="10"/>
        <v>0</v>
      </c>
      <c r="AB31" s="172">
        <v>0</v>
      </c>
      <c r="AC31" s="173">
        <f>SUM(AC32:AC32)</f>
        <v>100000</v>
      </c>
      <c r="AD31" s="173">
        <f>SUM(AD32:AD32)</f>
        <v>100000</v>
      </c>
      <c r="AE31" s="172">
        <f t="shared" si="12"/>
        <v>100</v>
      </c>
      <c r="AF31" s="171">
        <f>SUM(AF32:AF32)</f>
        <v>18000</v>
      </c>
      <c r="AG31" s="171">
        <f>SUM(AG32:AG32)</f>
        <v>18000</v>
      </c>
      <c r="AH31" s="176">
        <f>SUM(AG31*100/AF31)</f>
        <v>100</v>
      </c>
      <c r="AI31" s="171">
        <f>SUM(AI32:AI32)</f>
        <v>30000</v>
      </c>
      <c r="AJ31" s="171">
        <f>SUM(AJ32:AJ32)</f>
        <v>30000</v>
      </c>
      <c r="AK31" s="176">
        <f>SUM(AJ31*100/AI31)</f>
        <v>100</v>
      </c>
      <c r="AL31" s="168">
        <f t="shared" si="15"/>
        <v>148000</v>
      </c>
      <c r="AM31" s="168">
        <f t="shared" si="15"/>
        <v>148000</v>
      </c>
      <c r="AN31" s="172">
        <f t="shared" si="16"/>
        <v>100</v>
      </c>
      <c r="AO31" s="171">
        <f>SUM(AO32:AO32)</f>
        <v>82000</v>
      </c>
      <c r="AP31" s="79">
        <f>SUM(AP32:AP32)</f>
        <v>0</v>
      </c>
      <c r="AQ31" s="172">
        <f>SUM(AP31*100/AO31)</f>
        <v>0</v>
      </c>
      <c r="AR31" s="171">
        <f>SUM(AR32:AR32)</f>
        <v>755625</v>
      </c>
      <c r="AS31" s="79">
        <f>SUM(AS32:AS32)</f>
        <v>0</v>
      </c>
      <c r="AT31" s="172">
        <f>SUM(AS31*100/AR31)</f>
        <v>0</v>
      </c>
      <c r="AU31" s="171">
        <f>SUM(AU32:AU32)</f>
        <v>10000</v>
      </c>
      <c r="AV31" s="79">
        <f>SUM(AV32:AV32)</f>
        <v>0</v>
      </c>
      <c r="AW31" s="172">
        <f>SUM(AV31*100/AU31)</f>
        <v>0</v>
      </c>
      <c r="AX31" s="168">
        <f t="shared" si="19"/>
        <v>847625</v>
      </c>
      <c r="AY31" s="168">
        <f t="shared" si="19"/>
        <v>0</v>
      </c>
      <c r="AZ31" s="176">
        <f>SUM(AY31*100/AX31)</f>
        <v>0</v>
      </c>
      <c r="BA31" s="171">
        <f>SUM(BA32:BA32)</f>
        <v>54375</v>
      </c>
      <c r="BB31" s="171">
        <f>SUM(BB32:BB32)</f>
        <v>0</v>
      </c>
      <c r="BC31" s="176">
        <f>SUM(BB31*100/BA31)</f>
        <v>0</v>
      </c>
      <c r="BD31" s="171">
        <f>SUM(BD32:BD32)</f>
        <v>0</v>
      </c>
      <c r="BE31" s="171">
        <f>SUM(BE32:BE32)</f>
        <v>0</v>
      </c>
      <c r="BF31" s="172">
        <v>0</v>
      </c>
      <c r="BG31" s="171">
        <f>SUM(BG32:BG32)</f>
        <v>0</v>
      </c>
      <c r="BH31" s="171">
        <f>SUM(BH32:BH32)</f>
        <v>0</v>
      </c>
      <c r="BI31" s="172">
        <v>0</v>
      </c>
      <c r="BJ31" s="168">
        <f t="shared" si="21"/>
        <v>54375</v>
      </c>
      <c r="BK31" s="168">
        <f t="shared" si="22"/>
        <v>0</v>
      </c>
      <c r="BL31" s="176">
        <f t="shared" si="23"/>
        <v>0</v>
      </c>
      <c r="BM31" s="149">
        <f t="shared" si="24"/>
        <v>1050000</v>
      </c>
    </row>
    <row r="32" spans="1:65" s="88" customFormat="1" x14ac:dyDescent="0.55000000000000004">
      <c r="A32" s="86"/>
      <c r="B32" s="87"/>
      <c r="C32" s="87"/>
      <c r="D32" s="78"/>
      <c r="E32" s="92"/>
      <c r="F32" s="87" t="s">
        <v>72</v>
      </c>
      <c r="G32" s="87"/>
      <c r="H32" s="93"/>
      <c r="I32" s="79">
        <v>0</v>
      </c>
      <c r="J32" s="83">
        <v>60000</v>
      </c>
      <c r="K32" s="83">
        <f>1000000-10000</f>
        <v>990000</v>
      </c>
      <c r="L32" s="175">
        <f t="shared" si="0"/>
        <v>1050000</v>
      </c>
      <c r="M32" s="175">
        <f>SUM(Z32,AM32,AY32,BK32)</f>
        <v>148000</v>
      </c>
      <c r="N32" s="80">
        <f t="shared" si="5"/>
        <v>14.095238095238095</v>
      </c>
      <c r="O32" s="81">
        <f t="shared" si="25"/>
        <v>902000</v>
      </c>
      <c r="P32" s="80">
        <f t="shared" si="6"/>
        <v>85.904761904761898</v>
      </c>
      <c r="Q32" s="83">
        <v>0</v>
      </c>
      <c r="R32" s="83">
        <v>0</v>
      </c>
      <c r="S32" s="176">
        <v>0</v>
      </c>
      <c r="T32" s="83">
        <v>0</v>
      </c>
      <c r="U32" s="83">
        <v>0</v>
      </c>
      <c r="V32" s="176">
        <v>0</v>
      </c>
      <c r="W32" s="83">
        <v>0</v>
      </c>
      <c r="X32" s="83">
        <v>0</v>
      </c>
      <c r="Y32" s="176">
        <v>0</v>
      </c>
      <c r="Z32" s="175">
        <f t="shared" si="10"/>
        <v>0</v>
      </c>
      <c r="AA32" s="175">
        <f t="shared" si="10"/>
        <v>0</v>
      </c>
      <c r="AB32" s="176">
        <v>0</v>
      </c>
      <c r="AC32" s="177">
        <v>100000</v>
      </c>
      <c r="AD32" s="177">
        <v>100000</v>
      </c>
      <c r="AE32" s="176">
        <f t="shared" si="12"/>
        <v>100</v>
      </c>
      <c r="AF32" s="83">
        <v>18000</v>
      </c>
      <c r="AG32" s="83">
        <v>18000</v>
      </c>
      <c r="AH32" s="176">
        <f>SUM(AG32*100/AF32)</f>
        <v>100</v>
      </c>
      <c r="AI32" s="83">
        <v>30000</v>
      </c>
      <c r="AJ32" s="83">
        <v>30000</v>
      </c>
      <c r="AK32" s="176">
        <f>SUM(AJ32*100/AI32)</f>
        <v>100</v>
      </c>
      <c r="AL32" s="175">
        <f t="shared" si="15"/>
        <v>148000</v>
      </c>
      <c r="AM32" s="175">
        <f t="shared" si="15"/>
        <v>148000</v>
      </c>
      <c r="AN32" s="176">
        <f t="shared" si="16"/>
        <v>100</v>
      </c>
      <c r="AO32" s="83">
        <v>82000</v>
      </c>
      <c r="AP32" s="83"/>
      <c r="AQ32" s="176">
        <f>SUM(AP32*100/AO32)</f>
        <v>0</v>
      </c>
      <c r="AR32" s="83">
        <v>755625</v>
      </c>
      <c r="AS32" s="83"/>
      <c r="AT32" s="176">
        <f t="shared" si="18"/>
        <v>0</v>
      </c>
      <c r="AU32" s="83">
        <v>10000</v>
      </c>
      <c r="AV32" s="83"/>
      <c r="AW32" s="176">
        <f>SUM(AV32*100/AU32)</f>
        <v>0</v>
      </c>
      <c r="AX32" s="175">
        <f t="shared" si="19"/>
        <v>847625</v>
      </c>
      <c r="AY32" s="175">
        <f t="shared" si="19"/>
        <v>0</v>
      </c>
      <c r="AZ32" s="176">
        <f>SUM(AY32*100/AX32)</f>
        <v>0</v>
      </c>
      <c r="BA32" s="83">
        <v>54375</v>
      </c>
      <c r="BB32" s="83"/>
      <c r="BC32" s="176">
        <f t="shared" si="20"/>
        <v>0</v>
      </c>
      <c r="BD32" s="83">
        <v>0</v>
      </c>
      <c r="BE32" s="83">
        <v>0</v>
      </c>
      <c r="BF32" s="176">
        <v>0</v>
      </c>
      <c r="BG32" s="83">
        <v>0</v>
      </c>
      <c r="BH32" s="83">
        <v>0</v>
      </c>
      <c r="BI32" s="176">
        <v>0</v>
      </c>
      <c r="BJ32" s="175">
        <f t="shared" si="21"/>
        <v>54375</v>
      </c>
      <c r="BK32" s="175">
        <f>SUM(BB32,BE32,BH32)</f>
        <v>0</v>
      </c>
      <c r="BL32" s="176">
        <f t="shared" si="23"/>
        <v>0</v>
      </c>
      <c r="BM32" s="174">
        <f t="shared" si="24"/>
        <v>1050000</v>
      </c>
    </row>
    <row r="33" spans="1:65" s="76" customFormat="1" x14ac:dyDescent="0.55000000000000004">
      <c r="A33" s="68"/>
      <c r="B33" s="69"/>
      <c r="C33" s="69" t="s">
        <v>112</v>
      </c>
      <c r="D33" s="69"/>
      <c r="E33" s="69"/>
      <c r="F33" s="69"/>
      <c r="G33" s="69"/>
      <c r="H33" s="160"/>
      <c r="I33" s="70">
        <f>SUM(I34)</f>
        <v>10000</v>
      </c>
      <c r="J33" s="70">
        <f>SUM(J34)</f>
        <v>28500</v>
      </c>
      <c r="K33" s="70">
        <f>SUM(K34)</f>
        <v>-3000</v>
      </c>
      <c r="L33" s="161">
        <f t="shared" si="0"/>
        <v>25500</v>
      </c>
      <c r="M33" s="161">
        <f t="shared" si="26"/>
        <v>0</v>
      </c>
      <c r="N33" s="162">
        <f t="shared" si="5"/>
        <v>0</v>
      </c>
      <c r="O33" s="179">
        <f t="shared" si="25"/>
        <v>25500</v>
      </c>
      <c r="P33" s="162">
        <f t="shared" si="6"/>
        <v>100</v>
      </c>
      <c r="Q33" s="163">
        <f t="shared" ref="Q33:R37" si="27">SUM(Q34)</f>
        <v>0</v>
      </c>
      <c r="R33" s="163">
        <f t="shared" si="27"/>
        <v>0</v>
      </c>
      <c r="S33" s="164">
        <v>0</v>
      </c>
      <c r="T33" s="163">
        <f t="shared" ref="T33:U37" si="28">SUM(T34)</f>
        <v>0</v>
      </c>
      <c r="U33" s="163">
        <f t="shared" si="28"/>
        <v>0</v>
      </c>
      <c r="V33" s="164">
        <v>0</v>
      </c>
      <c r="W33" s="163">
        <f t="shared" ref="W33:X37" si="29">SUM(W34)</f>
        <v>0</v>
      </c>
      <c r="X33" s="163">
        <f t="shared" si="29"/>
        <v>0</v>
      </c>
      <c r="Y33" s="164">
        <v>0</v>
      </c>
      <c r="Z33" s="161">
        <f t="shared" si="10"/>
        <v>0</v>
      </c>
      <c r="AA33" s="161">
        <f t="shared" si="10"/>
        <v>0</v>
      </c>
      <c r="AB33" s="164">
        <v>0</v>
      </c>
      <c r="AC33" s="165">
        <f t="shared" ref="AC33:AD37" si="30">SUM(AC34)</f>
        <v>0</v>
      </c>
      <c r="AD33" s="165">
        <f t="shared" si="30"/>
        <v>0</v>
      </c>
      <c r="AE33" s="164">
        <v>0</v>
      </c>
      <c r="AF33" s="163">
        <f t="shared" ref="AF33:AG37" si="31">SUM(AF34)</f>
        <v>0</v>
      </c>
      <c r="AG33" s="163">
        <f t="shared" si="31"/>
        <v>0</v>
      </c>
      <c r="AH33" s="164">
        <v>0</v>
      </c>
      <c r="AI33" s="163">
        <f t="shared" ref="AI33:AJ37" si="32">SUM(AI34)</f>
        <v>0</v>
      </c>
      <c r="AJ33" s="163">
        <f t="shared" si="32"/>
        <v>0</v>
      </c>
      <c r="AK33" s="164">
        <v>0</v>
      </c>
      <c r="AL33" s="161">
        <f t="shared" si="15"/>
        <v>0</v>
      </c>
      <c r="AM33" s="161">
        <f t="shared" si="15"/>
        <v>0</v>
      </c>
      <c r="AN33" s="164">
        <v>0</v>
      </c>
      <c r="AO33" s="163">
        <f t="shared" ref="AO33:AP37" si="33">SUM(AO34)</f>
        <v>0</v>
      </c>
      <c r="AP33" s="70">
        <f t="shared" si="33"/>
        <v>0</v>
      </c>
      <c r="AQ33" s="164">
        <v>0</v>
      </c>
      <c r="AR33" s="163">
        <f t="shared" ref="AR33:AS37" si="34">SUM(AR34)</f>
        <v>0</v>
      </c>
      <c r="AS33" s="70">
        <f t="shared" si="34"/>
        <v>0</v>
      </c>
      <c r="AT33" s="164">
        <v>0</v>
      </c>
      <c r="AU33" s="163">
        <f t="shared" ref="AU33:AV37" si="35">SUM(AU34)</f>
        <v>0</v>
      </c>
      <c r="AV33" s="70">
        <f t="shared" si="35"/>
        <v>0</v>
      </c>
      <c r="AW33" s="164">
        <v>0</v>
      </c>
      <c r="AX33" s="161">
        <f t="shared" si="19"/>
        <v>0</v>
      </c>
      <c r="AY33" s="161">
        <f t="shared" si="19"/>
        <v>0</v>
      </c>
      <c r="AZ33" s="164">
        <v>0</v>
      </c>
      <c r="BA33" s="163">
        <f t="shared" ref="BA33:BB37" si="36">SUM(BA34)</f>
        <v>10000</v>
      </c>
      <c r="BB33" s="163">
        <f t="shared" si="36"/>
        <v>0</v>
      </c>
      <c r="BC33" s="164">
        <f t="shared" si="20"/>
        <v>0</v>
      </c>
      <c r="BD33" s="163">
        <f t="shared" ref="BD33:BE37" si="37">SUM(BD34)</f>
        <v>10000</v>
      </c>
      <c r="BE33" s="163">
        <f t="shared" si="37"/>
        <v>0</v>
      </c>
      <c r="BF33" s="164">
        <v>0</v>
      </c>
      <c r="BG33" s="163">
        <f t="shared" ref="BG33:BH37" si="38">SUM(BG34)</f>
        <v>5500</v>
      </c>
      <c r="BH33" s="163">
        <f t="shared" si="38"/>
        <v>0</v>
      </c>
      <c r="BI33" s="164">
        <v>0</v>
      </c>
      <c r="BJ33" s="161">
        <f t="shared" si="21"/>
        <v>25500</v>
      </c>
      <c r="BK33" s="161">
        <f t="shared" si="22"/>
        <v>0</v>
      </c>
      <c r="BL33" s="164">
        <f t="shared" si="23"/>
        <v>0</v>
      </c>
      <c r="BM33" s="166">
        <f t="shared" si="24"/>
        <v>25500</v>
      </c>
    </row>
    <row r="34" spans="1:65" s="189" customFormat="1" x14ac:dyDescent="0.55000000000000004">
      <c r="A34" s="180"/>
      <c r="B34" s="100"/>
      <c r="C34" s="100"/>
      <c r="D34" s="100" t="s">
        <v>113</v>
      </c>
      <c r="E34" s="100"/>
      <c r="F34" s="100"/>
      <c r="G34" s="100"/>
      <c r="H34" s="181"/>
      <c r="I34" s="101">
        <f>SUM(I35)</f>
        <v>10000</v>
      </c>
      <c r="J34" s="101">
        <f t="shared" ref="J34:K37" si="39">SUM(J35)</f>
        <v>28500</v>
      </c>
      <c r="K34" s="101">
        <f t="shared" si="39"/>
        <v>-3000</v>
      </c>
      <c r="L34" s="182">
        <f t="shared" si="0"/>
        <v>25500</v>
      </c>
      <c r="M34" s="182">
        <f t="shared" si="26"/>
        <v>0</v>
      </c>
      <c r="N34" s="183">
        <f t="shared" si="5"/>
        <v>0</v>
      </c>
      <c r="O34" s="184">
        <f t="shared" si="25"/>
        <v>25500</v>
      </c>
      <c r="P34" s="183">
        <f t="shared" si="6"/>
        <v>100</v>
      </c>
      <c r="Q34" s="185">
        <f t="shared" si="27"/>
        <v>0</v>
      </c>
      <c r="R34" s="185">
        <f t="shared" si="27"/>
        <v>0</v>
      </c>
      <c r="S34" s="186">
        <v>0</v>
      </c>
      <c r="T34" s="185">
        <f t="shared" si="28"/>
        <v>0</v>
      </c>
      <c r="U34" s="185">
        <f t="shared" si="28"/>
        <v>0</v>
      </c>
      <c r="V34" s="186">
        <v>0</v>
      </c>
      <c r="W34" s="185">
        <f t="shared" si="29"/>
        <v>0</v>
      </c>
      <c r="X34" s="185">
        <f t="shared" si="29"/>
        <v>0</v>
      </c>
      <c r="Y34" s="186">
        <v>0</v>
      </c>
      <c r="Z34" s="182">
        <f t="shared" si="10"/>
        <v>0</v>
      </c>
      <c r="AA34" s="182">
        <f t="shared" si="10"/>
        <v>0</v>
      </c>
      <c r="AB34" s="186">
        <v>0</v>
      </c>
      <c r="AC34" s="187">
        <f t="shared" si="30"/>
        <v>0</v>
      </c>
      <c r="AD34" s="187">
        <f t="shared" si="30"/>
        <v>0</v>
      </c>
      <c r="AE34" s="186">
        <v>0</v>
      </c>
      <c r="AF34" s="185">
        <f t="shared" si="31"/>
        <v>0</v>
      </c>
      <c r="AG34" s="185">
        <f t="shared" si="31"/>
        <v>0</v>
      </c>
      <c r="AH34" s="186">
        <v>0</v>
      </c>
      <c r="AI34" s="185">
        <f t="shared" si="32"/>
        <v>0</v>
      </c>
      <c r="AJ34" s="185">
        <f t="shared" si="32"/>
        <v>0</v>
      </c>
      <c r="AK34" s="186">
        <v>0</v>
      </c>
      <c r="AL34" s="182">
        <f t="shared" si="15"/>
        <v>0</v>
      </c>
      <c r="AM34" s="182">
        <f t="shared" si="15"/>
        <v>0</v>
      </c>
      <c r="AN34" s="186">
        <v>0</v>
      </c>
      <c r="AO34" s="185">
        <f t="shared" si="33"/>
        <v>0</v>
      </c>
      <c r="AP34" s="101">
        <f t="shared" si="33"/>
        <v>0</v>
      </c>
      <c r="AQ34" s="186">
        <v>0</v>
      </c>
      <c r="AR34" s="185">
        <f t="shared" si="34"/>
        <v>0</v>
      </c>
      <c r="AS34" s="101">
        <f t="shared" si="34"/>
        <v>0</v>
      </c>
      <c r="AT34" s="186">
        <v>0</v>
      </c>
      <c r="AU34" s="185">
        <f t="shared" si="35"/>
        <v>0</v>
      </c>
      <c r="AV34" s="101">
        <f t="shared" si="35"/>
        <v>0</v>
      </c>
      <c r="AW34" s="186">
        <v>0</v>
      </c>
      <c r="AX34" s="182">
        <f t="shared" si="19"/>
        <v>0</v>
      </c>
      <c r="AY34" s="182">
        <f t="shared" si="19"/>
        <v>0</v>
      </c>
      <c r="AZ34" s="186">
        <v>0</v>
      </c>
      <c r="BA34" s="185">
        <f t="shared" si="36"/>
        <v>10000</v>
      </c>
      <c r="BB34" s="185">
        <f t="shared" si="36"/>
        <v>0</v>
      </c>
      <c r="BC34" s="186">
        <f t="shared" si="20"/>
        <v>0</v>
      </c>
      <c r="BD34" s="185">
        <f t="shared" si="37"/>
        <v>10000</v>
      </c>
      <c r="BE34" s="185">
        <f t="shared" si="37"/>
        <v>0</v>
      </c>
      <c r="BF34" s="186">
        <v>0</v>
      </c>
      <c r="BG34" s="185">
        <f t="shared" si="38"/>
        <v>5500</v>
      </c>
      <c r="BH34" s="185">
        <f t="shared" si="38"/>
        <v>0</v>
      </c>
      <c r="BI34" s="186">
        <v>0</v>
      </c>
      <c r="BJ34" s="182">
        <f t="shared" si="21"/>
        <v>25500</v>
      </c>
      <c r="BK34" s="182">
        <f t="shared" si="22"/>
        <v>0</v>
      </c>
      <c r="BL34" s="186">
        <f t="shared" si="23"/>
        <v>0</v>
      </c>
      <c r="BM34" s="188">
        <f t="shared" si="24"/>
        <v>25500</v>
      </c>
    </row>
    <row r="35" spans="1:65" s="85" customFormat="1" x14ac:dyDescent="0.55000000000000004">
      <c r="A35" s="77"/>
      <c r="B35" s="78"/>
      <c r="C35" s="78"/>
      <c r="D35" s="78" t="s">
        <v>40</v>
      </c>
      <c r="E35" s="78"/>
      <c r="F35" s="78"/>
      <c r="G35" s="78"/>
      <c r="H35" s="167"/>
      <c r="I35" s="79">
        <f>SUM(I36)</f>
        <v>10000</v>
      </c>
      <c r="J35" s="79">
        <f t="shared" si="39"/>
        <v>28500</v>
      </c>
      <c r="K35" s="79">
        <f t="shared" si="39"/>
        <v>-3000</v>
      </c>
      <c r="L35" s="168">
        <f t="shared" si="0"/>
        <v>25500</v>
      </c>
      <c r="M35" s="168">
        <f t="shared" si="26"/>
        <v>0</v>
      </c>
      <c r="N35" s="169">
        <f t="shared" si="5"/>
        <v>0</v>
      </c>
      <c r="O35" s="170">
        <f t="shared" si="25"/>
        <v>25500</v>
      </c>
      <c r="P35" s="169">
        <f t="shared" si="6"/>
        <v>100</v>
      </c>
      <c r="Q35" s="171">
        <f t="shared" si="27"/>
        <v>0</v>
      </c>
      <c r="R35" s="171">
        <f t="shared" si="27"/>
        <v>0</v>
      </c>
      <c r="S35" s="172">
        <v>0</v>
      </c>
      <c r="T35" s="171">
        <f t="shared" si="28"/>
        <v>0</v>
      </c>
      <c r="U35" s="171">
        <f t="shared" si="28"/>
        <v>0</v>
      </c>
      <c r="V35" s="172">
        <v>0</v>
      </c>
      <c r="W35" s="171">
        <f t="shared" si="29"/>
        <v>0</v>
      </c>
      <c r="X35" s="171">
        <f t="shared" si="29"/>
        <v>0</v>
      </c>
      <c r="Y35" s="172">
        <v>0</v>
      </c>
      <c r="Z35" s="168">
        <f t="shared" si="10"/>
        <v>0</v>
      </c>
      <c r="AA35" s="168">
        <f t="shared" si="10"/>
        <v>0</v>
      </c>
      <c r="AB35" s="172">
        <v>0</v>
      </c>
      <c r="AC35" s="173">
        <f t="shared" si="30"/>
        <v>0</v>
      </c>
      <c r="AD35" s="173">
        <f t="shared" si="30"/>
        <v>0</v>
      </c>
      <c r="AE35" s="172">
        <v>0</v>
      </c>
      <c r="AF35" s="171">
        <f t="shared" si="31"/>
        <v>0</v>
      </c>
      <c r="AG35" s="171">
        <f t="shared" si="31"/>
        <v>0</v>
      </c>
      <c r="AH35" s="172">
        <v>0</v>
      </c>
      <c r="AI35" s="171">
        <f t="shared" si="32"/>
        <v>0</v>
      </c>
      <c r="AJ35" s="171">
        <f t="shared" si="32"/>
        <v>0</v>
      </c>
      <c r="AK35" s="172">
        <v>0</v>
      </c>
      <c r="AL35" s="168">
        <f t="shared" si="15"/>
        <v>0</v>
      </c>
      <c r="AM35" s="168">
        <f t="shared" si="15"/>
        <v>0</v>
      </c>
      <c r="AN35" s="172">
        <v>0</v>
      </c>
      <c r="AO35" s="171">
        <f t="shared" si="33"/>
        <v>0</v>
      </c>
      <c r="AP35" s="79">
        <f t="shared" si="33"/>
        <v>0</v>
      </c>
      <c r="AQ35" s="172">
        <v>0</v>
      </c>
      <c r="AR35" s="171">
        <f t="shared" si="34"/>
        <v>0</v>
      </c>
      <c r="AS35" s="79">
        <f t="shared" si="34"/>
        <v>0</v>
      </c>
      <c r="AT35" s="172">
        <v>0</v>
      </c>
      <c r="AU35" s="171">
        <f t="shared" si="35"/>
        <v>0</v>
      </c>
      <c r="AV35" s="79">
        <f t="shared" si="35"/>
        <v>0</v>
      </c>
      <c r="AW35" s="172">
        <v>0</v>
      </c>
      <c r="AX35" s="168">
        <f t="shared" si="19"/>
        <v>0</v>
      </c>
      <c r="AY35" s="168">
        <f t="shared" si="19"/>
        <v>0</v>
      </c>
      <c r="AZ35" s="172">
        <v>0</v>
      </c>
      <c r="BA35" s="171">
        <f t="shared" si="36"/>
        <v>10000</v>
      </c>
      <c r="BB35" s="171">
        <f t="shared" si="36"/>
        <v>0</v>
      </c>
      <c r="BC35" s="172">
        <f t="shared" si="20"/>
        <v>0</v>
      </c>
      <c r="BD35" s="171">
        <f t="shared" si="37"/>
        <v>10000</v>
      </c>
      <c r="BE35" s="171">
        <f t="shared" si="37"/>
        <v>0</v>
      </c>
      <c r="BF35" s="172">
        <v>0</v>
      </c>
      <c r="BG35" s="171">
        <f t="shared" si="38"/>
        <v>5500</v>
      </c>
      <c r="BH35" s="171">
        <f t="shared" si="38"/>
        <v>0</v>
      </c>
      <c r="BI35" s="172">
        <v>0</v>
      </c>
      <c r="BJ35" s="168">
        <f t="shared" si="21"/>
        <v>25500</v>
      </c>
      <c r="BK35" s="168">
        <f t="shared" si="22"/>
        <v>0</v>
      </c>
      <c r="BL35" s="172">
        <f t="shared" si="23"/>
        <v>0</v>
      </c>
      <c r="BM35" s="149">
        <f t="shared" si="24"/>
        <v>25500</v>
      </c>
    </row>
    <row r="36" spans="1:65" s="85" customFormat="1" x14ac:dyDescent="0.55000000000000004">
      <c r="A36" s="77"/>
      <c r="B36" s="78"/>
      <c r="C36" s="78"/>
      <c r="D36" s="78"/>
      <c r="E36" s="78" t="s">
        <v>41</v>
      </c>
      <c r="F36" s="78"/>
      <c r="G36" s="78"/>
      <c r="H36" s="167"/>
      <c r="I36" s="79">
        <f>SUM(I37)</f>
        <v>10000</v>
      </c>
      <c r="J36" s="79">
        <f t="shared" si="39"/>
        <v>28500</v>
      </c>
      <c r="K36" s="79">
        <f t="shared" si="39"/>
        <v>-3000</v>
      </c>
      <c r="L36" s="168">
        <f t="shared" si="0"/>
        <v>25500</v>
      </c>
      <c r="M36" s="168">
        <f t="shared" si="26"/>
        <v>0</v>
      </c>
      <c r="N36" s="169">
        <f t="shared" si="5"/>
        <v>0</v>
      </c>
      <c r="O36" s="170">
        <f t="shared" si="25"/>
        <v>25500</v>
      </c>
      <c r="P36" s="169">
        <f t="shared" si="6"/>
        <v>100</v>
      </c>
      <c r="Q36" s="171">
        <f t="shared" si="27"/>
        <v>0</v>
      </c>
      <c r="R36" s="171">
        <f t="shared" si="27"/>
        <v>0</v>
      </c>
      <c r="S36" s="172">
        <v>0</v>
      </c>
      <c r="T36" s="171">
        <f t="shared" si="28"/>
        <v>0</v>
      </c>
      <c r="U36" s="171">
        <f t="shared" si="28"/>
        <v>0</v>
      </c>
      <c r="V36" s="172">
        <v>0</v>
      </c>
      <c r="W36" s="171">
        <f t="shared" si="29"/>
        <v>0</v>
      </c>
      <c r="X36" s="171">
        <f t="shared" si="29"/>
        <v>0</v>
      </c>
      <c r="Y36" s="172">
        <v>0</v>
      </c>
      <c r="Z36" s="168">
        <f t="shared" si="10"/>
        <v>0</v>
      </c>
      <c r="AA36" s="168">
        <f t="shared" si="10"/>
        <v>0</v>
      </c>
      <c r="AB36" s="172">
        <v>0</v>
      </c>
      <c r="AC36" s="173">
        <f t="shared" si="30"/>
        <v>0</v>
      </c>
      <c r="AD36" s="173">
        <f t="shared" si="30"/>
        <v>0</v>
      </c>
      <c r="AE36" s="172">
        <v>0</v>
      </c>
      <c r="AF36" s="171">
        <f t="shared" si="31"/>
        <v>0</v>
      </c>
      <c r="AG36" s="171">
        <f t="shared" si="31"/>
        <v>0</v>
      </c>
      <c r="AH36" s="172">
        <v>0</v>
      </c>
      <c r="AI36" s="171">
        <f t="shared" si="32"/>
        <v>0</v>
      </c>
      <c r="AJ36" s="171">
        <f t="shared" si="32"/>
        <v>0</v>
      </c>
      <c r="AK36" s="172">
        <v>0</v>
      </c>
      <c r="AL36" s="168">
        <f t="shared" si="15"/>
        <v>0</v>
      </c>
      <c r="AM36" s="168">
        <f t="shared" si="15"/>
        <v>0</v>
      </c>
      <c r="AN36" s="172">
        <v>0</v>
      </c>
      <c r="AO36" s="171">
        <f t="shared" si="33"/>
        <v>0</v>
      </c>
      <c r="AP36" s="79">
        <f t="shared" si="33"/>
        <v>0</v>
      </c>
      <c r="AQ36" s="172">
        <v>0</v>
      </c>
      <c r="AR36" s="171">
        <f t="shared" si="34"/>
        <v>0</v>
      </c>
      <c r="AS36" s="79">
        <f t="shared" si="34"/>
        <v>0</v>
      </c>
      <c r="AT36" s="172">
        <v>0</v>
      </c>
      <c r="AU36" s="171">
        <f t="shared" si="35"/>
        <v>0</v>
      </c>
      <c r="AV36" s="79">
        <f t="shared" si="35"/>
        <v>0</v>
      </c>
      <c r="AW36" s="172">
        <v>0</v>
      </c>
      <c r="AX36" s="168">
        <f t="shared" si="19"/>
        <v>0</v>
      </c>
      <c r="AY36" s="168">
        <f t="shared" si="19"/>
        <v>0</v>
      </c>
      <c r="AZ36" s="172">
        <v>0</v>
      </c>
      <c r="BA36" s="171">
        <f t="shared" si="36"/>
        <v>10000</v>
      </c>
      <c r="BB36" s="171">
        <f t="shared" si="36"/>
        <v>0</v>
      </c>
      <c r="BC36" s="172">
        <f t="shared" si="20"/>
        <v>0</v>
      </c>
      <c r="BD36" s="171">
        <f t="shared" si="37"/>
        <v>10000</v>
      </c>
      <c r="BE36" s="171">
        <f t="shared" si="37"/>
        <v>0</v>
      </c>
      <c r="BF36" s="172">
        <v>0</v>
      </c>
      <c r="BG36" s="171">
        <f t="shared" si="38"/>
        <v>5500</v>
      </c>
      <c r="BH36" s="171">
        <f t="shared" si="38"/>
        <v>0</v>
      </c>
      <c r="BI36" s="172">
        <v>0</v>
      </c>
      <c r="BJ36" s="168">
        <f t="shared" si="21"/>
        <v>25500</v>
      </c>
      <c r="BK36" s="168">
        <f t="shared" si="22"/>
        <v>0</v>
      </c>
      <c r="BL36" s="172">
        <f t="shared" si="23"/>
        <v>0</v>
      </c>
      <c r="BM36" s="149">
        <f t="shared" si="24"/>
        <v>25500</v>
      </c>
    </row>
    <row r="37" spans="1:65" s="85" customFormat="1" x14ac:dyDescent="0.55000000000000004">
      <c r="A37" s="77"/>
      <c r="B37" s="78"/>
      <c r="C37" s="78"/>
      <c r="D37" s="78"/>
      <c r="E37" s="78"/>
      <c r="F37" s="78" t="s">
        <v>47</v>
      </c>
      <c r="G37" s="78"/>
      <c r="H37" s="167"/>
      <c r="I37" s="79">
        <f>SUM(I38)</f>
        <v>10000</v>
      </c>
      <c r="J37" s="79">
        <f t="shared" si="39"/>
        <v>28500</v>
      </c>
      <c r="K37" s="79">
        <f t="shared" si="39"/>
        <v>-3000</v>
      </c>
      <c r="L37" s="168">
        <f t="shared" si="0"/>
        <v>25500</v>
      </c>
      <c r="M37" s="168">
        <f t="shared" si="26"/>
        <v>0</v>
      </c>
      <c r="N37" s="169">
        <f t="shared" si="5"/>
        <v>0</v>
      </c>
      <c r="O37" s="170">
        <f t="shared" si="25"/>
        <v>25500</v>
      </c>
      <c r="P37" s="169">
        <f t="shared" si="6"/>
        <v>100</v>
      </c>
      <c r="Q37" s="171">
        <f t="shared" si="27"/>
        <v>0</v>
      </c>
      <c r="R37" s="171">
        <f t="shared" si="27"/>
        <v>0</v>
      </c>
      <c r="S37" s="172">
        <v>0</v>
      </c>
      <c r="T37" s="171">
        <f t="shared" si="28"/>
        <v>0</v>
      </c>
      <c r="U37" s="171">
        <f t="shared" si="28"/>
        <v>0</v>
      </c>
      <c r="V37" s="172">
        <v>0</v>
      </c>
      <c r="W37" s="171">
        <f t="shared" si="29"/>
        <v>0</v>
      </c>
      <c r="X37" s="171">
        <f t="shared" si="29"/>
        <v>0</v>
      </c>
      <c r="Y37" s="172">
        <v>0</v>
      </c>
      <c r="Z37" s="168">
        <f t="shared" si="10"/>
        <v>0</v>
      </c>
      <c r="AA37" s="168">
        <f t="shared" si="10"/>
        <v>0</v>
      </c>
      <c r="AB37" s="172">
        <v>0</v>
      </c>
      <c r="AC37" s="173">
        <f t="shared" si="30"/>
        <v>0</v>
      </c>
      <c r="AD37" s="173">
        <f t="shared" si="30"/>
        <v>0</v>
      </c>
      <c r="AE37" s="172">
        <v>0</v>
      </c>
      <c r="AF37" s="171">
        <f t="shared" si="31"/>
        <v>0</v>
      </c>
      <c r="AG37" s="171">
        <f t="shared" si="31"/>
        <v>0</v>
      </c>
      <c r="AH37" s="172">
        <v>0</v>
      </c>
      <c r="AI37" s="171">
        <f t="shared" si="32"/>
        <v>0</v>
      </c>
      <c r="AJ37" s="171">
        <f t="shared" si="32"/>
        <v>0</v>
      </c>
      <c r="AK37" s="172">
        <v>0</v>
      </c>
      <c r="AL37" s="168">
        <f t="shared" si="15"/>
        <v>0</v>
      </c>
      <c r="AM37" s="168">
        <f t="shared" si="15"/>
        <v>0</v>
      </c>
      <c r="AN37" s="172">
        <v>0</v>
      </c>
      <c r="AO37" s="171">
        <f t="shared" si="33"/>
        <v>0</v>
      </c>
      <c r="AP37" s="79">
        <f t="shared" si="33"/>
        <v>0</v>
      </c>
      <c r="AQ37" s="172">
        <v>0</v>
      </c>
      <c r="AR37" s="171">
        <f t="shared" si="34"/>
        <v>0</v>
      </c>
      <c r="AS37" s="79">
        <f t="shared" si="34"/>
        <v>0</v>
      </c>
      <c r="AT37" s="172">
        <v>0</v>
      </c>
      <c r="AU37" s="171">
        <f t="shared" si="35"/>
        <v>0</v>
      </c>
      <c r="AV37" s="79">
        <f t="shared" si="35"/>
        <v>0</v>
      </c>
      <c r="AW37" s="172">
        <v>0</v>
      </c>
      <c r="AX37" s="168">
        <f t="shared" si="19"/>
        <v>0</v>
      </c>
      <c r="AY37" s="168">
        <f t="shared" si="19"/>
        <v>0</v>
      </c>
      <c r="AZ37" s="172">
        <v>0</v>
      </c>
      <c r="BA37" s="171">
        <f t="shared" si="36"/>
        <v>10000</v>
      </c>
      <c r="BB37" s="171">
        <f t="shared" si="36"/>
        <v>0</v>
      </c>
      <c r="BC37" s="172">
        <f t="shared" si="20"/>
        <v>0</v>
      </c>
      <c r="BD37" s="171">
        <f t="shared" si="37"/>
        <v>10000</v>
      </c>
      <c r="BE37" s="171">
        <f t="shared" si="37"/>
        <v>0</v>
      </c>
      <c r="BF37" s="172">
        <v>0</v>
      </c>
      <c r="BG37" s="171">
        <f t="shared" si="38"/>
        <v>5500</v>
      </c>
      <c r="BH37" s="171">
        <f t="shared" si="38"/>
        <v>0</v>
      </c>
      <c r="BI37" s="172">
        <v>0</v>
      </c>
      <c r="BJ37" s="168">
        <f t="shared" si="21"/>
        <v>25500</v>
      </c>
      <c r="BK37" s="168">
        <f t="shared" si="22"/>
        <v>0</v>
      </c>
      <c r="BL37" s="172">
        <f t="shared" si="23"/>
        <v>0</v>
      </c>
      <c r="BM37" s="149">
        <f t="shared" si="24"/>
        <v>25500</v>
      </c>
    </row>
    <row r="38" spans="1:65" s="88" customFormat="1" x14ac:dyDescent="0.55000000000000004">
      <c r="A38" s="86"/>
      <c r="B38" s="87"/>
      <c r="C38" s="87"/>
      <c r="D38" s="78"/>
      <c r="E38" s="87"/>
      <c r="F38" s="93"/>
      <c r="G38" s="87" t="s">
        <v>91</v>
      </c>
      <c r="H38" s="190"/>
      <c r="I38" s="79">
        <v>10000</v>
      </c>
      <c r="J38" s="83">
        <f>10000+18500</f>
        <v>28500</v>
      </c>
      <c r="K38" s="83">
        <v>-3000</v>
      </c>
      <c r="L38" s="175">
        <f t="shared" si="0"/>
        <v>25500</v>
      </c>
      <c r="M38" s="168">
        <f t="shared" si="26"/>
        <v>0</v>
      </c>
      <c r="N38" s="80">
        <f t="shared" si="5"/>
        <v>0</v>
      </c>
      <c r="O38" s="81">
        <f t="shared" si="25"/>
        <v>25500</v>
      </c>
      <c r="P38" s="80">
        <f t="shared" si="6"/>
        <v>100</v>
      </c>
      <c r="Q38" s="83">
        <v>0</v>
      </c>
      <c r="R38" s="83">
        <v>0</v>
      </c>
      <c r="S38" s="176">
        <v>0</v>
      </c>
      <c r="T38" s="83">
        <v>0</v>
      </c>
      <c r="U38" s="83">
        <v>0</v>
      </c>
      <c r="V38" s="176">
        <v>0</v>
      </c>
      <c r="W38" s="83">
        <v>0</v>
      </c>
      <c r="X38" s="83">
        <v>0</v>
      </c>
      <c r="Y38" s="176">
        <v>0</v>
      </c>
      <c r="Z38" s="175">
        <f t="shared" si="10"/>
        <v>0</v>
      </c>
      <c r="AA38" s="175">
        <f t="shared" si="10"/>
        <v>0</v>
      </c>
      <c r="AB38" s="176">
        <v>0</v>
      </c>
      <c r="AC38" s="177">
        <v>0</v>
      </c>
      <c r="AD38" s="177">
        <v>0</v>
      </c>
      <c r="AE38" s="176">
        <v>0</v>
      </c>
      <c r="AF38" s="83">
        <v>0</v>
      </c>
      <c r="AG38" s="83">
        <v>0</v>
      </c>
      <c r="AH38" s="176">
        <v>0</v>
      </c>
      <c r="AI38" s="83">
        <v>0</v>
      </c>
      <c r="AJ38" s="83">
        <v>0</v>
      </c>
      <c r="AK38" s="176">
        <v>0</v>
      </c>
      <c r="AL38" s="175">
        <f t="shared" si="15"/>
        <v>0</v>
      </c>
      <c r="AM38" s="175">
        <f t="shared" si="15"/>
        <v>0</v>
      </c>
      <c r="AN38" s="176">
        <v>0</v>
      </c>
      <c r="AO38" s="83">
        <v>0</v>
      </c>
      <c r="AP38" s="178">
        <v>0</v>
      </c>
      <c r="AQ38" s="176">
        <v>0</v>
      </c>
      <c r="AR38" s="83">
        <v>0</v>
      </c>
      <c r="AS38" s="178">
        <v>0</v>
      </c>
      <c r="AT38" s="176">
        <v>0</v>
      </c>
      <c r="AU38" s="83">
        <v>0</v>
      </c>
      <c r="AV38" s="83">
        <v>0</v>
      </c>
      <c r="AW38" s="176">
        <v>0</v>
      </c>
      <c r="AX38" s="175">
        <f t="shared" si="19"/>
        <v>0</v>
      </c>
      <c r="AY38" s="175">
        <f t="shared" si="19"/>
        <v>0</v>
      </c>
      <c r="AZ38" s="176">
        <v>0</v>
      </c>
      <c r="BA38" s="83">
        <v>10000</v>
      </c>
      <c r="BB38" s="83">
        <v>0</v>
      </c>
      <c r="BC38" s="176">
        <f t="shared" si="20"/>
        <v>0</v>
      </c>
      <c r="BD38" s="83">
        <v>10000</v>
      </c>
      <c r="BE38" s="83">
        <v>0</v>
      </c>
      <c r="BF38" s="176">
        <v>0</v>
      </c>
      <c r="BG38" s="83">
        <v>5500</v>
      </c>
      <c r="BH38" s="83">
        <v>0</v>
      </c>
      <c r="BI38" s="176">
        <v>0</v>
      </c>
      <c r="BJ38" s="175">
        <f t="shared" si="21"/>
        <v>25500</v>
      </c>
      <c r="BK38" s="175">
        <f>SUM(BB38,BE38,BH38)</f>
        <v>0</v>
      </c>
      <c r="BL38" s="176">
        <f t="shared" si="23"/>
        <v>0</v>
      </c>
      <c r="BM38" s="174">
        <f t="shared" si="24"/>
        <v>25500</v>
      </c>
    </row>
  </sheetData>
  <mergeCells count="38">
    <mergeCell ref="AI8:AK8"/>
    <mergeCell ref="M1:O1"/>
    <mergeCell ref="M2:O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BD8:BF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8:AN8"/>
    <mergeCell ref="AO8:AQ8"/>
    <mergeCell ref="AR8:AT8"/>
    <mergeCell ref="AU8:AW8"/>
    <mergeCell ref="AX8:AZ8"/>
    <mergeCell ref="BA8:BC8"/>
    <mergeCell ref="BD9:BE9"/>
    <mergeCell ref="BG9:BH9"/>
    <mergeCell ref="BJ9:BK9"/>
    <mergeCell ref="A11:H11"/>
    <mergeCell ref="AL9:AM9"/>
    <mergeCell ref="AO9:AP9"/>
    <mergeCell ref="AR9:AS9"/>
    <mergeCell ref="AU9:AV9"/>
    <mergeCell ref="AX9:AY9"/>
    <mergeCell ref="BA9:BB9"/>
  </mergeCells>
  <pageMargins left="0.31496062992125984" right="0.19685039370078741" top="0.19685039370078741" bottom="0.11811023622047245" header="0.15748031496062992" footer="0.15748031496062992"/>
  <pageSetup paperSize="5" scale="68" orientation="landscape" r:id="rId1"/>
  <headerFooter alignWithMargins="0">
    <oddHeader>&amp;R&amp;11รด. 56/6
&amp;P/&amp;N</oddHeader>
    <oddFooter>&amp;R&amp;9&amp;F</oddFooter>
  </headerFooter>
  <colBreaks count="3" manualBreakCount="3">
    <brk id="22" max="37" man="1"/>
    <brk id="37" max="37" man="1"/>
    <brk id="52" max="3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3"/>
  <sheetViews>
    <sheetView view="pageBreakPreview" topLeftCell="AA1" zoomScale="120" zoomScaleNormal="75" zoomScaleSheetLayoutView="120" workbookViewId="0">
      <selection activeCell="BA24" sqref="BA24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8.75" style="3" customWidth="1"/>
    <col min="9" max="9" width="11.5" style="125" customWidth="1"/>
    <col min="10" max="10" width="11.875" style="2" customWidth="1"/>
    <col min="11" max="11" width="13.125" style="2" bestFit="1" customWidth="1"/>
    <col min="12" max="12" width="17.25" style="2" bestFit="1" customWidth="1"/>
    <col min="13" max="13" width="12" style="4" bestFit="1" customWidth="1"/>
    <col min="14" max="14" width="6.125" style="20" customWidth="1"/>
    <col min="15" max="15" width="11.75" style="20" customWidth="1"/>
    <col min="16" max="16" width="6.125" style="126" customWidth="1"/>
    <col min="17" max="17" width="8.875" style="4" customWidth="1"/>
    <col min="18" max="18" width="8.875" style="2" customWidth="1"/>
    <col min="19" max="19" width="6.125" style="20" customWidth="1"/>
    <col min="20" max="21" width="10.125" style="2" customWidth="1"/>
    <col min="22" max="22" width="6.125" style="20" customWidth="1"/>
    <col min="23" max="24" width="8.875" style="2" customWidth="1"/>
    <col min="25" max="25" width="6.125" style="3" customWidth="1"/>
    <col min="26" max="27" width="9.875" style="2" customWidth="1"/>
    <col min="28" max="28" width="6.125" style="3" customWidth="1"/>
    <col min="29" max="29" width="10.5" style="2" customWidth="1"/>
    <col min="30" max="30" width="9.625" style="2" customWidth="1"/>
    <col min="31" max="31" width="6.125" style="3" customWidth="1"/>
    <col min="32" max="32" width="9.125" style="2" customWidth="1"/>
    <col min="33" max="33" width="8.625" style="2" customWidth="1"/>
    <col min="34" max="34" width="6.125" style="3" customWidth="1"/>
    <col min="35" max="35" width="10.625" style="2" customWidth="1"/>
    <col min="36" max="36" width="10" style="2" customWidth="1"/>
    <col min="37" max="37" width="6.125" style="3" customWidth="1"/>
    <col min="38" max="38" width="11.25" style="2" customWidth="1"/>
    <col min="39" max="39" width="10.125" style="2" customWidth="1"/>
    <col min="40" max="40" width="6.125" style="3" customWidth="1"/>
    <col min="41" max="41" width="9.75" style="2" customWidth="1"/>
    <col min="42" max="42" width="9" style="2"/>
    <col min="43" max="43" width="6.125" style="3" customWidth="1"/>
    <col min="44" max="44" width="11.25" style="2" customWidth="1"/>
    <col min="45" max="45" width="10.5" style="2" customWidth="1"/>
    <col min="46" max="46" width="6.125" style="3" customWidth="1"/>
    <col min="47" max="47" width="10.5" style="2" customWidth="1"/>
    <col min="48" max="48" width="9" style="2"/>
    <col min="49" max="49" width="6.125" style="3" customWidth="1"/>
    <col min="50" max="50" width="10.625" style="3" customWidth="1"/>
    <col min="51" max="51" width="10" style="3" customWidth="1"/>
    <col min="52" max="52" width="6.125" style="3" customWidth="1"/>
    <col min="53" max="53" width="11.375" style="2" customWidth="1"/>
    <col min="54" max="54" width="8.625" style="2" customWidth="1"/>
    <col min="55" max="55" width="6.125" style="3" customWidth="1"/>
    <col min="56" max="56" width="10.375" style="2" customWidth="1"/>
    <col min="57" max="57" width="9.875" style="2" customWidth="1"/>
    <col min="58" max="58" width="6.125" style="3" customWidth="1"/>
    <col min="59" max="59" width="10.625" style="2" customWidth="1"/>
    <col min="60" max="60" width="10.375" style="2" customWidth="1"/>
    <col min="61" max="61" width="6.125" style="3" customWidth="1"/>
    <col min="62" max="62" width="12.125" style="2" customWidth="1"/>
    <col min="63" max="63" width="10.5" style="2" customWidth="1"/>
    <col min="64" max="64" width="6.125" style="3" customWidth="1"/>
    <col min="65" max="65" width="11.25" style="3" customWidth="1"/>
    <col min="66" max="16384" width="9" style="3"/>
  </cols>
  <sheetData>
    <row r="1" spans="1:65" x14ac:dyDescent="0.55000000000000004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1"/>
    </row>
    <row r="2" spans="1:65" x14ac:dyDescent="0.55000000000000004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1"/>
    </row>
    <row r="3" spans="1:65" s="14" customFormat="1" x14ac:dyDescent="0.55000000000000004">
      <c r="A3" s="6" t="s">
        <v>114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3"/>
      <c r="AD3" s="13"/>
      <c r="AF3" s="13"/>
      <c r="AG3" s="13"/>
      <c r="AI3" s="13"/>
      <c r="AJ3" s="13"/>
      <c r="AL3" s="13"/>
      <c r="AM3" s="13"/>
      <c r="AO3" s="13"/>
      <c r="AP3" s="13"/>
      <c r="AR3" s="13"/>
      <c r="AS3" s="13"/>
      <c r="AU3" s="13"/>
      <c r="AV3" s="13"/>
      <c r="BA3" s="13"/>
      <c r="BB3" s="13"/>
      <c r="BD3" s="13"/>
      <c r="BE3" s="13"/>
      <c r="BG3" s="13"/>
      <c r="BH3" s="13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3"/>
      <c r="AD4" s="13"/>
      <c r="AF4" s="13"/>
      <c r="AG4" s="13"/>
      <c r="AI4" s="13"/>
      <c r="AJ4" s="13"/>
      <c r="AL4" s="13"/>
      <c r="AM4" s="13"/>
      <c r="AO4" s="13"/>
      <c r="AP4" s="13"/>
      <c r="AR4" s="13"/>
      <c r="AS4" s="13"/>
      <c r="AU4" s="13"/>
      <c r="AV4" s="13"/>
      <c r="BA4" s="13"/>
      <c r="BB4" s="13"/>
      <c r="BD4" s="13"/>
      <c r="BE4" s="13"/>
      <c r="BG4" s="13"/>
      <c r="BH4" s="13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3"/>
      <c r="AD5" s="13"/>
      <c r="AF5" s="13"/>
      <c r="AG5" s="13"/>
      <c r="AI5" s="13"/>
      <c r="AJ5" s="13"/>
      <c r="AL5" s="13"/>
      <c r="AM5" s="13"/>
      <c r="AO5" s="13"/>
      <c r="AP5" s="13"/>
      <c r="AR5" s="13"/>
      <c r="AS5" s="13"/>
      <c r="AU5" s="13"/>
      <c r="AV5" s="13"/>
      <c r="BA5" s="13"/>
      <c r="BB5" s="13"/>
      <c r="BD5" s="13"/>
      <c r="BE5" s="13"/>
      <c r="BG5" s="13"/>
      <c r="BH5" s="13"/>
      <c r="BJ5" s="13"/>
      <c r="BK5" s="13"/>
    </row>
    <row r="6" spans="1:65" s="14" customFormat="1" x14ac:dyDescent="0.55000000000000004">
      <c r="A6" s="6" t="s">
        <v>103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3"/>
      <c r="AD6" s="13"/>
      <c r="AF6" s="13"/>
      <c r="AG6" s="13"/>
      <c r="AI6" s="13"/>
      <c r="AJ6" s="13"/>
      <c r="AL6" s="13"/>
      <c r="AM6" s="13"/>
      <c r="AO6" s="13"/>
      <c r="AP6" s="13"/>
      <c r="AR6" s="13"/>
      <c r="AS6" s="13"/>
      <c r="AU6" s="13"/>
      <c r="AV6" s="13"/>
      <c r="BA6" s="13"/>
      <c r="BB6" s="13"/>
      <c r="BD6" s="13"/>
      <c r="BE6" s="13"/>
      <c r="BG6" s="13"/>
      <c r="BH6" s="13"/>
      <c r="BJ6" s="13"/>
      <c r="BK6" s="13"/>
    </row>
    <row r="7" spans="1:65" s="14" customFormat="1" ht="12" customHeight="1" x14ac:dyDescent="0.55000000000000004">
      <c r="A7" s="6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7"/>
      <c r="O7" s="7"/>
      <c r="P7" s="7"/>
      <c r="Q7" s="9"/>
      <c r="R7" s="9"/>
      <c r="S7" s="7"/>
      <c r="T7" s="9"/>
      <c r="U7" s="9"/>
      <c r="V7" s="12"/>
      <c r="W7" s="13"/>
      <c r="X7" s="13"/>
      <c r="Z7" s="13"/>
      <c r="AA7" s="13"/>
      <c r="AC7" s="13"/>
      <c r="AD7" s="13"/>
      <c r="AF7" s="13"/>
      <c r="AG7" s="13"/>
      <c r="AI7" s="13"/>
      <c r="AJ7" s="13"/>
      <c r="AL7" s="13"/>
      <c r="AM7" s="13"/>
      <c r="AO7" s="13"/>
      <c r="AP7" s="13"/>
      <c r="AR7" s="13"/>
      <c r="AS7" s="13"/>
      <c r="AU7" s="13"/>
      <c r="AV7" s="13"/>
      <c r="BA7" s="13"/>
      <c r="BB7" s="13"/>
      <c r="BD7" s="13"/>
      <c r="BE7" s="13"/>
      <c r="BG7" s="13"/>
      <c r="BH7" s="13"/>
      <c r="BJ7" s="13"/>
      <c r="BK7" s="13"/>
    </row>
    <row r="8" spans="1:65" s="23" customFormat="1" x14ac:dyDescent="0.55000000000000004">
      <c r="A8" s="393" t="s">
        <v>7</v>
      </c>
      <c r="B8" s="394"/>
      <c r="C8" s="394"/>
      <c r="D8" s="394"/>
      <c r="E8" s="394"/>
      <c r="F8" s="394"/>
      <c r="G8" s="394"/>
      <c r="H8" s="422"/>
      <c r="I8" s="399" t="s">
        <v>8</v>
      </c>
      <c r="J8" s="390" t="s">
        <v>9</v>
      </c>
      <c r="K8" s="402"/>
      <c r="L8" s="402"/>
      <c r="M8" s="391"/>
      <c r="N8" s="391"/>
      <c r="O8" s="391"/>
      <c r="P8" s="392"/>
      <c r="Q8" s="390">
        <v>240605</v>
      </c>
      <c r="R8" s="391"/>
      <c r="S8" s="392"/>
      <c r="T8" s="390">
        <v>21490</v>
      </c>
      <c r="U8" s="391"/>
      <c r="V8" s="392"/>
      <c r="W8" s="390">
        <v>21520</v>
      </c>
      <c r="X8" s="391"/>
      <c r="Y8" s="392"/>
      <c r="Z8" s="390" t="s">
        <v>10</v>
      </c>
      <c r="AA8" s="391"/>
      <c r="AB8" s="392"/>
      <c r="AC8" s="390">
        <v>240697</v>
      </c>
      <c r="AD8" s="391"/>
      <c r="AE8" s="392"/>
      <c r="AF8" s="390">
        <v>240728</v>
      </c>
      <c r="AG8" s="391"/>
      <c r="AH8" s="392"/>
      <c r="AI8" s="390">
        <v>240756</v>
      </c>
      <c r="AJ8" s="391"/>
      <c r="AK8" s="392"/>
      <c r="AL8" s="390" t="s">
        <v>11</v>
      </c>
      <c r="AM8" s="391"/>
      <c r="AN8" s="392"/>
      <c r="AO8" s="390">
        <v>240787</v>
      </c>
      <c r="AP8" s="391"/>
      <c r="AQ8" s="392"/>
      <c r="AR8" s="390">
        <v>240817</v>
      </c>
      <c r="AS8" s="391"/>
      <c r="AT8" s="392"/>
      <c r="AU8" s="390">
        <v>240848</v>
      </c>
      <c r="AV8" s="391"/>
      <c r="AW8" s="392"/>
      <c r="AX8" s="390" t="s">
        <v>12</v>
      </c>
      <c r="AY8" s="391"/>
      <c r="AZ8" s="392"/>
      <c r="BA8" s="390">
        <v>240878</v>
      </c>
      <c r="BB8" s="391"/>
      <c r="BC8" s="392"/>
      <c r="BD8" s="390">
        <v>240909</v>
      </c>
      <c r="BE8" s="391"/>
      <c r="BF8" s="392"/>
      <c r="BG8" s="390">
        <v>240940</v>
      </c>
      <c r="BH8" s="391"/>
      <c r="BI8" s="392"/>
      <c r="BJ8" s="390" t="s">
        <v>13</v>
      </c>
      <c r="BK8" s="391"/>
      <c r="BL8" s="392"/>
    </row>
    <row r="9" spans="1:65" s="31" customFormat="1" ht="24.75" customHeight="1" x14ac:dyDescent="0.55000000000000004">
      <c r="A9" s="395"/>
      <c r="B9" s="396"/>
      <c r="C9" s="396"/>
      <c r="D9" s="396"/>
      <c r="E9" s="396"/>
      <c r="F9" s="396"/>
      <c r="G9" s="396"/>
      <c r="H9" s="423"/>
      <c r="I9" s="40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409" t="s">
        <v>20</v>
      </c>
      <c r="R9" s="410"/>
      <c r="S9" s="28" t="s">
        <v>18</v>
      </c>
      <c r="T9" s="409" t="s">
        <v>20</v>
      </c>
      <c r="U9" s="410"/>
      <c r="V9" s="28" t="s">
        <v>18</v>
      </c>
      <c r="W9" s="409" t="s">
        <v>20</v>
      </c>
      <c r="X9" s="410"/>
      <c r="Y9" s="28" t="s">
        <v>18</v>
      </c>
      <c r="Z9" s="409" t="s">
        <v>20</v>
      </c>
      <c r="AA9" s="410"/>
      <c r="AB9" s="28" t="s">
        <v>18</v>
      </c>
      <c r="AC9" s="409" t="s">
        <v>20</v>
      </c>
      <c r="AD9" s="410"/>
      <c r="AE9" s="28" t="s">
        <v>18</v>
      </c>
      <c r="AF9" s="409" t="s">
        <v>20</v>
      </c>
      <c r="AG9" s="410"/>
      <c r="AH9" s="28" t="s">
        <v>18</v>
      </c>
      <c r="AI9" s="409" t="s">
        <v>20</v>
      </c>
      <c r="AJ9" s="410"/>
      <c r="AK9" s="28" t="s">
        <v>18</v>
      </c>
      <c r="AL9" s="409" t="s">
        <v>20</v>
      </c>
      <c r="AM9" s="410"/>
      <c r="AN9" s="28" t="s">
        <v>18</v>
      </c>
      <c r="AO9" s="409" t="s">
        <v>20</v>
      </c>
      <c r="AP9" s="410"/>
      <c r="AQ9" s="28" t="s">
        <v>18</v>
      </c>
      <c r="AR9" s="409" t="s">
        <v>20</v>
      </c>
      <c r="AS9" s="410"/>
      <c r="AT9" s="28" t="s">
        <v>18</v>
      </c>
      <c r="AU9" s="409" t="s">
        <v>20</v>
      </c>
      <c r="AV9" s="410"/>
      <c r="AW9" s="28" t="s">
        <v>18</v>
      </c>
      <c r="AX9" s="416" t="s">
        <v>20</v>
      </c>
      <c r="AY9" s="392"/>
      <c r="AZ9" s="28" t="s">
        <v>18</v>
      </c>
      <c r="BA9" s="409" t="s">
        <v>20</v>
      </c>
      <c r="BB9" s="410"/>
      <c r="BC9" s="28" t="s">
        <v>18</v>
      </c>
      <c r="BD9" s="409" t="s">
        <v>20</v>
      </c>
      <c r="BE9" s="410"/>
      <c r="BF9" s="28" t="s">
        <v>18</v>
      </c>
      <c r="BG9" s="409" t="s">
        <v>20</v>
      </c>
      <c r="BH9" s="410"/>
      <c r="BI9" s="28" t="s">
        <v>18</v>
      </c>
      <c r="BJ9" s="409" t="s">
        <v>20</v>
      </c>
      <c r="BK9" s="410"/>
      <c r="BL9" s="28" t="s">
        <v>18</v>
      </c>
    </row>
    <row r="10" spans="1:65" s="31" customFormat="1" ht="24.75" customHeight="1" x14ac:dyDescent="0.55000000000000004">
      <c r="A10" s="397"/>
      <c r="B10" s="398"/>
      <c r="C10" s="398"/>
      <c r="D10" s="398"/>
      <c r="E10" s="398"/>
      <c r="F10" s="398"/>
      <c r="G10" s="398"/>
      <c r="H10" s="424"/>
      <c r="I10" s="40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4" t="s">
        <v>30</v>
      </c>
      <c r="AD10" s="44" t="s">
        <v>31</v>
      </c>
      <c r="AE10" s="42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134" t="s">
        <v>30</v>
      </c>
      <c r="AY10" s="13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13" t="s">
        <v>33</v>
      </c>
      <c r="B11" s="414"/>
      <c r="C11" s="414"/>
      <c r="D11" s="414"/>
      <c r="E11" s="414"/>
      <c r="F11" s="414"/>
      <c r="G11" s="414"/>
      <c r="H11" s="415"/>
      <c r="I11" s="136"/>
      <c r="J11" s="137"/>
      <c r="K11" s="137"/>
      <c r="L11" s="137"/>
      <c r="M11" s="137"/>
      <c r="N11" s="139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9"/>
      <c r="AY11" s="139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150" customFormat="1" x14ac:dyDescent="0.55000000000000004">
      <c r="A12" s="142" t="s">
        <v>34</v>
      </c>
      <c r="B12" s="143"/>
      <c r="C12" s="143"/>
      <c r="D12" s="143"/>
      <c r="E12" s="143"/>
      <c r="F12" s="143"/>
      <c r="G12" s="143"/>
      <c r="H12" s="144"/>
      <c r="I12" s="145">
        <f>+I13+I38</f>
        <v>68055.399999999994</v>
      </c>
      <c r="J12" s="145">
        <f>+J13+J38</f>
        <v>254870</v>
      </c>
      <c r="K12" s="145">
        <f>+K13+K38</f>
        <v>-3000</v>
      </c>
      <c r="L12" s="146">
        <f t="shared" ref="L12:L37" si="0">SUM(J12+K12)</f>
        <v>251870</v>
      </c>
      <c r="M12" s="146">
        <f t="shared" ref="M12:M37" si="1">SUM(AA12,AM12,AY12,BK12)</f>
        <v>32282.85</v>
      </c>
      <c r="N12" s="148">
        <f t="shared" ref="N12:N18" si="2">SUM(M12*100/L12)</f>
        <v>12.817266844006829</v>
      </c>
      <c r="O12" s="191">
        <f t="shared" ref="O12:O37" si="3">SUM(L12-M12)</f>
        <v>219587.15</v>
      </c>
      <c r="P12" s="148">
        <f t="shared" ref="P12:P18" si="4">SUM(O12*100/L12)</f>
        <v>87.182733155993176</v>
      </c>
      <c r="Q12" s="192">
        <f>+Q13+Q38</f>
        <v>0</v>
      </c>
      <c r="R12" s="192">
        <f>+R13+R38</f>
        <v>0</v>
      </c>
      <c r="S12" s="148">
        <v>0</v>
      </c>
      <c r="T12" s="192">
        <f>+T13+T38</f>
        <v>2735</v>
      </c>
      <c r="U12" s="192">
        <f>+U13+U38</f>
        <v>2735</v>
      </c>
      <c r="V12" s="148">
        <f>SUM(U12*100/T12)</f>
        <v>100</v>
      </c>
      <c r="W12" s="192">
        <f>+W13+W38</f>
        <v>0</v>
      </c>
      <c r="X12" s="192">
        <f>+X13+X38</f>
        <v>0</v>
      </c>
      <c r="Y12" s="148">
        <v>0</v>
      </c>
      <c r="Z12" s="146">
        <f t="shared" ref="Z12:AA37" si="5">SUM(Q12,T12,W12)</f>
        <v>2735</v>
      </c>
      <c r="AA12" s="146">
        <f t="shared" si="5"/>
        <v>2735</v>
      </c>
      <c r="AB12" s="148">
        <f>SUM(AA12*100/Z12)</f>
        <v>100</v>
      </c>
      <c r="AC12" s="192">
        <f>+AC13+AC38</f>
        <v>10200</v>
      </c>
      <c r="AD12" s="192">
        <f>+AD13+AD38</f>
        <v>9300</v>
      </c>
      <c r="AE12" s="148">
        <f t="shared" ref="AE12:AE18" si="6">SUM(AD12*100/AC12)</f>
        <v>91.17647058823529</v>
      </c>
      <c r="AF12" s="192">
        <f>+AF13+AF38</f>
        <v>1000</v>
      </c>
      <c r="AG12" s="192">
        <f>+AG13+AG38</f>
        <v>420</v>
      </c>
      <c r="AH12" s="148">
        <f>SUM(AG12*100/AF12)</f>
        <v>42</v>
      </c>
      <c r="AI12" s="192">
        <f>+AI13+AI38</f>
        <v>21197.85</v>
      </c>
      <c r="AJ12" s="192">
        <f>+AJ13+AJ38</f>
        <v>19827.849999999999</v>
      </c>
      <c r="AK12" s="148">
        <f>SUM(AJ12*100/AI12)</f>
        <v>93.537080411456813</v>
      </c>
      <c r="AL12" s="146">
        <f t="shared" ref="AL12:AM37" si="7">SUM(AC12,AF12,AI12)</f>
        <v>32397.85</v>
      </c>
      <c r="AM12" s="146">
        <f t="shared" si="7"/>
        <v>29547.85</v>
      </c>
      <c r="AN12" s="148">
        <f t="shared" ref="AN12:AN18" si="8">SUM(AM12*100/AL12)</f>
        <v>91.203119960120816</v>
      </c>
      <c r="AO12" s="192">
        <f>+AO13+AO38</f>
        <v>2500</v>
      </c>
      <c r="AP12" s="192">
        <f>+AP13+AP38</f>
        <v>0</v>
      </c>
      <c r="AQ12" s="148">
        <f>SUM(AP12*100/AO12)</f>
        <v>0</v>
      </c>
      <c r="AR12" s="192">
        <f>+AR13+AR38</f>
        <v>50500</v>
      </c>
      <c r="AS12" s="192">
        <f>+AS13+AS38</f>
        <v>0</v>
      </c>
      <c r="AT12" s="148">
        <f>SUM(AS12*100/AR12)</f>
        <v>0</v>
      </c>
      <c r="AU12" s="192">
        <f>+AU13+AU38</f>
        <v>3000</v>
      </c>
      <c r="AV12" s="192">
        <f>+AV13+AV38</f>
        <v>0</v>
      </c>
      <c r="AW12" s="148">
        <f>SUM(AV12*100/AU12)</f>
        <v>0</v>
      </c>
      <c r="AX12" s="191">
        <f t="shared" ref="AX12:AY37" si="9">SUM(AO12,AR12,AU12)</f>
        <v>56000</v>
      </c>
      <c r="AY12" s="191">
        <f t="shared" si="9"/>
        <v>0</v>
      </c>
      <c r="AZ12" s="148">
        <f>SUM(AY12*100/AX12)</f>
        <v>0</v>
      </c>
      <c r="BA12" s="192">
        <f>+BA13+BA38</f>
        <v>0</v>
      </c>
      <c r="BB12" s="192">
        <f>+BB13+BB38</f>
        <v>0</v>
      </c>
      <c r="BC12" s="148">
        <v>0</v>
      </c>
      <c r="BD12" s="192">
        <f>+BD13+BD38</f>
        <v>46670</v>
      </c>
      <c r="BE12" s="192">
        <f>+BE13+BE38</f>
        <v>0</v>
      </c>
      <c r="BF12" s="148">
        <f t="shared" ref="BF12:BF18" si="10">SUM(BE12*100/BD12)</f>
        <v>0</v>
      </c>
      <c r="BG12" s="192">
        <f>+BG13+BG38</f>
        <v>112067.15</v>
      </c>
      <c r="BH12" s="192">
        <f>+BH13+BH38</f>
        <v>0</v>
      </c>
      <c r="BI12" s="148">
        <f t="shared" ref="BI12:BI17" si="11">SUM(BH12*100/BG12)</f>
        <v>0</v>
      </c>
      <c r="BJ12" s="146">
        <f t="shared" ref="BJ12:BK16" si="12">SUM(BA12,BD12,BG12)</f>
        <v>158737.15</v>
      </c>
      <c r="BK12" s="146">
        <f t="shared" si="12"/>
        <v>0</v>
      </c>
      <c r="BL12" s="148">
        <f t="shared" ref="BL12:BL18" si="13">SUM(BK12*100/BJ12)</f>
        <v>0</v>
      </c>
      <c r="BM12" s="149">
        <f t="shared" ref="BM12:BM37" si="14">SUM(Z12,AL12,AX12,BJ12)</f>
        <v>249870</v>
      </c>
    </row>
    <row r="13" spans="1:65" s="159" customFormat="1" x14ac:dyDescent="0.55000000000000004">
      <c r="A13" s="151"/>
      <c r="B13" s="59" t="s">
        <v>106</v>
      </c>
      <c r="C13" s="59"/>
      <c r="D13" s="59"/>
      <c r="E13" s="59"/>
      <c r="F13" s="59"/>
      <c r="G13" s="59"/>
      <c r="H13" s="152"/>
      <c r="I13" s="61">
        <f>SUM(I14,I32)</f>
        <v>68055.399999999994</v>
      </c>
      <c r="J13" s="61">
        <f>SUM(J14,J32)</f>
        <v>254870</v>
      </c>
      <c r="K13" s="61">
        <f>SUM(K14,K32)</f>
        <v>-3000</v>
      </c>
      <c r="L13" s="153">
        <f t="shared" si="0"/>
        <v>251870</v>
      </c>
      <c r="M13" s="153">
        <f t="shared" si="1"/>
        <v>32282.85</v>
      </c>
      <c r="N13" s="156">
        <f t="shared" si="2"/>
        <v>12.817266844006829</v>
      </c>
      <c r="O13" s="193">
        <f t="shared" si="3"/>
        <v>219587.15</v>
      </c>
      <c r="P13" s="156">
        <f t="shared" si="4"/>
        <v>87.182733155993176</v>
      </c>
      <c r="Q13" s="155">
        <f>SUM(Q14,Q32)</f>
        <v>0</v>
      </c>
      <c r="R13" s="155">
        <f>SUM(R14,R32)</f>
        <v>0</v>
      </c>
      <c r="S13" s="156">
        <v>0</v>
      </c>
      <c r="T13" s="155">
        <f>SUM(T14,T32)</f>
        <v>2735</v>
      </c>
      <c r="U13" s="155">
        <f>SUM(U14,U32)</f>
        <v>2735</v>
      </c>
      <c r="V13" s="156">
        <f>SUM(U13*100/T13)</f>
        <v>100</v>
      </c>
      <c r="W13" s="155">
        <f>SUM(W14,W32)</f>
        <v>0</v>
      </c>
      <c r="X13" s="155">
        <f>SUM(X14,X32)</f>
        <v>0</v>
      </c>
      <c r="Y13" s="156">
        <v>0</v>
      </c>
      <c r="Z13" s="153">
        <f t="shared" si="5"/>
        <v>2735</v>
      </c>
      <c r="AA13" s="153">
        <f t="shared" si="5"/>
        <v>2735</v>
      </c>
      <c r="AB13" s="156">
        <f>SUM(AA13*100/Z13)</f>
        <v>100</v>
      </c>
      <c r="AC13" s="155">
        <f>SUM(AC14,AC32)</f>
        <v>10200</v>
      </c>
      <c r="AD13" s="155">
        <f>SUM(AD14,AD32)</f>
        <v>9300</v>
      </c>
      <c r="AE13" s="156">
        <f t="shared" si="6"/>
        <v>91.17647058823529</v>
      </c>
      <c r="AF13" s="155">
        <f>SUM(AF14,AF32)</f>
        <v>1000</v>
      </c>
      <c r="AG13" s="155">
        <f>SUM(AG14,AG32)</f>
        <v>420</v>
      </c>
      <c r="AH13" s="156">
        <f>SUM(AG13*100/AF13)</f>
        <v>42</v>
      </c>
      <c r="AI13" s="155">
        <f>SUM(AI14,AI32)</f>
        <v>21197.85</v>
      </c>
      <c r="AJ13" s="155">
        <f>SUM(AJ14,AJ32)</f>
        <v>19827.849999999999</v>
      </c>
      <c r="AK13" s="156">
        <f>SUM(AJ13*100/AI13)</f>
        <v>93.537080411456813</v>
      </c>
      <c r="AL13" s="153">
        <f t="shared" si="7"/>
        <v>32397.85</v>
      </c>
      <c r="AM13" s="153">
        <f t="shared" si="7"/>
        <v>29547.85</v>
      </c>
      <c r="AN13" s="156">
        <f t="shared" si="8"/>
        <v>91.203119960120816</v>
      </c>
      <c r="AO13" s="155">
        <f>SUM(AO14,AO32)</f>
        <v>2500</v>
      </c>
      <c r="AP13" s="155">
        <f>SUM(AP14,AP32)</f>
        <v>0</v>
      </c>
      <c r="AQ13" s="156">
        <f>SUM(AP13*100/AO13)</f>
        <v>0</v>
      </c>
      <c r="AR13" s="155">
        <f>SUM(AR14,AR32)</f>
        <v>50500</v>
      </c>
      <c r="AS13" s="155">
        <f>SUM(AS14,AS32)</f>
        <v>0</v>
      </c>
      <c r="AT13" s="156">
        <f>SUM(AS13*100/AR13)</f>
        <v>0</v>
      </c>
      <c r="AU13" s="155">
        <f>SUM(AU14,AU32)</f>
        <v>3000</v>
      </c>
      <c r="AV13" s="155">
        <f>SUM(AV14,AV32)</f>
        <v>0</v>
      </c>
      <c r="AW13" s="156">
        <f>SUM(AV13*100/AU13)</f>
        <v>0</v>
      </c>
      <c r="AX13" s="193">
        <f t="shared" si="9"/>
        <v>56000</v>
      </c>
      <c r="AY13" s="193">
        <f t="shared" si="9"/>
        <v>0</v>
      </c>
      <c r="AZ13" s="156">
        <f>SUM(AY13*100/AX13)</f>
        <v>0</v>
      </c>
      <c r="BA13" s="155">
        <f>SUM(BA14,BA32)</f>
        <v>0</v>
      </c>
      <c r="BB13" s="155">
        <f>SUM(BB14,BB32)</f>
        <v>0</v>
      </c>
      <c r="BC13" s="156">
        <v>0</v>
      </c>
      <c r="BD13" s="155">
        <f>SUM(BD14,BD32)</f>
        <v>46670</v>
      </c>
      <c r="BE13" s="155">
        <f>SUM(BE14,BE32)</f>
        <v>0</v>
      </c>
      <c r="BF13" s="156">
        <f t="shared" si="10"/>
        <v>0</v>
      </c>
      <c r="BG13" s="155">
        <f>SUM(BG14,BG32)</f>
        <v>112067.15</v>
      </c>
      <c r="BH13" s="155">
        <f>SUM(BH14,BH32)</f>
        <v>0</v>
      </c>
      <c r="BI13" s="156">
        <f t="shared" si="11"/>
        <v>0</v>
      </c>
      <c r="BJ13" s="153">
        <f t="shared" si="12"/>
        <v>158737.15</v>
      </c>
      <c r="BK13" s="153">
        <f t="shared" si="12"/>
        <v>0</v>
      </c>
      <c r="BL13" s="156">
        <f t="shared" si="13"/>
        <v>0</v>
      </c>
      <c r="BM13" s="158">
        <f t="shared" si="14"/>
        <v>249870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SUM(I15,I29)</f>
        <v>64555.4</v>
      </c>
      <c r="J14" s="70">
        <f>SUM(J15,J29)</f>
        <v>230000</v>
      </c>
      <c r="K14" s="70">
        <f>SUM(K15,K29)</f>
        <v>0</v>
      </c>
      <c r="L14" s="161">
        <f t="shared" si="0"/>
        <v>230000</v>
      </c>
      <c r="M14" s="161">
        <f t="shared" si="1"/>
        <v>32282.85</v>
      </c>
      <c r="N14" s="164">
        <f t="shared" si="2"/>
        <v>14.036021739130435</v>
      </c>
      <c r="O14" s="179">
        <f t="shared" si="3"/>
        <v>197717.15</v>
      </c>
      <c r="P14" s="164">
        <f t="shared" si="4"/>
        <v>85.963978260869567</v>
      </c>
      <c r="Q14" s="163">
        <f>SUM(Q15,Q29)</f>
        <v>0</v>
      </c>
      <c r="R14" s="163">
        <f>SUM(R15,R29)</f>
        <v>0</v>
      </c>
      <c r="S14" s="164">
        <v>0</v>
      </c>
      <c r="T14" s="163">
        <f>SUM(T15,T29)</f>
        <v>2735</v>
      </c>
      <c r="U14" s="163">
        <f>SUM(U15,U29)</f>
        <v>2735</v>
      </c>
      <c r="V14" s="164">
        <f>SUM(U14*100/T14)</f>
        <v>100</v>
      </c>
      <c r="W14" s="163">
        <f>SUM(W15,W29)</f>
        <v>0</v>
      </c>
      <c r="X14" s="163">
        <f>SUM(X15,X29)</f>
        <v>0</v>
      </c>
      <c r="Y14" s="164">
        <v>0</v>
      </c>
      <c r="Z14" s="161">
        <f t="shared" si="5"/>
        <v>2735</v>
      </c>
      <c r="AA14" s="161">
        <f t="shared" si="5"/>
        <v>2735</v>
      </c>
      <c r="AB14" s="164">
        <f>SUM(AA14*100/Z14)</f>
        <v>100</v>
      </c>
      <c r="AC14" s="163">
        <f>SUM(AC15,AC29)</f>
        <v>10200</v>
      </c>
      <c r="AD14" s="163">
        <f>SUM(AD15,AD29)</f>
        <v>9300</v>
      </c>
      <c r="AE14" s="164">
        <f t="shared" si="6"/>
        <v>91.17647058823529</v>
      </c>
      <c r="AF14" s="163">
        <f>SUM(AF15,AF29)</f>
        <v>1000</v>
      </c>
      <c r="AG14" s="163">
        <f>SUM(AG15,AG29)</f>
        <v>420</v>
      </c>
      <c r="AH14" s="164">
        <f>SUM(AG14*100/AF14)</f>
        <v>42</v>
      </c>
      <c r="AI14" s="163">
        <f>SUM(AI15,AI29)</f>
        <v>21197.85</v>
      </c>
      <c r="AJ14" s="163">
        <f>SUM(AJ15,AJ29)</f>
        <v>19827.849999999999</v>
      </c>
      <c r="AK14" s="164">
        <f>SUM(AJ14*100/AI14)</f>
        <v>93.537080411456813</v>
      </c>
      <c r="AL14" s="161">
        <f t="shared" si="7"/>
        <v>32397.85</v>
      </c>
      <c r="AM14" s="161">
        <f t="shared" si="7"/>
        <v>29547.85</v>
      </c>
      <c r="AN14" s="164">
        <f t="shared" si="8"/>
        <v>91.203119960120816</v>
      </c>
      <c r="AO14" s="163">
        <f>SUM(AO15,AO29)</f>
        <v>2500</v>
      </c>
      <c r="AP14" s="163">
        <f>SUM(AP15,AP29)</f>
        <v>0</v>
      </c>
      <c r="AQ14" s="164">
        <f>SUM(AP14*100/AO14)</f>
        <v>0</v>
      </c>
      <c r="AR14" s="163">
        <f>SUM(AR15,AR29)</f>
        <v>50500</v>
      </c>
      <c r="AS14" s="163">
        <f>SUM(AS15,AS29)</f>
        <v>0</v>
      </c>
      <c r="AT14" s="164">
        <f>SUM(AS14*100/AR14)</f>
        <v>0</v>
      </c>
      <c r="AU14" s="163">
        <f>SUM(AU15,AU29)</f>
        <v>3000</v>
      </c>
      <c r="AV14" s="163">
        <f>SUM(AV15,AV29)</f>
        <v>0</v>
      </c>
      <c r="AW14" s="164">
        <f>SUM(AV14*100/AU14)</f>
        <v>0</v>
      </c>
      <c r="AX14" s="179">
        <f t="shared" si="9"/>
        <v>56000</v>
      </c>
      <c r="AY14" s="179">
        <f t="shared" si="9"/>
        <v>0</v>
      </c>
      <c r="AZ14" s="164">
        <f>SUM(AY14*100/AX14)</f>
        <v>0</v>
      </c>
      <c r="BA14" s="163">
        <f>SUM(BA15,BA29)</f>
        <v>0</v>
      </c>
      <c r="BB14" s="163">
        <f>SUM(BB15,BB29)</f>
        <v>0</v>
      </c>
      <c r="BC14" s="164">
        <v>0</v>
      </c>
      <c r="BD14" s="163">
        <f>SUM(BD15,BD29)</f>
        <v>24800</v>
      </c>
      <c r="BE14" s="163">
        <f>SUM(BE15,BE29)</f>
        <v>0</v>
      </c>
      <c r="BF14" s="164">
        <f t="shared" si="10"/>
        <v>0</v>
      </c>
      <c r="BG14" s="163">
        <f>SUM(BG15,BG29)</f>
        <v>112067.15</v>
      </c>
      <c r="BH14" s="163">
        <f>SUM(BH15,BH29)</f>
        <v>0</v>
      </c>
      <c r="BI14" s="164">
        <f t="shared" si="11"/>
        <v>0</v>
      </c>
      <c r="BJ14" s="161">
        <f t="shared" si="12"/>
        <v>136867.15</v>
      </c>
      <c r="BK14" s="161">
        <f t="shared" si="12"/>
        <v>0</v>
      </c>
      <c r="BL14" s="164">
        <f t="shared" si="13"/>
        <v>0</v>
      </c>
      <c r="BM14" s="166">
        <f t="shared" si="14"/>
        <v>228000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64555.4</v>
      </c>
      <c r="J15" s="171">
        <f>SUM(J16)</f>
        <v>200000</v>
      </c>
      <c r="K15" s="171">
        <f>SUM(K16)</f>
        <v>0</v>
      </c>
      <c r="L15" s="168">
        <f t="shared" si="0"/>
        <v>200000</v>
      </c>
      <c r="M15" s="168">
        <f t="shared" si="1"/>
        <v>32282.85</v>
      </c>
      <c r="N15" s="172">
        <f t="shared" si="2"/>
        <v>16.141425000000002</v>
      </c>
      <c r="O15" s="170">
        <f t="shared" si="3"/>
        <v>167717.15</v>
      </c>
      <c r="P15" s="172">
        <f t="shared" si="4"/>
        <v>83.858575000000002</v>
      </c>
      <c r="Q15" s="171">
        <f>SUM(Q16)</f>
        <v>0</v>
      </c>
      <c r="R15" s="171">
        <f>SUM(R16)</f>
        <v>0</v>
      </c>
      <c r="S15" s="172">
        <v>0</v>
      </c>
      <c r="T15" s="171">
        <f>SUM(T16)</f>
        <v>2735</v>
      </c>
      <c r="U15" s="171">
        <f>SUM(U16)</f>
        <v>2735</v>
      </c>
      <c r="V15" s="172">
        <f>SUM(U15*100/T15)</f>
        <v>100</v>
      </c>
      <c r="W15" s="171">
        <f>SUM(W16)</f>
        <v>0</v>
      </c>
      <c r="X15" s="171">
        <f>SUM(X16)</f>
        <v>0</v>
      </c>
      <c r="Y15" s="172">
        <v>0</v>
      </c>
      <c r="Z15" s="168">
        <f t="shared" si="5"/>
        <v>2735</v>
      </c>
      <c r="AA15" s="168">
        <f t="shared" si="5"/>
        <v>2735</v>
      </c>
      <c r="AB15" s="172">
        <f>SUM(AA15*100/Z15)</f>
        <v>100</v>
      </c>
      <c r="AC15" s="171">
        <f>SUM(AC16)</f>
        <v>10200</v>
      </c>
      <c r="AD15" s="171">
        <f>SUM(AD16)</f>
        <v>9300</v>
      </c>
      <c r="AE15" s="172">
        <f t="shared" si="6"/>
        <v>91.17647058823529</v>
      </c>
      <c r="AF15" s="171">
        <f>SUM(AF16)</f>
        <v>1000</v>
      </c>
      <c r="AG15" s="171">
        <f>SUM(AG16)</f>
        <v>420</v>
      </c>
      <c r="AH15" s="172">
        <f>SUM(AG15*100/AF15)</f>
        <v>42</v>
      </c>
      <c r="AI15" s="171">
        <f>SUM(AI16)</f>
        <v>21197.85</v>
      </c>
      <c r="AJ15" s="171">
        <f>SUM(AJ16)</f>
        <v>19827.849999999999</v>
      </c>
      <c r="AK15" s="172">
        <f>SUM(AJ15*100/AI15)</f>
        <v>93.537080411456813</v>
      </c>
      <c r="AL15" s="168">
        <f t="shared" si="7"/>
        <v>32397.85</v>
      </c>
      <c r="AM15" s="168">
        <f t="shared" si="7"/>
        <v>29547.85</v>
      </c>
      <c r="AN15" s="172">
        <f t="shared" si="8"/>
        <v>91.203119960120816</v>
      </c>
      <c r="AO15" s="171">
        <f>SUM(AO16)</f>
        <v>2500</v>
      </c>
      <c r="AP15" s="171">
        <f>SUM(AP16)</f>
        <v>0</v>
      </c>
      <c r="AQ15" s="172">
        <f>SUM(AP15*100/AO15)</f>
        <v>0</v>
      </c>
      <c r="AR15" s="171">
        <f>SUM(AR16)</f>
        <v>40500</v>
      </c>
      <c r="AS15" s="171">
        <f>SUM(AS16)</f>
        <v>0</v>
      </c>
      <c r="AT15" s="172">
        <f>SUM(AS15*100/AR15)</f>
        <v>0</v>
      </c>
      <c r="AU15" s="171">
        <f>SUM(AU16)</f>
        <v>3000</v>
      </c>
      <c r="AV15" s="171">
        <f>SUM(AV16)</f>
        <v>0</v>
      </c>
      <c r="AW15" s="172">
        <f>SUM(AV15*100/AU15)</f>
        <v>0</v>
      </c>
      <c r="AX15" s="170">
        <f t="shared" si="9"/>
        <v>46000</v>
      </c>
      <c r="AY15" s="170">
        <f t="shared" si="9"/>
        <v>0</v>
      </c>
      <c r="AZ15" s="172">
        <f>SUM(AY15*100/AX15)</f>
        <v>0</v>
      </c>
      <c r="BA15" s="171">
        <f>SUM(BA16)</f>
        <v>0</v>
      </c>
      <c r="BB15" s="171">
        <f>SUM(BB16)</f>
        <v>0</v>
      </c>
      <c r="BC15" s="172">
        <v>0</v>
      </c>
      <c r="BD15" s="171">
        <f>SUM(BD16)</f>
        <v>24800</v>
      </c>
      <c r="BE15" s="171">
        <f>SUM(BE16)</f>
        <v>0</v>
      </c>
      <c r="BF15" s="172">
        <f t="shared" si="10"/>
        <v>0</v>
      </c>
      <c r="BG15" s="171">
        <f>SUM(BG16)</f>
        <v>92067.15</v>
      </c>
      <c r="BH15" s="171">
        <f>SUM(BH16)</f>
        <v>0</v>
      </c>
      <c r="BI15" s="172">
        <f t="shared" si="11"/>
        <v>0</v>
      </c>
      <c r="BJ15" s="168">
        <f t="shared" si="12"/>
        <v>116867.15</v>
      </c>
      <c r="BK15" s="168">
        <f t="shared" si="12"/>
        <v>0</v>
      </c>
      <c r="BL15" s="172">
        <f t="shared" si="13"/>
        <v>0</v>
      </c>
      <c r="BM15" s="174">
        <f t="shared" si="14"/>
        <v>198000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SUM(I17,I21,I25)</f>
        <v>64555.4</v>
      </c>
      <c r="J16" s="171">
        <f>SUM(J17,J21,J25)</f>
        <v>200000</v>
      </c>
      <c r="K16" s="171">
        <f>SUM(K17,K21,K25)</f>
        <v>0</v>
      </c>
      <c r="L16" s="168">
        <f t="shared" si="0"/>
        <v>200000</v>
      </c>
      <c r="M16" s="168">
        <f t="shared" si="1"/>
        <v>32282.85</v>
      </c>
      <c r="N16" s="172">
        <f t="shared" si="2"/>
        <v>16.141425000000002</v>
      </c>
      <c r="O16" s="170">
        <f t="shared" si="3"/>
        <v>167717.15</v>
      </c>
      <c r="P16" s="172">
        <f t="shared" si="4"/>
        <v>83.858575000000002</v>
      </c>
      <c r="Q16" s="171">
        <f>SUM(Q17,Q21,Q25)</f>
        <v>0</v>
      </c>
      <c r="R16" s="171">
        <f>SUM(R17,R21,R25)</f>
        <v>0</v>
      </c>
      <c r="S16" s="172">
        <v>0</v>
      </c>
      <c r="T16" s="171">
        <f>SUM(T17,T21,T25)</f>
        <v>2735</v>
      </c>
      <c r="U16" s="171">
        <f>SUM(U17,U21,U25)</f>
        <v>2735</v>
      </c>
      <c r="V16" s="172">
        <f>SUM(U16*100/T16)</f>
        <v>100</v>
      </c>
      <c r="W16" s="171">
        <f>SUM(W17,W21,W25)</f>
        <v>0</v>
      </c>
      <c r="X16" s="171">
        <f>SUM(X17,X21,X25)</f>
        <v>0</v>
      </c>
      <c r="Y16" s="172">
        <v>0</v>
      </c>
      <c r="Z16" s="168">
        <f t="shared" si="5"/>
        <v>2735</v>
      </c>
      <c r="AA16" s="168">
        <f t="shared" si="5"/>
        <v>2735</v>
      </c>
      <c r="AB16" s="172">
        <f>SUM(AA16*100/Z16)</f>
        <v>100</v>
      </c>
      <c r="AC16" s="171">
        <f>SUM(AC17,AC21,AC25)</f>
        <v>10200</v>
      </c>
      <c r="AD16" s="171">
        <f>SUM(AD17,AD21,AD25)</f>
        <v>9300</v>
      </c>
      <c r="AE16" s="172">
        <f t="shared" si="6"/>
        <v>91.17647058823529</v>
      </c>
      <c r="AF16" s="171">
        <f>SUM(AF17,AF21,AF25)</f>
        <v>1000</v>
      </c>
      <c r="AG16" s="171">
        <f>SUM(AG17,AG21,AG25)</f>
        <v>420</v>
      </c>
      <c r="AH16" s="172">
        <f>SUM(AG16*100/AF16)</f>
        <v>42</v>
      </c>
      <c r="AI16" s="171">
        <f>SUM(AI17,AI21,AI25)</f>
        <v>21197.85</v>
      </c>
      <c r="AJ16" s="171">
        <f>SUM(AJ17,AJ21,AJ25)</f>
        <v>19827.849999999999</v>
      </c>
      <c r="AK16" s="172">
        <f>SUM(AJ16*100/AI16)</f>
        <v>93.537080411456813</v>
      </c>
      <c r="AL16" s="168">
        <f t="shared" si="7"/>
        <v>32397.85</v>
      </c>
      <c r="AM16" s="168">
        <f t="shared" si="7"/>
        <v>29547.85</v>
      </c>
      <c r="AN16" s="172">
        <f t="shared" si="8"/>
        <v>91.203119960120816</v>
      </c>
      <c r="AO16" s="171">
        <f>SUM(AO17,AO21,AO25)</f>
        <v>2500</v>
      </c>
      <c r="AP16" s="171">
        <f>SUM(AP17,AP21,AP25)</f>
        <v>0</v>
      </c>
      <c r="AQ16" s="172">
        <f>SUM(AP16*100/AO16)</f>
        <v>0</v>
      </c>
      <c r="AR16" s="171">
        <f>SUM(AR17,AR21,AR25)</f>
        <v>40500</v>
      </c>
      <c r="AS16" s="171">
        <f>SUM(AS17,AS21,AS25)</f>
        <v>0</v>
      </c>
      <c r="AT16" s="172">
        <f>SUM(AS16*100/AR16)</f>
        <v>0</v>
      </c>
      <c r="AU16" s="171">
        <f>SUM(AU17,AU21,AU25)</f>
        <v>3000</v>
      </c>
      <c r="AV16" s="171">
        <f>SUM(AV17,AV21,AV25)</f>
        <v>0</v>
      </c>
      <c r="AW16" s="172">
        <f>SUM(AV16*100/AU16)</f>
        <v>0</v>
      </c>
      <c r="AX16" s="170">
        <f t="shared" si="9"/>
        <v>46000</v>
      </c>
      <c r="AY16" s="170">
        <f t="shared" si="9"/>
        <v>0</v>
      </c>
      <c r="AZ16" s="172">
        <f>SUM(AY16*100/AX16)</f>
        <v>0</v>
      </c>
      <c r="BA16" s="171">
        <f>SUM(BA17,BA21,BA25)</f>
        <v>0</v>
      </c>
      <c r="BB16" s="171">
        <f>SUM(BB17,BB21,BB25)</f>
        <v>0</v>
      </c>
      <c r="BC16" s="172">
        <v>0</v>
      </c>
      <c r="BD16" s="171">
        <f>SUM(BD17,BD21,BD25)</f>
        <v>24800</v>
      </c>
      <c r="BE16" s="171">
        <f>SUM(BE17,BE21,BE25)</f>
        <v>0</v>
      </c>
      <c r="BF16" s="172">
        <f t="shared" si="10"/>
        <v>0</v>
      </c>
      <c r="BG16" s="171">
        <f>SUM(BG17,BG21,BG25)</f>
        <v>92067.15</v>
      </c>
      <c r="BH16" s="171">
        <f>SUM(BH17,BH21,BH25)</f>
        <v>0</v>
      </c>
      <c r="BI16" s="172">
        <f t="shared" si="11"/>
        <v>0</v>
      </c>
      <c r="BJ16" s="168">
        <f t="shared" si="12"/>
        <v>116867.15</v>
      </c>
      <c r="BK16" s="168">
        <f t="shared" si="12"/>
        <v>0</v>
      </c>
      <c r="BL16" s="172">
        <f t="shared" si="13"/>
        <v>0</v>
      </c>
      <c r="BM16" s="174">
        <f t="shared" si="14"/>
        <v>198000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28700</v>
      </c>
      <c r="J17" s="171">
        <f>SUM(J18:J20)</f>
        <v>40000</v>
      </c>
      <c r="K17" s="171">
        <f>SUM(K18:K20)</f>
        <v>0</v>
      </c>
      <c r="L17" s="168">
        <f t="shared" si="0"/>
        <v>40000</v>
      </c>
      <c r="M17" s="168">
        <f t="shared" si="1"/>
        <v>7200</v>
      </c>
      <c r="N17" s="172">
        <f t="shared" si="2"/>
        <v>18</v>
      </c>
      <c r="O17" s="170">
        <f t="shared" si="3"/>
        <v>32800</v>
      </c>
      <c r="P17" s="172">
        <f t="shared" si="4"/>
        <v>82</v>
      </c>
      <c r="Q17" s="171">
        <f>SUM(Q18:Q20)</f>
        <v>0</v>
      </c>
      <c r="R17" s="171">
        <f>SUM(R18:R20)</f>
        <v>0</v>
      </c>
      <c r="S17" s="172">
        <v>0</v>
      </c>
      <c r="T17" s="171">
        <f>SUM(T18:T20)</f>
        <v>0</v>
      </c>
      <c r="U17" s="171">
        <f>SUM(U18:U20)</f>
        <v>0</v>
      </c>
      <c r="V17" s="172">
        <v>0</v>
      </c>
      <c r="W17" s="171">
        <f>SUM(W18:W20)</f>
        <v>0</v>
      </c>
      <c r="X17" s="171">
        <f>SUM(X18:X20)</f>
        <v>0</v>
      </c>
      <c r="Y17" s="172">
        <v>0</v>
      </c>
      <c r="Z17" s="168">
        <f t="shared" si="5"/>
        <v>0</v>
      </c>
      <c r="AA17" s="168">
        <f t="shared" si="5"/>
        <v>0</v>
      </c>
      <c r="AB17" s="172">
        <v>0</v>
      </c>
      <c r="AC17" s="171">
        <f>SUM(AC18:AC20)</f>
        <v>7200</v>
      </c>
      <c r="AD17" s="171">
        <f>SUM(AD18:AD20)</f>
        <v>7200</v>
      </c>
      <c r="AE17" s="172">
        <f t="shared" si="6"/>
        <v>100</v>
      </c>
      <c r="AF17" s="171">
        <f>SUM(AF18:AF20)</f>
        <v>0</v>
      </c>
      <c r="AG17" s="171">
        <f>SUM(AG18:AG20)</f>
        <v>0</v>
      </c>
      <c r="AH17" s="172">
        <v>0</v>
      </c>
      <c r="AI17" s="171">
        <f>SUM(AI18:AI20)</f>
        <v>0</v>
      </c>
      <c r="AJ17" s="171">
        <f>SUM(AJ18:AJ20)</f>
        <v>0</v>
      </c>
      <c r="AK17" s="172">
        <v>0</v>
      </c>
      <c r="AL17" s="168">
        <f t="shared" si="7"/>
        <v>7200</v>
      </c>
      <c r="AM17" s="168">
        <f t="shared" si="7"/>
        <v>7200</v>
      </c>
      <c r="AN17" s="172">
        <f t="shared" si="8"/>
        <v>100</v>
      </c>
      <c r="AO17" s="171">
        <f>SUM(AO18:AO20)</f>
        <v>0</v>
      </c>
      <c r="AP17" s="171">
        <f>SUM(AP18:AP20)</f>
        <v>0</v>
      </c>
      <c r="AQ17" s="172">
        <v>0</v>
      </c>
      <c r="AR17" s="171">
        <f>SUM(AR18:AR20)</f>
        <v>0</v>
      </c>
      <c r="AS17" s="171">
        <f>SUM(AS18:AS20)</f>
        <v>0</v>
      </c>
      <c r="AT17" s="172">
        <v>0</v>
      </c>
      <c r="AU17" s="171">
        <f>SUM(AU18:AU20)</f>
        <v>0</v>
      </c>
      <c r="AV17" s="171">
        <f>SUM(AV18:AV20)</f>
        <v>0</v>
      </c>
      <c r="AW17" s="172">
        <v>0</v>
      </c>
      <c r="AX17" s="170">
        <f t="shared" si="9"/>
        <v>0</v>
      </c>
      <c r="AY17" s="170">
        <f t="shared" si="9"/>
        <v>0</v>
      </c>
      <c r="AZ17" s="172">
        <v>0</v>
      </c>
      <c r="BA17" s="171">
        <f>SUM(BA18:BA20)</f>
        <v>0</v>
      </c>
      <c r="BB17" s="171">
        <f>SUM(BB18:BB20)</f>
        <v>0</v>
      </c>
      <c r="BC17" s="172">
        <v>0</v>
      </c>
      <c r="BD17" s="171">
        <f>SUM(BD18:BD20)</f>
        <v>7800</v>
      </c>
      <c r="BE17" s="171">
        <f>SUM(BE18:BE20)</f>
        <v>0</v>
      </c>
      <c r="BF17" s="172">
        <f t="shared" si="10"/>
        <v>0</v>
      </c>
      <c r="BG17" s="171">
        <f>SUM(BG18:BG20)</f>
        <v>25000</v>
      </c>
      <c r="BH17" s="171">
        <f>SUM(BH18:BH20)</f>
        <v>0</v>
      </c>
      <c r="BI17" s="172">
        <f t="shared" si="11"/>
        <v>0</v>
      </c>
      <c r="BJ17" s="171">
        <f>SUM(BJ18:BJ20)</f>
        <v>32800</v>
      </c>
      <c r="BK17" s="171">
        <f>SUM(BK18:BK20)</f>
        <v>0</v>
      </c>
      <c r="BL17" s="172">
        <f t="shared" si="13"/>
        <v>0</v>
      </c>
      <c r="BM17" s="174">
        <f t="shared" si="14"/>
        <v>40000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9100</v>
      </c>
      <c r="J18" s="83">
        <v>15000</v>
      </c>
      <c r="K18" s="83">
        <v>0</v>
      </c>
      <c r="L18" s="175">
        <f t="shared" si="0"/>
        <v>15000</v>
      </c>
      <c r="M18" s="175">
        <f t="shared" si="1"/>
        <v>7200</v>
      </c>
      <c r="N18" s="176">
        <f t="shared" si="2"/>
        <v>48</v>
      </c>
      <c r="O18" s="81">
        <f t="shared" si="3"/>
        <v>7800</v>
      </c>
      <c r="P18" s="176">
        <f t="shared" si="4"/>
        <v>52</v>
      </c>
      <c r="Q18" s="83">
        <v>0</v>
      </c>
      <c r="R18" s="83">
        <v>0</v>
      </c>
      <c r="S18" s="176">
        <v>0</v>
      </c>
      <c r="T18" s="83">
        <v>0</v>
      </c>
      <c r="U18" s="83">
        <v>0</v>
      </c>
      <c r="V18" s="176">
        <v>0</v>
      </c>
      <c r="W18" s="83">
        <v>0</v>
      </c>
      <c r="X18" s="83">
        <v>0</v>
      </c>
      <c r="Y18" s="176">
        <v>0</v>
      </c>
      <c r="Z18" s="175">
        <f t="shared" si="5"/>
        <v>0</v>
      </c>
      <c r="AA18" s="175">
        <f t="shared" si="5"/>
        <v>0</v>
      </c>
      <c r="AB18" s="176">
        <v>0</v>
      </c>
      <c r="AC18" s="83">
        <v>7200</v>
      </c>
      <c r="AD18" s="83">
        <v>7200</v>
      </c>
      <c r="AE18" s="176">
        <f t="shared" si="6"/>
        <v>100</v>
      </c>
      <c r="AF18" s="83">
        <v>0</v>
      </c>
      <c r="AG18" s="83">
        <v>0</v>
      </c>
      <c r="AH18" s="176">
        <v>0</v>
      </c>
      <c r="AI18" s="83">
        <v>0</v>
      </c>
      <c r="AJ18" s="83">
        <v>0</v>
      </c>
      <c r="AK18" s="176">
        <v>0</v>
      </c>
      <c r="AL18" s="175">
        <f t="shared" si="7"/>
        <v>7200</v>
      </c>
      <c r="AM18" s="175">
        <f t="shared" si="7"/>
        <v>7200</v>
      </c>
      <c r="AN18" s="176">
        <f t="shared" si="8"/>
        <v>100</v>
      </c>
      <c r="AO18" s="83">
        <v>0</v>
      </c>
      <c r="AP18" s="83">
        <v>0</v>
      </c>
      <c r="AQ18" s="176">
        <v>0</v>
      </c>
      <c r="AR18" s="83">
        <v>0</v>
      </c>
      <c r="AS18" s="83">
        <v>0</v>
      </c>
      <c r="AT18" s="176">
        <v>0</v>
      </c>
      <c r="AU18" s="83">
        <v>0</v>
      </c>
      <c r="AV18" s="83">
        <v>0</v>
      </c>
      <c r="AW18" s="176">
        <v>0</v>
      </c>
      <c r="AX18" s="81">
        <f t="shared" si="9"/>
        <v>0</v>
      </c>
      <c r="AY18" s="81">
        <f t="shared" si="9"/>
        <v>0</v>
      </c>
      <c r="AZ18" s="176">
        <v>0</v>
      </c>
      <c r="BA18" s="83">
        <v>0</v>
      </c>
      <c r="BB18" s="83">
        <v>0</v>
      </c>
      <c r="BC18" s="176">
        <v>0</v>
      </c>
      <c r="BD18" s="83">
        <v>7800</v>
      </c>
      <c r="BE18" s="83"/>
      <c r="BF18" s="172">
        <f t="shared" si="10"/>
        <v>0</v>
      </c>
      <c r="BG18" s="83">
        <v>0</v>
      </c>
      <c r="BH18" s="83">
        <v>0</v>
      </c>
      <c r="BI18" s="176">
        <v>0</v>
      </c>
      <c r="BJ18" s="175">
        <f t="shared" ref="BJ18:BK37" si="15">SUM(BA18,BD18,BG18)</f>
        <v>7800</v>
      </c>
      <c r="BK18" s="175">
        <f t="shared" si="15"/>
        <v>0</v>
      </c>
      <c r="BL18" s="176">
        <f t="shared" si="13"/>
        <v>0</v>
      </c>
      <c r="BM18" s="90">
        <f t="shared" si="14"/>
        <v>15000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107</v>
      </c>
      <c r="H19" s="87"/>
      <c r="I19" s="79">
        <v>0</v>
      </c>
      <c r="J19" s="83">
        <v>0</v>
      </c>
      <c r="K19" s="83">
        <v>0</v>
      </c>
      <c r="L19" s="175">
        <f t="shared" si="0"/>
        <v>0</v>
      </c>
      <c r="M19" s="175">
        <f t="shared" si="1"/>
        <v>0</v>
      </c>
      <c r="N19" s="176">
        <v>0</v>
      </c>
      <c r="O19" s="81">
        <f t="shared" si="3"/>
        <v>0</v>
      </c>
      <c r="P19" s="176">
        <v>0</v>
      </c>
      <c r="Q19" s="83">
        <v>0</v>
      </c>
      <c r="R19" s="83">
        <v>0</v>
      </c>
      <c r="S19" s="176">
        <v>0</v>
      </c>
      <c r="T19" s="83">
        <v>0</v>
      </c>
      <c r="U19" s="83">
        <v>0</v>
      </c>
      <c r="V19" s="176">
        <v>0</v>
      </c>
      <c r="W19" s="83">
        <v>0</v>
      </c>
      <c r="X19" s="83">
        <v>0</v>
      </c>
      <c r="Y19" s="176">
        <v>0</v>
      </c>
      <c r="Z19" s="175">
        <f t="shared" si="5"/>
        <v>0</v>
      </c>
      <c r="AA19" s="175">
        <f t="shared" si="5"/>
        <v>0</v>
      </c>
      <c r="AB19" s="176">
        <v>0</v>
      </c>
      <c r="AC19" s="83">
        <v>0</v>
      </c>
      <c r="AD19" s="83">
        <v>0</v>
      </c>
      <c r="AE19" s="176">
        <v>0</v>
      </c>
      <c r="AF19" s="83">
        <v>0</v>
      </c>
      <c r="AG19" s="83">
        <v>0</v>
      </c>
      <c r="AH19" s="176">
        <v>0</v>
      </c>
      <c r="AI19" s="83">
        <v>0</v>
      </c>
      <c r="AJ19" s="83">
        <v>0</v>
      </c>
      <c r="AK19" s="176">
        <v>0</v>
      </c>
      <c r="AL19" s="175">
        <f t="shared" si="7"/>
        <v>0</v>
      </c>
      <c r="AM19" s="175">
        <f t="shared" si="7"/>
        <v>0</v>
      </c>
      <c r="AN19" s="176">
        <v>0</v>
      </c>
      <c r="AO19" s="83">
        <v>0</v>
      </c>
      <c r="AP19" s="83">
        <v>0</v>
      </c>
      <c r="AQ19" s="176">
        <v>0</v>
      </c>
      <c r="AR19" s="83">
        <v>0</v>
      </c>
      <c r="AS19" s="83">
        <v>0</v>
      </c>
      <c r="AT19" s="176">
        <v>0</v>
      </c>
      <c r="AU19" s="83">
        <v>0</v>
      </c>
      <c r="AV19" s="83">
        <v>0</v>
      </c>
      <c r="AW19" s="176">
        <v>0</v>
      </c>
      <c r="AX19" s="81">
        <f t="shared" si="9"/>
        <v>0</v>
      </c>
      <c r="AY19" s="81">
        <f t="shared" si="9"/>
        <v>0</v>
      </c>
      <c r="AZ19" s="176">
        <v>0</v>
      </c>
      <c r="BA19" s="83">
        <v>0</v>
      </c>
      <c r="BB19" s="83">
        <v>0</v>
      </c>
      <c r="BC19" s="176">
        <v>0</v>
      </c>
      <c r="BD19" s="83">
        <v>0</v>
      </c>
      <c r="BE19" s="83">
        <v>0</v>
      </c>
      <c r="BF19" s="176">
        <v>0</v>
      </c>
      <c r="BG19" s="83">
        <v>0</v>
      </c>
      <c r="BH19" s="83">
        <v>0</v>
      </c>
      <c r="BI19" s="176">
        <v>0</v>
      </c>
      <c r="BJ19" s="175">
        <f t="shared" si="15"/>
        <v>0</v>
      </c>
      <c r="BK19" s="175">
        <f t="shared" si="15"/>
        <v>0</v>
      </c>
      <c r="BL19" s="176">
        <v>0</v>
      </c>
      <c r="BM19" s="90">
        <f t="shared" si="14"/>
        <v>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108</v>
      </c>
      <c r="H20" s="87"/>
      <c r="I20" s="79">
        <v>19600</v>
      </c>
      <c r="J20" s="83">
        <v>25000</v>
      </c>
      <c r="K20" s="83">
        <v>0</v>
      </c>
      <c r="L20" s="175">
        <f t="shared" si="0"/>
        <v>25000</v>
      </c>
      <c r="M20" s="175">
        <f t="shared" si="1"/>
        <v>0</v>
      </c>
      <c r="N20" s="176">
        <f t="shared" ref="N20:N27" si="16">SUM(M20*100/L20)</f>
        <v>0</v>
      </c>
      <c r="O20" s="81">
        <f t="shared" si="3"/>
        <v>25000</v>
      </c>
      <c r="P20" s="176">
        <f t="shared" ref="P20:P27" si="17">SUM(O20*100/L20)</f>
        <v>100</v>
      </c>
      <c r="Q20" s="83">
        <v>0</v>
      </c>
      <c r="R20" s="83">
        <v>0</v>
      </c>
      <c r="S20" s="176">
        <v>0</v>
      </c>
      <c r="T20" s="83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5"/>
        <v>0</v>
      </c>
      <c r="AA20" s="175">
        <f t="shared" si="5"/>
        <v>0</v>
      </c>
      <c r="AB20" s="176">
        <v>0</v>
      </c>
      <c r="AC20" s="83">
        <v>0</v>
      </c>
      <c r="AD20" s="83">
        <v>0</v>
      </c>
      <c r="AE20" s="176">
        <v>0</v>
      </c>
      <c r="AF20" s="83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7"/>
        <v>0</v>
      </c>
      <c r="AM20" s="175">
        <f t="shared" si="7"/>
        <v>0</v>
      </c>
      <c r="AN20" s="176">
        <v>0</v>
      </c>
      <c r="AO20" s="83">
        <v>0</v>
      </c>
      <c r="AP20" s="83">
        <v>0</v>
      </c>
      <c r="AQ20" s="176">
        <v>0</v>
      </c>
      <c r="AR20" s="83">
        <v>0</v>
      </c>
      <c r="AS20" s="83">
        <v>0</v>
      </c>
      <c r="AT20" s="176">
        <v>0</v>
      </c>
      <c r="AU20" s="83">
        <v>0</v>
      </c>
      <c r="AV20" s="83">
        <v>0</v>
      </c>
      <c r="AW20" s="176">
        <v>0</v>
      </c>
      <c r="AX20" s="81">
        <f t="shared" si="9"/>
        <v>0</v>
      </c>
      <c r="AY20" s="81">
        <f t="shared" si="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25000</v>
      </c>
      <c r="BH20" s="83"/>
      <c r="BI20" s="172">
        <f>SUM(BH20*100/BG20)</f>
        <v>0</v>
      </c>
      <c r="BJ20" s="175">
        <f t="shared" si="15"/>
        <v>25000</v>
      </c>
      <c r="BK20" s="175">
        <f t="shared" si="15"/>
        <v>0</v>
      </c>
      <c r="BL20" s="176">
        <f>SUM(BK20*100/BJ20)</f>
        <v>0</v>
      </c>
      <c r="BM20" s="90">
        <f t="shared" si="14"/>
        <v>25000</v>
      </c>
    </row>
    <row r="21" spans="1:65" s="85" customFormat="1" x14ac:dyDescent="0.55000000000000004">
      <c r="A21" s="77"/>
      <c r="B21" s="78"/>
      <c r="C21" s="78"/>
      <c r="D21" s="78"/>
      <c r="E21" s="78"/>
      <c r="F21" s="78" t="s">
        <v>47</v>
      </c>
      <c r="G21" s="78"/>
      <c r="H21" s="167"/>
      <c r="I21" s="79">
        <f>SUM(I22:I24)</f>
        <v>31565.4</v>
      </c>
      <c r="J21" s="79">
        <f>SUM(J22:J24)</f>
        <v>75000</v>
      </c>
      <c r="K21" s="79">
        <f>SUM(K22:K24)</f>
        <v>-15500</v>
      </c>
      <c r="L21" s="168">
        <f t="shared" si="0"/>
        <v>59500</v>
      </c>
      <c r="M21" s="168">
        <f t="shared" si="1"/>
        <v>3150</v>
      </c>
      <c r="N21" s="172">
        <f t="shared" si="16"/>
        <v>5.2941176470588234</v>
      </c>
      <c r="O21" s="170">
        <f t="shared" si="3"/>
        <v>56350</v>
      </c>
      <c r="P21" s="172">
        <f t="shared" si="17"/>
        <v>94.705882352941174</v>
      </c>
      <c r="Q21" s="171">
        <f>SUM(Q22:Q24)</f>
        <v>0</v>
      </c>
      <c r="R21" s="171">
        <f>SUM(R22:R24)</f>
        <v>0</v>
      </c>
      <c r="S21" s="172">
        <v>0</v>
      </c>
      <c r="T21" s="171">
        <f>SUM(T22:T24)</f>
        <v>0</v>
      </c>
      <c r="U21" s="171">
        <f>SUM(U22:U24)</f>
        <v>0</v>
      </c>
      <c r="V21" s="172">
        <v>0</v>
      </c>
      <c r="W21" s="171">
        <f>SUM(W22:W24)</f>
        <v>0</v>
      </c>
      <c r="X21" s="171">
        <f>SUM(X22:X24)</f>
        <v>0</v>
      </c>
      <c r="Y21" s="172">
        <v>0</v>
      </c>
      <c r="Z21" s="168">
        <f t="shared" si="5"/>
        <v>0</v>
      </c>
      <c r="AA21" s="168">
        <f t="shared" si="5"/>
        <v>0</v>
      </c>
      <c r="AB21" s="172">
        <v>0</v>
      </c>
      <c r="AC21" s="171">
        <f>SUM(AC22:AC24)</f>
        <v>3000</v>
      </c>
      <c r="AD21" s="171">
        <f>SUM(AD22:AD24)</f>
        <v>2100</v>
      </c>
      <c r="AE21" s="172">
        <f>SUM(AD21*100/AC21)</f>
        <v>70</v>
      </c>
      <c r="AF21" s="171">
        <f>SUM(AF22:AF24)</f>
        <v>1000</v>
      </c>
      <c r="AG21" s="171">
        <f>SUM(AG22:AG24)</f>
        <v>420</v>
      </c>
      <c r="AH21" s="172">
        <f>SUM(AG21*100/AF21)</f>
        <v>42</v>
      </c>
      <c r="AI21" s="171">
        <f>SUM(AI22:AI24)</f>
        <v>2000</v>
      </c>
      <c r="AJ21" s="171">
        <f>SUM(AJ22:AJ24)</f>
        <v>630</v>
      </c>
      <c r="AK21" s="172">
        <f>SUM(AJ21*100/AI21)</f>
        <v>31.5</v>
      </c>
      <c r="AL21" s="168">
        <f t="shared" si="7"/>
        <v>6000</v>
      </c>
      <c r="AM21" s="168">
        <f t="shared" si="7"/>
        <v>3150</v>
      </c>
      <c r="AN21" s="172">
        <f>SUM(AM21*100/AL21)</f>
        <v>52.5</v>
      </c>
      <c r="AO21" s="171">
        <f>SUM(AO22:AO24)</f>
        <v>2500</v>
      </c>
      <c r="AP21" s="171">
        <f>SUM(AP22:AP24)</f>
        <v>0</v>
      </c>
      <c r="AQ21" s="172">
        <f>SUM(AP21*100/AO21)</f>
        <v>0</v>
      </c>
      <c r="AR21" s="171">
        <f>SUM(AR22:AR24)</f>
        <v>20500</v>
      </c>
      <c r="AS21" s="171">
        <f>SUM(AS22:AS24)</f>
        <v>0</v>
      </c>
      <c r="AT21" s="172">
        <f>SUM(AS21*100/AR21)</f>
        <v>0</v>
      </c>
      <c r="AU21" s="171">
        <f>SUM(AU22:AU24)</f>
        <v>3000</v>
      </c>
      <c r="AV21" s="171">
        <f>SUM(AV22:AV24)</f>
        <v>0</v>
      </c>
      <c r="AW21" s="172">
        <f>SUM(AV21*100/AU21)</f>
        <v>0</v>
      </c>
      <c r="AX21" s="170">
        <f t="shared" si="9"/>
        <v>26000</v>
      </c>
      <c r="AY21" s="170">
        <f t="shared" si="9"/>
        <v>0</v>
      </c>
      <c r="AZ21" s="172">
        <f>SUM(AY21*100/AX21)</f>
        <v>0</v>
      </c>
      <c r="BA21" s="171">
        <f>SUM(BA22:BA24)</f>
        <v>0</v>
      </c>
      <c r="BB21" s="171">
        <f>SUM(BB22:BB24)</f>
        <v>0</v>
      </c>
      <c r="BC21" s="172">
        <v>0</v>
      </c>
      <c r="BD21" s="171">
        <f>SUM(BD22:BD24)</f>
        <v>2000</v>
      </c>
      <c r="BE21" s="171">
        <f>SUM(BE22:BE24)</f>
        <v>0</v>
      </c>
      <c r="BF21" s="172">
        <f>SUM(BE21*100/BD21)</f>
        <v>0</v>
      </c>
      <c r="BG21" s="171">
        <f>SUM(BG22:BG24)</f>
        <v>23500</v>
      </c>
      <c r="BH21" s="171">
        <f>SUM(BH22:BH24)</f>
        <v>0</v>
      </c>
      <c r="BI21" s="172">
        <f>SUM(BH21*100/BG21)</f>
        <v>0</v>
      </c>
      <c r="BJ21" s="168">
        <f t="shared" si="15"/>
        <v>25500</v>
      </c>
      <c r="BK21" s="168">
        <f t="shared" si="15"/>
        <v>0</v>
      </c>
      <c r="BL21" s="172">
        <f>SUM(BK21*100/BJ21)</f>
        <v>0</v>
      </c>
      <c r="BM21" s="174">
        <f t="shared" si="14"/>
        <v>57500</v>
      </c>
    </row>
    <row r="22" spans="1:65" s="88" customFormat="1" x14ac:dyDescent="0.55000000000000004">
      <c r="A22" s="86"/>
      <c r="B22" s="87"/>
      <c r="C22" s="87"/>
      <c r="D22" s="78"/>
      <c r="E22" s="87"/>
      <c r="F22" s="78"/>
      <c r="G22" s="87" t="s">
        <v>48</v>
      </c>
      <c r="H22" s="87"/>
      <c r="I22" s="79">
        <v>0</v>
      </c>
      <c r="J22" s="83">
        <v>20000</v>
      </c>
      <c r="K22" s="83">
        <v>-2000</v>
      </c>
      <c r="L22" s="175">
        <f t="shared" si="0"/>
        <v>18000</v>
      </c>
      <c r="M22" s="175">
        <f t="shared" si="1"/>
        <v>0</v>
      </c>
      <c r="N22" s="176">
        <f t="shared" si="16"/>
        <v>0</v>
      </c>
      <c r="O22" s="81">
        <f t="shared" si="3"/>
        <v>18000</v>
      </c>
      <c r="P22" s="176">
        <f t="shared" si="17"/>
        <v>100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5"/>
        <v>0</v>
      </c>
      <c r="AA22" s="175">
        <f t="shared" si="5"/>
        <v>0</v>
      </c>
      <c r="AB22" s="176">
        <v>0</v>
      </c>
      <c r="AC22" s="83">
        <v>0</v>
      </c>
      <c r="AD22" s="83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>
        <v>0</v>
      </c>
      <c r="AK22" s="176">
        <v>0</v>
      </c>
      <c r="AL22" s="175">
        <f t="shared" si="7"/>
        <v>0</v>
      </c>
      <c r="AM22" s="175">
        <f t="shared" si="7"/>
        <v>0</v>
      </c>
      <c r="AN22" s="176">
        <v>0</v>
      </c>
      <c r="AO22" s="83">
        <v>0</v>
      </c>
      <c r="AP22" s="83">
        <v>0</v>
      </c>
      <c r="AQ22" s="176">
        <v>0</v>
      </c>
      <c r="AR22" s="83">
        <v>18000</v>
      </c>
      <c r="AS22" s="83">
        <v>0</v>
      </c>
      <c r="AT22" s="176">
        <f>SUM(AS22*100/AR22)</f>
        <v>0</v>
      </c>
      <c r="AU22" s="83">
        <v>0</v>
      </c>
      <c r="AV22" s="83">
        <v>0</v>
      </c>
      <c r="AW22" s="176">
        <v>0</v>
      </c>
      <c r="AX22" s="81">
        <f t="shared" si="9"/>
        <v>18000</v>
      </c>
      <c r="AY22" s="81">
        <f t="shared" si="9"/>
        <v>0</v>
      </c>
      <c r="AZ22" s="176">
        <f>SUM(AY22*100/AX22)</f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15"/>
        <v>0</v>
      </c>
      <c r="BK22" s="175">
        <f t="shared" si="15"/>
        <v>0</v>
      </c>
      <c r="BL22" s="176">
        <v>0</v>
      </c>
      <c r="BM22" s="90">
        <f t="shared" si="14"/>
        <v>18000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109</v>
      </c>
      <c r="H23" s="87"/>
      <c r="I23" s="79">
        <v>3510</v>
      </c>
      <c r="J23" s="83">
        <v>20000</v>
      </c>
      <c r="K23" s="83">
        <v>0</v>
      </c>
      <c r="L23" s="175">
        <f t="shared" si="0"/>
        <v>20000</v>
      </c>
      <c r="M23" s="175">
        <f t="shared" si="1"/>
        <v>3150</v>
      </c>
      <c r="N23" s="176">
        <f t="shared" si="16"/>
        <v>15.75</v>
      </c>
      <c r="O23" s="81">
        <f t="shared" si="3"/>
        <v>16850</v>
      </c>
      <c r="P23" s="176">
        <f t="shared" si="17"/>
        <v>84.25</v>
      </c>
      <c r="Q23" s="83">
        <v>0</v>
      </c>
      <c r="R23" s="83">
        <v>0</v>
      </c>
      <c r="S23" s="176">
        <v>0</v>
      </c>
      <c r="T23" s="83">
        <v>0</v>
      </c>
      <c r="U23" s="83">
        <v>0</v>
      </c>
      <c r="V23" s="176">
        <v>0</v>
      </c>
      <c r="W23" s="83">
        <v>0</v>
      </c>
      <c r="X23" s="83">
        <v>0</v>
      </c>
      <c r="Y23" s="176">
        <v>0</v>
      </c>
      <c r="Z23" s="175">
        <f t="shared" si="5"/>
        <v>0</v>
      </c>
      <c r="AA23" s="175">
        <f t="shared" si="5"/>
        <v>0</v>
      </c>
      <c r="AB23" s="176">
        <v>0</v>
      </c>
      <c r="AC23" s="83">
        <v>3000</v>
      </c>
      <c r="AD23" s="83">
        <v>2100</v>
      </c>
      <c r="AE23" s="176">
        <f>SUM(AD23*100/AC23)</f>
        <v>70</v>
      </c>
      <c r="AF23" s="83">
        <v>1000</v>
      </c>
      <c r="AG23" s="83">
        <v>420</v>
      </c>
      <c r="AH23" s="176">
        <f>SUM(AG23*100/AF23)</f>
        <v>42</v>
      </c>
      <c r="AI23" s="83">
        <v>2000</v>
      </c>
      <c r="AJ23" s="83">
        <v>630</v>
      </c>
      <c r="AK23" s="176">
        <f>SUM(AJ23*100/AI23)</f>
        <v>31.5</v>
      </c>
      <c r="AL23" s="175">
        <f t="shared" si="7"/>
        <v>6000</v>
      </c>
      <c r="AM23" s="175">
        <f t="shared" si="7"/>
        <v>3150</v>
      </c>
      <c r="AN23" s="176">
        <f>SUM(AM23*100/AL23)</f>
        <v>52.5</v>
      </c>
      <c r="AO23" s="83">
        <v>2500</v>
      </c>
      <c r="AP23" s="83"/>
      <c r="AQ23" s="176">
        <f>SUM(AP23*100/AO23)</f>
        <v>0</v>
      </c>
      <c r="AR23" s="83">
        <v>2500</v>
      </c>
      <c r="AS23" s="83"/>
      <c r="AT23" s="176">
        <f>SUM(AS23*100/AR23)</f>
        <v>0</v>
      </c>
      <c r="AU23" s="83">
        <v>3000</v>
      </c>
      <c r="AV23" s="83"/>
      <c r="AW23" s="176">
        <f>SUM(AV23*100/AU23)</f>
        <v>0</v>
      </c>
      <c r="AX23" s="81">
        <f t="shared" si="9"/>
        <v>8000</v>
      </c>
      <c r="AY23" s="81">
        <f t="shared" si="9"/>
        <v>0</v>
      </c>
      <c r="AZ23" s="176">
        <f>SUM(AY23*100/AX23)</f>
        <v>0</v>
      </c>
      <c r="BA23" s="83">
        <v>0</v>
      </c>
      <c r="BB23" s="83">
        <v>0</v>
      </c>
      <c r="BC23" s="176">
        <v>0</v>
      </c>
      <c r="BD23" s="83">
        <v>2000</v>
      </c>
      <c r="BE23" s="83"/>
      <c r="BF23" s="176">
        <f>SUM(BE23*100/BD23)</f>
        <v>0</v>
      </c>
      <c r="BG23" s="83">
        <v>2000</v>
      </c>
      <c r="BH23" s="83"/>
      <c r="BI23" s="176">
        <f>SUM(BH23*100/BG23)</f>
        <v>0</v>
      </c>
      <c r="BJ23" s="175">
        <f t="shared" si="15"/>
        <v>4000</v>
      </c>
      <c r="BK23" s="175">
        <f t="shared" si="15"/>
        <v>0</v>
      </c>
      <c r="BL23" s="176">
        <f>SUM(BK23*100/BJ23)</f>
        <v>0</v>
      </c>
      <c r="BM23" s="90">
        <f t="shared" si="14"/>
        <v>18000</v>
      </c>
    </row>
    <row r="24" spans="1:65" s="88" customFormat="1" x14ac:dyDescent="0.55000000000000004">
      <c r="A24" s="86"/>
      <c r="B24" s="87"/>
      <c r="C24" s="87"/>
      <c r="D24" s="78"/>
      <c r="E24" s="87"/>
      <c r="F24" s="78"/>
      <c r="G24" s="87" t="s">
        <v>110</v>
      </c>
      <c r="H24" s="87"/>
      <c r="I24" s="79">
        <v>28055.4</v>
      </c>
      <c r="J24" s="83">
        <v>35000</v>
      </c>
      <c r="K24" s="83">
        <v>-13500</v>
      </c>
      <c r="L24" s="175">
        <f t="shared" si="0"/>
        <v>21500</v>
      </c>
      <c r="M24" s="175">
        <f t="shared" si="1"/>
        <v>0</v>
      </c>
      <c r="N24" s="176">
        <f t="shared" si="16"/>
        <v>0</v>
      </c>
      <c r="O24" s="81">
        <f t="shared" si="3"/>
        <v>21500</v>
      </c>
      <c r="P24" s="176">
        <f t="shared" si="17"/>
        <v>100</v>
      </c>
      <c r="Q24" s="83">
        <v>0</v>
      </c>
      <c r="R24" s="83">
        <v>0</v>
      </c>
      <c r="S24" s="176">
        <v>0</v>
      </c>
      <c r="T24" s="83">
        <v>0</v>
      </c>
      <c r="U24" s="83">
        <v>0</v>
      </c>
      <c r="V24" s="176">
        <v>0</v>
      </c>
      <c r="W24" s="83">
        <v>0</v>
      </c>
      <c r="X24" s="83">
        <v>0</v>
      </c>
      <c r="Y24" s="176">
        <v>0</v>
      </c>
      <c r="Z24" s="175">
        <f t="shared" si="5"/>
        <v>0</v>
      </c>
      <c r="AA24" s="175">
        <f t="shared" si="5"/>
        <v>0</v>
      </c>
      <c r="AB24" s="176">
        <v>0</v>
      </c>
      <c r="AC24" s="83">
        <v>0</v>
      </c>
      <c r="AD24" s="83">
        <v>0</v>
      </c>
      <c r="AE24" s="176">
        <v>0</v>
      </c>
      <c r="AF24" s="83">
        <v>0</v>
      </c>
      <c r="AG24" s="83"/>
      <c r="AH24" s="176">
        <v>0</v>
      </c>
      <c r="AI24" s="83">
        <v>0</v>
      </c>
      <c r="AJ24" s="83">
        <v>0</v>
      </c>
      <c r="AK24" s="176">
        <v>0</v>
      </c>
      <c r="AL24" s="175">
        <f t="shared" si="7"/>
        <v>0</v>
      </c>
      <c r="AM24" s="175">
        <f t="shared" si="7"/>
        <v>0</v>
      </c>
      <c r="AN24" s="176">
        <v>0</v>
      </c>
      <c r="AO24" s="83">
        <v>0</v>
      </c>
      <c r="AP24" s="83">
        <v>0</v>
      </c>
      <c r="AQ24" s="176">
        <v>0</v>
      </c>
      <c r="AR24" s="83">
        <v>0</v>
      </c>
      <c r="AS24" s="83">
        <v>0</v>
      </c>
      <c r="AT24" s="176">
        <v>0</v>
      </c>
      <c r="AU24" s="83">
        <v>0</v>
      </c>
      <c r="AV24" s="83">
        <v>0</v>
      </c>
      <c r="AW24" s="176">
        <v>0</v>
      </c>
      <c r="AX24" s="81">
        <f t="shared" si="9"/>
        <v>0</v>
      </c>
      <c r="AY24" s="81">
        <f t="shared" si="9"/>
        <v>0</v>
      </c>
      <c r="AZ24" s="176">
        <v>0</v>
      </c>
      <c r="BA24" s="83">
        <v>0</v>
      </c>
      <c r="BB24" s="83">
        <v>0</v>
      </c>
      <c r="BC24" s="176">
        <v>0</v>
      </c>
      <c r="BD24" s="83">
        <v>0</v>
      </c>
      <c r="BE24" s="83">
        <v>0</v>
      </c>
      <c r="BF24" s="176">
        <v>0</v>
      </c>
      <c r="BG24" s="83">
        <v>21500</v>
      </c>
      <c r="BH24" s="83"/>
      <c r="BI24" s="176">
        <f>SUM(BH24*100/BG24)</f>
        <v>0</v>
      </c>
      <c r="BJ24" s="175">
        <f t="shared" si="15"/>
        <v>21500</v>
      </c>
      <c r="BK24" s="175">
        <f t="shared" si="15"/>
        <v>0</v>
      </c>
      <c r="BL24" s="176">
        <f>SUM(BK24*100/BJ24)</f>
        <v>0</v>
      </c>
      <c r="BM24" s="90">
        <f t="shared" si="14"/>
        <v>21500</v>
      </c>
    </row>
    <row r="25" spans="1:65" s="85" customFormat="1" x14ac:dyDescent="0.55000000000000004">
      <c r="A25" s="77"/>
      <c r="B25" s="78"/>
      <c r="C25" s="78"/>
      <c r="D25" s="78"/>
      <c r="E25" s="78"/>
      <c r="F25" s="78" t="s">
        <v>59</v>
      </c>
      <c r="G25" s="78"/>
      <c r="H25" s="167"/>
      <c r="I25" s="79">
        <f>SUM(I26:I28)</f>
        <v>4290</v>
      </c>
      <c r="J25" s="79">
        <f>SUM(J26:J28)</f>
        <v>85000</v>
      </c>
      <c r="K25" s="79">
        <f>SUM(K26:K28)</f>
        <v>15500</v>
      </c>
      <c r="L25" s="168">
        <f t="shared" si="0"/>
        <v>100500</v>
      </c>
      <c r="M25" s="168">
        <f t="shared" si="1"/>
        <v>21932.85</v>
      </c>
      <c r="N25" s="172">
        <f t="shared" si="16"/>
        <v>21.823731343283583</v>
      </c>
      <c r="O25" s="170">
        <f t="shared" si="3"/>
        <v>78567.149999999994</v>
      </c>
      <c r="P25" s="172">
        <f t="shared" si="17"/>
        <v>78.176268656716402</v>
      </c>
      <c r="Q25" s="171">
        <f>SUM(Q26:Q28)</f>
        <v>0</v>
      </c>
      <c r="R25" s="171">
        <f>SUM(R26:R28)</f>
        <v>0</v>
      </c>
      <c r="S25" s="172">
        <v>0</v>
      </c>
      <c r="T25" s="171">
        <f>SUM(T26:T28)</f>
        <v>2735</v>
      </c>
      <c r="U25" s="171">
        <f>SUM(U26:U28)</f>
        <v>2735</v>
      </c>
      <c r="V25" s="172">
        <f>SUM(U25*100/T25)</f>
        <v>100</v>
      </c>
      <c r="W25" s="171">
        <f>SUM(W26:W28)</f>
        <v>0</v>
      </c>
      <c r="X25" s="171">
        <f>SUM(X26:X28)</f>
        <v>0</v>
      </c>
      <c r="Y25" s="172">
        <v>0</v>
      </c>
      <c r="Z25" s="168">
        <f t="shared" si="5"/>
        <v>2735</v>
      </c>
      <c r="AA25" s="168">
        <f t="shared" si="5"/>
        <v>2735</v>
      </c>
      <c r="AB25" s="172">
        <f>SUM(AA25*100/Z25)</f>
        <v>100</v>
      </c>
      <c r="AC25" s="171">
        <f>SUM(AC26:AC28)</f>
        <v>0</v>
      </c>
      <c r="AD25" s="171">
        <f>SUM(AD26:AD28)</f>
        <v>0</v>
      </c>
      <c r="AE25" s="172">
        <v>0</v>
      </c>
      <c r="AF25" s="171">
        <f>SUM(AF26:AF28)</f>
        <v>0</v>
      </c>
      <c r="AG25" s="171">
        <f>SUM(AG26:AG28)</f>
        <v>0</v>
      </c>
      <c r="AH25" s="172">
        <v>0</v>
      </c>
      <c r="AI25" s="171">
        <f>SUM(AI26:AI28)</f>
        <v>19197.849999999999</v>
      </c>
      <c r="AJ25" s="171">
        <f>SUM(AJ26:AJ28)</f>
        <v>19197.849999999999</v>
      </c>
      <c r="AK25" s="172">
        <f>SUM(AJ25*100/AI25)</f>
        <v>100</v>
      </c>
      <c r="AL25" s="168">
        <f t="shared" si="7"/>
        <v>19197.849999999999</v>
      </c>
      <c r="AM25" s="168">
        <f t="shared" si="7"/>
        <v>19197.849999999999</v>
      </c>
      <c r="AN25" s="172">
        <f>SUM(AM25*100/AL25)</f>
        <v>100</v>
      </c>
      <c r="AO25" s="171">
        <f>SUM(AO26:AO28)</f>
        <v>0</v>
      </c>
      <c r="AP25" s="171">
        <f>SUM(AP26:AP28)</f>
        <v>0</v>
      </c>
      <c r="AQ25" s="172">
        <v>0</v>
      </c>
      <c r="AR25" s="171">
        <f>SUM(AR26:AR28)</f>
        <v>20000</v>
      </c>
      <c r="AS25" s="171">
        <f>SUM(AS26:AS28)</f>
        <v>0</v>
      </c>
      <c r="AT25" s="176">
        <f>SUM(AS25*100/AR25)</f>
        <v>0</v>
      </c>
      <c r="AU25" s="171">
        <f>SUM(AU26:AU28)</f>
        <v>0</v>
      </c>
      <c r="AV25" s="171">
        <f>SUM(AV26:AV28)</f>
        <v>0</v>
      </c>
      <c r="AW25" s="172">
        <v>0</v>
      </c>
      <c r="AX25" s="170">
        <f t="shared" si="9"/>
        <v>20000</v>
      </c>
      <c r="AY25" s="170">
        <f t="shared" si="9"/>
        <v>0</v>
      </c>
      <c r="AZ25" s="176">
        <f>SUM(AY25*100/AX25)</f>
        <v>0</v>
      </c>
      <c r="BA25" s="171">
        <f>SUM(BA26:BA28)</f>
        <v>0</v>
      </c>
      <c r="BB25" s="171">
        <f>SUM(BB26:BB28)</f>
        <v>0</v>
      </c>
      <c r="BC25" s="172">
        <v>0</v>
      </c>
      <c r="BD25" s="171">
        <f>SUM(BD26:BD28)</f>
        <v>15000</v>
      </c>
      <c r="BE25" s="171">
        <f>SUM(BE26:BE28)</f>
        <v>0</v>
      </c>
      <c r="BF25" s="176">
        <f>SUM(BE25*100/BD25)</f>
        <v>0</v>
      </c>
      <c r="BG25" s="171">
        <f>SUM(BG26:BG28)</f>
        <v>43567.15</v>
      </c>
      <c r="BH25" s="171">
        <f>SUM(BH26:BH28)</f>
        <v>0</v>
      </c>
      <c r="BI25" s="176">
        <f>SUM(BH25*100/BG25)</f>
        <v>0</v>
      </c>
      <c r="BJ25" s="168">
        <f t="shared" si="15"/>
        <v>58567.15</v>
      </c>
      <c r="BK25" s="168">
        <f t="shared" si="15"/>
        <v>0</v>
      </c>
      <c r="BL25" s="172">
        <f>SUM(BK25*100/BJ25)</f>
        <v>0</v>
      </c>
      <c r="BM25" s="174">
        <f t="shared" si="14"/>
        <v>100500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60</v>
      </c>
      <c r="H26" s="87"/>
      <c r="I26" s="79">
        <v>0</v>
      </c>
      <c r="J26" s="83">
        <f>20000+30000</f>
        <v>50000</v>
      </c>
      <c r="K26" s="83">
        <v>15500</v>
      </c>
      <c r="L26" s="175">
        <f t="shared" si="0"/>
        <v>65500</v>
      </c>
      <c r="M26" s="175">
        <f t="shared" si="1"/>
        <v>21932.85</v>
      </c>
      <c r="N26" s="176">
        <f t="shared" si="16"/>
        <v>33.485267175572517</v>
      </c>
      <c r="O26" s="81">
        <f t="shared" si="3"/>
        <v>43567.15</v>
      </c>
      <c r="P26" s="176">
        <f t="shared" si="17"/>
        <v>66.514732824427483</v>
      </c>
      <c r="Q26" s="83">
        <v>0</v>
      </c>
      <c r="R26" s="83">
        <v>0</v>
      </c>
      <c r="S26" s="176">
        <v>0</v>
      </c>
      <c r="T26" s="83">
        <v>2735</v>
      </c>
      <c r="U26" s="83">
        <v>2735</v>
      </c>
      <c r="V26" s="176">
        <f>SUM(U26*100/T26)</f>
        <v>100</v>
      </c>
      <c r="W26" s="83">
        <v>0</v>
      </c>
      <c r="X26" s="83">
        <v>0</v>
      </c>
      <c r="Y26" s="176">
        <v>0</v>
      </c>
      <c r="Z26" s="175">
        <f t="shared" si="5"/>
        <v>2735</v>
      </c>
      <c r="AA26" s="175">
        <f t="shared" si="5"/>
        <v>2735</v>
      </c>
      <c r="AB26" s="176">
        <f>SUM(AA26*100/Z26)</f>
        <v>100</v>
      </c>
      <c r="AC26" s="83">
        <v>0</v>
      </c>
      <c r="AD26" s="83">
        <v>0</v>
      </c>
      <c r="AE26" s="176">
        <v>0</v>
      </c>
      <c r="AF26" s="83">
        <v>0</v>
      </c>
      <c r="AG26" s="83">
        <v>0</v>
      </c>
      <c r="AH26" s="176">
        <v>0</v>
      </c>
      <c r="AI26" s="83">
        <v>19197.849999999999</v>
      </c>
      <c r="AJ26" s="83">
        <v>19197.849999999999</v>
      </c>
      <c r="AK26" s="172">
        <f>SUM(AJ26*100/AI26)</f>
        <v>100</v>
      </c>
      <c r="AL26" s="175">
        <f t="shared" si="7"/>
        <v>19197.849999999999</v>
      </c>
      <c r="AM26" s="175">
        <f t="shared" si="7"/>
        <v>19197.849999999999</v>
      </c>
      <c r="AN26" s="172">
        <f>SUM(AM26*100/AL26)</f>
        <v>100</v>
      </c>
      <c r="AO26" s="83">
        <v>0</v>
      </c>
      <c r="AP26" s="83">
        <v>0</v>
      </c>
      <c r="AQ26" s="176">
        <v>0</v>
      </c>
      <c r="AR26" s="83">
        <v>0</v>
      </c>
      <c r="AS26" s="83">
        <v>0</v>
      </c>
      <c r="AT26" s="176">
        <v>0</v>
      </c>
      <c r="AU26" s="83">
        <v>0</v>
      </c>
      <c r="AV26" s="83">
        <v>0</v>
      </c>
      <c r="AW26" s="176">
        <v>0</v>
      </c>
      <c r="AX26" s="81">
        <f t="shared" si="9"/>
        <v>0</v>
      </c>
      <c r="AY26" s="81">
        <f t="shared" si="9"/>
        <v>0</v>
      </c>
      <c r="AZ26" s="176">
        <v>0</v>
      </c>
      <c r="BA26" s="83">
        <v>0</v>
      </c>
      <c r="BB26" s="83">
        <v>0</v>
      </c>
      <c r="BC26" s="176">
        <v>0</v>
      </c>
      <c r="BD26" s="83">
        <v>0</v>
      </c>
      <c r="BE26" s="83">
        <v>0</v>
      </c>
      <c r="BF26" s="176">
        <v>0</v>
      </c>
      <c r="BG26" s="83">
        <v>43567.15</v>
      </c>
      <c r="BH26" s="83"/>
      <c r="BI26" s="176">
        <f>SUM(BH26*100/BG26)</f>
        <v>0</v>
      </c>
      <c r="BJ26" s="175">
        <f t="shared" si="15"/>
        <v>43567.15</v>
      </c>
      <c r="BK26" s="175">
        <f t="shared" si="15"/>
        <v>0</v>
      </c>
      <c r="BL26" s="172">
        <f>SUM(BK26*100/BJ26)</f>
        <v>0</v>
      </c>
      <c r="BM26" s="90">
        <f t="shared" si="14"/>
        <v>65500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61</v>
      </c>
      <c r="H27" s="87"/>
      <c r="I27" s="79">
        <v>0</v>
      </c>
      <c r="J27" s="83">
        <f>15000+20000</f>
        <v>35000</v>
      </c>
      <c r="K27" s="83">
        <v>0</v>
      </c>
      <c r="L27" s="175">
        <f t="shared" si="0"/>
        <v>35000</v>
      </c>
      <c r="M27" s="175">
        <f t="shared" si="1"/>
        <v>0</v>
      </c>
      <c r="N27" s="176">
        <f t="shared" si="16"/>
        <v>0</v>
      </c>
      <c r="O27" s="81">
        <f t="shared" si="3"/>
        <v>35000</v>
      </c>
      <c r="P27" s="176">
        <f t="shared" si="17"/>
        <v>100</v>
      </c>
      <c r="Q27" s="83">
        <v>0</v>
      </c>
      <c r="R27" s="83">
        <v>0</v>
      </c>
      <c r="S27" s="176">
        <v>0</v>
      </c>
      <c r="T27" s="83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 t="shared" si="5"/>
        <v>0</v>
      </c>
      <c r="AA27" s="175">
        <f t="shared" si="5"/>
        <v>0</v>
      </c>
      <c r="AB27" s="176">
        <v>0</v>
      </c>
      <c r="AC27" s="83">
        <v>0</v>
      </c>
      <c r="AD27" s="83">
        <v>0</v>
      </c>
      <c r="AE27" s="176">
        <v>0</v>
      </c>
      <c r="AF27" s="83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7"/>
        <v>0</v>
      </c>
      <c r="AM27" s="175">
        <f t="shared" si="7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20000</v>
      </c>
      <c r="AS27" s="83"/>
      <c r="AT27" s="176">
        <f>SUM(AS27*100/AR27)</f>
        <v>0</v>
      </c>
      <c r="AU27" s="83">
        <v>0</v>
      </c>
      <c r="AV27" s="83">
        <v>0</v>
      </c>
      <c r="AW27" s="176">
        <v>0</v>
      </c>
      <c r="AX27" s="81">
        <f t="shared" si="9"/>
        <v>20000</v>
      </c>
      <c r="AY27" s="81">
        <f t="shared" si="9"/>
        <v>0</v>
      </c>
      <c r="AZ27" s="176">
        <f>SUM(AY27*100/AX27)</f>
        <v>0</v>
      </c>
      <c r="BA27" s="83">
        <v>0</v>
      </c>
      <c r="BB27" s="83">
        <v>0</v>
      </c>
      <c r="BC27" s="176">
        <v>0</v>
      </c>
      <c r="BD27" s="83">
        <v>15000</v>
      </c>
      <c r="BE27" s="83"/>
      <c r="BF27" s="176">
        <f>SUM(BE27*100/BD27)</f>
        <v>0</v>
      </c>
      <c r="BG27" s="83">
        <v>0</v>
      </c>
      <c r="BH27" s="83">
        <v>0</v>
      </c>
      <c r="BI27" s="176">
        <v>0</v>
      </c>
      <c r="BJ27" s="175">
        <f t="shared" si="15"/>
        <v>15000</v>
      </c>
      <c r="BK27" s="175">
        <f t="shared" si="15"/>
        <v>0</v>
      </c>
      <c r="BL27" s="172">
        <f>SUM(BK27*100/BJ27)</f>
        <v>0</v>
      </c>
      <c r="BM27" s="90">
        <f t="shared" si="14"/>
        <v>35000</v>
      </c>
    </row>
    <row r="28" spans="1:65" s="88" customFormat="1" x14ac:dyDescent="0.55000000000000004">
      <c r="A28" s="86"/>
      <c r="B28" s="87"/>
      <c r="C28" s="87"/>
      <c r="D28" s="78"/>
      <c r="E28" s="87"/>
      <c r="F28" s="78"/>
      <c r="G28" s="87" t="s">
        <v>62</v>
      </c>
      <c r="H28" s="87"/>
      <c r="I28" s="79">
        <v>4290</v>
      </c>
      <c r="J28" s="83">
        <v>0</v>
      </c>
      <c r="K28" s="83">
        <v>0</v>
      </c>
      <c r="L28" s="175">
        <f t="shared" si="0"/>
        <v>0</v>
      </c>
      <c r="M28" s="175">
        <f t="shared" si="1"/>
        <v>0</v>
      </c>
      <c r="N28" s="176">
        <v>0</v>
      </c>
      <c r="O28" s="81">
        <f t="shared" si="3"/>
        <v>0</v>
      </c>
      <c r="P28" s="176">
        <v>0</v>
      </c>
      <c r="Q28" s="83">
        <v>0</v>
      </c>
      <c r="R28" s="83">
        <v>0</v>
      </c>
      <c r="S28" s="176">
        <v>0</v>
      </c>
      <c r="T28" s="83">
        <v>0</v>
      </c>
      <c r="U28" s="83">
        <v>0</v>
      </c>
      <c r="V28" s="176">
        <v>0</v>
      </c>
      <c r="W28" s="83">
        <v>0</v>
      </c>
      <c r="X28" s="83">
        <v>0</v>
      </c>
      <c r="Y28" s="176">
        <v>0</v>
      </c>
      <c r="Z28" s="175">
        <f t="shared" si="5"/>
        <v>0</v>
      </c>
      <c r="AA28" s="175">
        <f t="shared" si="5"/>
        <v>0</v>
      </c>
      <c r="AB28" s="176">
        <v>0</v>
      </c>
      <c r="AC28" s="83">
        <v>0</v>
      </c>
      <c r="AD28" s="83">
        <v>0</v>
      </c>
      <c r="AE28" s="176">
        <v>0</v>
      </c>
      <c r="AF28" s="83">
        <v>0</v>
      </c>
      <c r="AG28" s="83">
        <v>0</v>
      </c>
      <c r="AH28" s="176">
        <v>0</v>
      </c>
      <c r="AI28" s="83">
        <v>0</v>
      </c>
      <c r="AJ28" s="83">
        <v>0</v>
      </c>
      <c r="AK28" s="176">
        <v>0</v>
      </c>
      <c r="AL28" s="175">
        <f t="shared" si="7"/>
        <v>0</v>
      </c>
      <c r="AM28" s="175">
        <f t="shared" si="7"/>
        <v>0</v>
      </c>
      <c r="AN28" s="176">
        <v>0</v>
      </c>
      <c r="AO28" s="83">
        <v>0</v>
      </c>
      <c r="AP28" s="83">
        <v>0</v>
      </c>
      <c r="AQ28" s="176">
        <v>0</v>
      </c>
      <c r="AR28" s="83">
        <v>0</v>
      </c>
      <c r="AS28" s="83">
        <v>0</v>
      </c>
      <c r="AT28" s="176">
        <v>0</v>
      </c>
      <c r="AU28" s="83">
        <v>0</v>
      </c>
      <c r="AV28" s="83">
        <v>0</v>
      </c>
      <c r="AW28" s="176">
        <v>0</v>
      </c>
      <c r="AX28" s="81">
        <f t="shared" si="9"/>
        <v>0</v>
      </c>
      <c r="AY28" s="81">
        <f t="shared" si="9"/>
        <v>0</v>
      </c>
      <c r="AZ28" s="176">
        <v>0</v>
      </c>
      <c r="BA28" s="83">
        <v>0</v>
      </c>
      <c r="BB28" s="83">
        <v>0</v>
      </c>
      <c r="BC28" s="176">
        <v>0</v>
      </c>
      <c r="BD28" s="83">
        <v>0</v>
      </c>
      <c r="BE28" s="83">
        <v>0</v>
      </c>
      <c r="BF28" s="176">
        <v>0</v>
      </c>
      <c r="BG28" s="83">
        <v>0</v>
      </c>
      <c r="BH28" s="83">
        <v>0</v>
      </c>
      <c r="BI28" s="176">
        <v>0</v>
      </c>
      <c r="BJ28" s="175">
        <f t="shared" si="15"/>
        <v>0</v>
      </c>
      <c r="BK28" s="175">
        <f t="shared" si="15"/>
        <v>0</v>
      </c>
      <c r="BL28" s="172">
        <v>0</v>
      </c>
      <c r="BM28" s="90">
        <f t="shared" si="14"/>
        <v>0</v>
      </c>
    </row>
    <row r="29" spans="1:65" s="85" customFormat="1" x14ac:dyDescent="0.55000000000000004">
      <c r="A29" s="77"/>
      <c r="B29" s="78"/>
      <c r="C29" s="78"/>
      <c r="D29" s="78" t="s">
        <v>70</v>
      </c>
      <c r="E29" s="78"/>
      <c r="F29" s="78"/>
      <c r="G29" s="78"/>
      <c r="H29" s="167"/>
      <c r="I29" s="79">
        <f t="shared" ref="I29:K30" si="18">SUM(I30)</f>
        <v>0</v>
      </c>
      <c r="J29" s="79">
        <f t="shared" si="18"/>
        <v>30000</v>
      </c>
      <c r="K29" s="79">
        <f t="shared" si="18"/>
        <v>0</v>
      </c>
      <c r="L29" s="168">
        <f t="shared" si="0"/>
        <v>30000</v>
      </c>
      <c r="M29" s="168">
        <f t="shared" si="1"/>
        <v>0</v>
      </c>
      <c r="N29" s="172">
        <f t="shared" ref="N29:N37" si="19">SUM(M29*100/L29)</f>
        <v>0</v>
      </c>
      <c r="O29" s="170">
        <f t="shared" si="3"/>
        <v>30000</v>
      </c>
      <c r="P29" s="172">
        <f t="shared" ref="P29:P92" si="20">SUM(O29*100/L29)</f>
        <v>100</v>
      </c>
      <c r="Q29" s="171">
        <f>SUM(Q30)</f>
        <v>0</v>
      </c>
      <c r="R29" s="171">
        <f>SUM(R30)</f>
        <v>0</v>
      </c>
      <c r="S29" s="172">
        <v>0</v>
      </c>
      <c r="T29" s="171">
        <f>SUM(T30)</f>
        <v>0</v>
      </c>
      <c r="U29" s="171">
        <f>SUM(U30)</f>
        <v>0</v>
      </c>
      <c r="V29" s="172">
        <v>0</v>
      </c>
      <c r="W29" s="171">
        <f>SUM(W30)</f>
        <v>0</v>
      </c>
      <c r="X29" s="171">
        <f>SUM(X30)</f>
        <v>0</v>
      </c>
      <c r="Y29" s="172">
        <v>0</v>
      </c>
      <c r="Z29" s="168">
        <f t="shared" si="5"/>
        <v>0</v>
      </c>
      <c r="AA29" s="168">
        <f t="shared" si="5"/>
        <v>0</v>
      </c>
      <c r="AB29" s="172">
        <v>0</v>
      </c>
      <c r="AC29" s="171">
        <f>SUM(AC30)</f>
        <v>0</v>
      </c>
      <c r="AD29" s="171">
        <f>SUM(AD30)</f>
        <v>0</v>
      </c>
      <c r="AE29" s="172">
        <v>0</v>
      </c>
      <c r="AF29" s="171">
        <f>SUM(AF30)</f>
        <v>0</v>
      </c>
      <c r="AG29" s="171">
        <f>SUM(AG30)</f>
        <v>0</v>
      </c>
      <c r="AH29" s="172">
        <v>0</v>
      </c>
      <c r="AI29" s="171">
        <f>SUM(AI30)</f>
        <v>0</v>
      </c>
      <c r="AJ29" s="171">
        <f>SUM(AJ30)</f>
        <v>0</v>
      </c>
      <c r="AK29" s="172">
        <v>0</v>
      </c>
      <c r="AL29" s="168">
        <f t="shared" si="7"/>
        <v>0</v>
      </c>
      <c r="AM29" s="168">
        <f t="shared" si="7"/>
        <v>0</v>
      </c>
      <c r="AN29" s="172">
        <v>0</v>
      </c>
      <c r="AO29" s="171">
        <f>SUM(AO30)</f>
        <v>0</v>
      </c>
      <c r="AP29" s="171">
        <f>SUM(AP30)</f>
        <v>0</v>
      </c>
      <c r="AQ29" s="172">
        <v>0</v>
      </c>
      <c r="AR29" s="171">
        <f>SUM(AR30)</f>
        <v>10000</v>
      </c>
      <c r="AS29" s="171">
        <f>SUM(AS30)</f>
        <v>0</v>
      </c>
      <c r="AT29" s="176">
        <f>SUM(AS29*100/AR29)</f>
        <v>0</v>
      </c>
      <c r="AU29" s="171">
        <f>SUM(AU30)</f>
        <v>0</v>
      </c>
      <c r="AV29" s="171">
        <f>SUM(AV30)</f>
        <v>0</v>
      </c>
      <c r="AW29" s="172">
        <v>0</v>
      </c>
      <c r="AX29" s="170">
        <f t="shared" si="9"/>
        <v>10000</v>
      </c>
      <c r="AY29" s="170">
        <f t="shared" si="9"/>
        <v>0</v>
      </c>
      <c r="AZ29" s="172">
        <f>SUM(AY29*100/AX29)</f>
        <v>0</v>
      </c>
      <c r="BA29" s="171">
        <f>SUM(BA30)</f>
        <v>0</v>
      </c>
      <c r="BB29" s="171">
        <f>SUM(BB30)</f>
        <v>0</v>
      </c>
      <c r="BC29" s="172">
        <v>0</v>
      </c>
      <c r="BD29" s="171">
        <f>SUM(BD30)</f>
        <v>0</v>
      </c>
      <c r="BE29" s="171">
        <f>SUM(BE30)</f>
        <v>0</v>
      </c>
      <c r="BF29" s="172">
        <v>0</v>
      </c>
      <c r="BG29" s="171">
        <f>SUM(BG30)</f>
        <v>20000</v>
      </c>
      <c r="BH29" s="171">
        <f>SUM(BH30)</f>
        <v>0</v>
      </c>
      <c r="BI29" s="176">
        <f>SUM(BH29*100/BG29)</f>
        <v>0</v>
      </c>
      <c r="BJ29" s="168">
        <f t="shared" si="15"/>
        <v>20000</v>
      </c>
      <c r="BK29" s="168">
        <f t="shared" si="15"/>
        <v>0</v>
      </c>
      <c r="BL29" s="176">
        <f>SUM(BK29*100/BJ29)</f>
        <v>0</v>
      </c>
      <c r="BM29" s="174">
        <f t="shared" si="14"/>
        <v>30000</v>
      </c>
    </row>
    <row r="30" spans="1:65" s="85" customFormat="1" x14ac:dyDescent="0.55000000000000004">
      <c r="A30" s="77"/>
      <c r="B30" s="78"/>
      <c r="C30" s="78"/>
      <c r="D30" s="78"/>
      <c r="E30" s="78" t="s">
        <v>71</v>
      </c>
      <c r="F30" s="78"/>
      <c r="G30" s="78"/>
      <c r="H30" s="167"/>
      <c r="I30" s="79">
        <f t="shared" si="18"/>
        <v>0</v>
      </c>
      <c r="J30" s="79">
        <f t="shared" si="18"/>
        <v>30000</v>
      </c>
      <c r="K30" s="79">
        <f t="shared" si="18"/>
        <v>0</v>
      </c>
      <c r="L30" s="168">
        <f t="shared" si="0"/>
        <v>30000</v>
      </c>
      <c r="M30" s="168">
        <f t="shared" si="1"/>
        <v>0</v>
      </c>
      <c r="N30" s="172">
        <f t="shared" si="19"/>
        <v>0</v>
      </c>
      <c r="O30" s="170">
        <f t="shared" si="3"/>
        <v>30000</v>
      </c>
      <c r="P30" s="172">
        <f t="shared" si="20"/>
        <v>100</v>
      </c>
      <c r="Q30" s="171">
        <f>SUM(Q31)</f>
        <v>0</v>
      </c>
      <c r="R30" s="171">
        <f>SUM(R31)</f>
        <v>0</v>
      </c>
      <c r="S30" s="172">
        <v>0</v>
      </c>
      <c r="T30" s="171">
        <f>SUM(T31)</f>
        <v>0</v>
      </c>
      <c r="U30" s="171">
        <f>SUM(U31)</f>
        <v>0</v>
      </c>
      <c r="V30" s="172">
        <v>0</v>
      </c>
      <c r="W30" s="171">
        <f>SUM(W31)</f>
        <v>0</v>
      </c>
      <c r="X30" s="171">
        <f>SUM(X31)</f>
        <v>0</v>
      </c>
      <c r="Y30" s="172">
        <v>0</v>
      </c>
      <c r="Z30" s="168">
        <f t="shared" si="5"/>
        <v>0</v>
      </c>
      <c r="AA30" s="168">
        <f t="shared" si="5"/>
        <v>0</v>
      </c>
      <c r="AB30" s="172">
        <v>0</v>
      </c>
      <c r="AC30" s="171">
        <f>SUM(AC31)</f>
        <v>0</v>
      </c>
      <c r="AD30" s="171">
        <f>SUM(AD31)</f>
        <v>0</v>
      </c>
      <c r="AE30" s="172">
        <v>0</v>
      </c>
      <c r="AF30" s="171">
        <f>SUM(AF31)</f>
        <v>0</v>
      </c>
      <c r="AG30" s="171">
        <f>SUM(AG31)</f>
        <v>0</v>
      </c>
      <c r="AH30" s="172">
        <v>0</v>
      </c>
      <c r="AI30" s="171">
        <f>SUM(AI31)</f>
        <v>0</v>
      </c>
      <c r="AJ30" s="171">
        <f>SUM(AJ31)</f>
        <v>0</v>
      </c>
      <c r="AK30" s="172">
        <v>0</v>
      </c>
      <c r="AL30" s="168">
        <f t="shared" si="7"/>
        <v>0</v>
      </c>
      <c r="AM30" s="168">
        <f t="shared" si="7"/>
        <v>0</v>
      </c>
      <c r="AN30" s="172">
        <v>0</v>
      </c>
      <c r="AO30" s="171">
        <f>SUM(AO31)</f>
        <v>0</v>
      </c>
      <c r="AP30" s="171">
        <f>SUM(AP31)</f>
        <v>0</v>
      </c>
      <c r="AQ30" s="172">
        <v>0</v>
      </c>
      <c r="AR30" s="171">
        <f>SUM(AR31)</f>
        <v>10000</v>
      </c>
      <c r="AS30" s="171">
        <f>SUM(AS31)</f>
        <v>0</v>
      </c>
      <c r="AT30" s="176">
        <f>SUM(AS30*100/AR30)</f>
        <v>0</v>
      </c>
      <c r="AU30" s="171">
        <f>SUM(AU31)</f>
        <v>0</v>
      </c>
      <c r="AV30" s="171">
        <f>SUM(AV31)</f>
        <v>0</v>
      </c>
      <c r="AW30" s="172">
        <v>0</v>
      </c>
      <c r="AX30" s="170">
        <f t="shared" si="9"/>
        <v>10000</v>
      </c>
      <c r="AY30" s="170">
        <f t="shared" si="9"/>
        <v>0</v>
      </c>
      <c r="AZ30" s="172">
        <f>SUM(AY30*100/AX30)</f>
        <v>0</v>
      </c>
      <c r="BA30" s="171">
        <f>SUM(BA31)</f>
        <v>0</v>
      </c>
      <c r="BB30" s="171">
        <f>SUM(BB31)</f>
        <v>0</v>
      </c>
      <c r="BC30" s="172">
        <v>0</v>
      </c>
      <c r="BD30" s="171">
        <f>SUM(BD31)</f>
        <v>0</v>
      </c>
      <c r="BE30" s="171">
        <f>SUM(BE31)</f>
        <v>0</v>
      </c>
      <c r="BF30" s="172">
        <v>0</v>
      </c>
      <c r="BG30" s="171">
        <f>SUM(BG31)</f>
        <v>20000</v>
      </c>
      <c r="BH30" s="171">
        <f>SUM(BH31)</f>
        <v>0</v>
      </c>
      <c r="BI30" s="176">
        <f>SUM(BH30*100/BG30)</f>
        <v>0</v>
      </c>
      <c r="BJ30" s="168">
        <f t="shared" si="15"/>
        <v>20000</v>
      </c>
      <c r="BK30" s="168">
        <f t="shared" si="15"/>
        <v>0</v>
      </c>
      <c r="BL30" s="176">
        <f>SUM(BK30*100/BJ30)</f>
        <v>0</v>
      </c>
      <c r="BM30" s="174">
        <f t="shared" si="14"/>
        <v>30000</v>
      </c>
    </row>
    <row r="31" spans="1:65" s="88" customFormat="1" x14ac:dyDescent="0.55000000000000004">
      <c r="A31" s="86"/>
      <c r="B31" s="87"/>
      <c r="C31" s="87"/>
      <c r="D31" s="78"/>
      <c r="E31" s="92"/>
      <c r="F31" s="87" t="s">
        <v>115</v>
      </c>
      <c r="G31" s="87"/>
      <c r="H31" s="93"/>
      <c r="I31" s="79">
        <v>0</v>
      </c>
      <c r="J31" s="83">
        <v>30000</v>
      </c>
      <c r="K31" s="83">
        <v>0</v>
      </c>
      <c r="L31" s="175">
        <f t="shared" si="0"/>
        <v>30000</v>
      </c>
      <c r="M31" s="175">
        <f t="shared" si="1"/>
        <v>0</v>
      </c>
      <c r="N31" s="176">
        <f t="shared" si="19"/>
        <v>0</v>
      </c>
      <c r="O31" s="81">
        <f t="shared" si="3"/>
        <v>30000</v>
      </c>
      <c r="P31" s="176">
        <f t="shared" si="20"/>
        <v>100</v>
      </c>
      <c r="Q31" s="83">
        <v>0</v>
      </c>
      <c r="R31" s="83">
        <v>0</v>
      </c>
      <c r="S31" s="176">
        <v>0</v>
      </c>
      <c r="T31" s="83">
        <v>0</v>
      </c>
      <c r="U31" s="83">
        <v>0</v>
      </c>
      <c r="V31" s="176">
        <v>0</v>
      </c>
      <c r="W31" s="83">
        <v>0</v>
      </c>
      <c r="X31" s="83">
        <v>0</v>
      </c>
      <c r="Y31" s="176">
        <v>0</v>
      </c>
      <c r="Z31" s="175">
        <f t="shared" si="5"/>
        <v>0</v>
      </c>
      <c r="AA31" s="175">
        <f t="shared" si="5"/>
        <v>0</v>
      </c>
      <c r="AB31" s="176">
        <v>0</v>
      </c>
      <c r="AC31" s="83">
        <v>0</v>
      </c>
      <c r="AD31" s="83">
        <v>0</v>
      </c>
      <c r="AE31" s="176">
        <v>0</v>
      </c>
      <c r="AF31" s="83">
        <v>0</v>
      </c>
      <c r="AG31" s="83">
        <v>0</v>
      </c>
      <c r="AH31" s="176">
        <v>0</v>
      </c>
      <c r="AI31" s="83">
        <v>0</v>
      </c>
      <c r="AJ31" s="83">
        <v>0</v>
      </c>
      <c r="AK31" s="176">
        <v>0</v>
      </c>
      <c r="AL31" s="175">
        <f t="shared" si="7"/>
        <v>0</v>
      </c>
      <c r="AM31" s="175">
        <f t="shared" si="7"/>
        <v>0</v>
      </c>
      <c r="AN31" s="176">
        <v>0</v>
      </c>
      <c r="AO31" s="83">
        <v>0</v>
      </c>
      <c r="AP31" s="83">
        <v>0</v>
      </c>
      <c r="AQ31" s="176">
        <v>0</v>
      </c>
      <c r="AR31" s="83">
        <v>10000</v>
      </c>
      <c r="AS31" s="83"/>
      <c r="AT31" s="176">
        <f>SUM(AS31*100/AR31)</f>
        <v>0</v>
      </c>
      <c r="AU31" s="83">
        <v>0</v>
      </c>
      <c r="AV31" s="83">
        <v>0</v>
      </c>
      <c r="AW31" s="176">
        <v>0</v>
      </c>
      <c r="AX31" s="81">
        <f t="shared" si="9"/>
        <v>10000</v>
      </c>
      <c r="AY31" s="81">
        <f t="shared" si="9"/>
        <v>0</v>
      </c>
      <c r="AZ31" s="176">
        <f>SUM(AY31*100/AX31)</f>
        <v>0</v>
      </c>
      <c r="BA31" s="83">
        <v>0</v>
      </c>
      <c r="BB31" s="83">
        <v>0</v>
      </c>
      <c r="BC31" s="176">
        <v>0</v>
      </c>
      <c r="BD31" s="83">
        <v>0</v>
      </c>
      <c r="BE31" s="83">
        <v>0</v>
      </c>
      <c r="BF31" s="176">
        <v>0</v>
      </c>
      <c r="BG31" s="83">
        <v>20000</v>
      </c>
      <c r="BH31" s="83"/>
      <c r="BI31" s="176">
        <f>SUM(BH31*100/BG31)</f>
        <v>0</v>
      </c>
      <c r="BJ31" s="175">
        <f t="shared" si="15"/>
        <v>20000</v>
      </c>
      <c r="BK31" s="175">
        <f t="shared" si="15"/>
        <v>0</v>
      </c>
      <c r="BL31" s="176">
        <f>SUM(BK31*100/BJ31)</f>
        <v>0</v>
      </c>
      <c r="BM31" s="90">
        <f t="shared" si="14"/>
        <v>30000</v>
      </c>
    </row>
    <row r="32" spans="1:65" s="203" customFormat="1" x14ac:dyDescent="0.55000000000000004">
      <c r="A32" s="194"/>
      <c r="B32" s="195"/>
      <c r="C32" s="195" t="s">
        <v>112</v>
      </c>
      <c r="D32" s="195"/>
      <c r="E32" s="195"/>
      <c r="F32" s="195"/>
      <c r="G32" s="195"/>
      <c r="H32" s="196"/>
      <c r="I32" s="197">
        <f t="shared" ref="I32:K36" si="21">SUM(I33)</f>
        <v>3500</v>
      </c>
      <c r="J32" s="197">
        <f t="shared" si="21"/>
        <v>24870</v>
      </c>
      <c r="K32" s="197">
        <f t="shared" si="21"/>
        <v>-3000</v>
      </c>
      <c r="L32" s="198">
        <f t="shared" si="0"/>
        <v>21870</v>
      </c>
      <c r="M32" s="198">
        <f t="shared" si="1"/>
        <v>0</v>
      </c>
      <c r="N32" s="199">
        <f t="shared" si="19"/>
        <v>0</v>
      </c>
      <c r="O32" s="200">
        <f t="shared" si="3"/>
        <v>21870</v>
      </c>
      <c r="P32" s="199">
        <f t="shared" si="20"/>
        <v>100</v>
      </c>
      <c r="Q32" s="201">
        <f t="shared" ref="Q32:R36" si="22">SUM(Q33)</f>
        <v>0</v>
      </c>
      <c r="R32" s="201">
        <f t="shared" si="22"/>
        <v>0</v>
      </c>
      <c r="S32" s="199">
        <v>0</v>
      </c>
      <c r="T32" s="201">
        <f t="shared" ref="T32:U36" si="23">SUM(T33)</f>
        <v>0</v>
      </c>
      <c r="U32" s="201">
        <f t="shared" si="23"/>
        <v>0</v>
      </c>
      <c r="V32" s="199">
        <v>0</v>
      </c>
      <c r="W32" s="201">
        <f t="shared" ref="W32:X36" si="24">SUM(W33)</f>
        <v>0</v>
      </c>
      <c r="X32" s="201">
        <f t="shared" si="24"/>
        <v>0</v>
      </c>
      <c r="Y32" s="199">
        <v>0</v>
      </c>
      <c r="Z32" s="198">
        <f t="shared" si="5"/>
        <v>0</v>
      </c>
      <c r="AA32" s="198">
        <f t="shared" si="5"/>
        <v>0</v>
      </c>
      <c r="AB32" s="199">
        <v>0</v>
      </c>
      <c r="AC32" s="201">
        <f t="shared" ref="AC32:AD36" si="25">SUM(AC33)</f>
        <v>0</v>
      </c>
      <c r="AD32" s="201">
        <f t="shared" si="25"/>
        <v>0</v>
      </c>
      <c r="AE32" s="199">
        <v>0</v>
      </c>
      <c r="AF32" s="201">
        <f t="shared" ref="AF32:AG36" si="26">SUM(AF33)</f>
        <v>0</v>
      </c>
      <c r="AG32" s="201">
        <f t="shared" si="26"/>
        <v>0</v>
      </c>
      <c r="AH32" s="199">
        <v>0</v>
      </c>
      <c r="AI32" s="201">
        <f t="shared" ref="AI32:AJ36" si="27">SUM(AI33)</f>
        <v>0</v>
      </c>
      <c r="AJ32" s="201">
        <f t="shared" si="27"/>
        <v>0</v>
      </c>
      <c r="AK32" s="199">
        <v>0</v>
      </c>
      <c r="AL32" s="198">
        <f t="shared" si="7"/>
        <v>0</v>
      </c>
      <c r="AM32" s="198">
        <f t="shared" si="7"/>
        <v>0</v>
      </c>
      <c r="AN32" s="199">
        <v>0</v>
      </c>
      <c r="AO32" s="201">
        <f t="shared" ref="AO32:AP36" si="28">SUM(AO33)</f>
        <v>0</v>
      </c>
      <c r="AP32" s="201">
        <f t="shared" si="28"/>
        <v>0</v>
      </c>
      <c r="AQ32" s="199">
        <v>0</v>
      </c>
      <c r="AR32" s="201">
        <f t="shared" ref="AR32:AS36" si="29">SUM(AR33)</f>
        <v>0</v>
      </c>
      <c r="AS32" s="201">
        <f t="shared" si="29"/>
        <v>0</v>
      </c>
      <c r="AT32" s="199">
        <v>0</v>
      </c>
      <c r="AU32" s="201">
        <f t="shared" ref="AU32:AV36" si="30">SUM(AU33)</f>
        <v>0</v>
      </c>
      <c r="AV32" s="201">
        <f t="shared" si="30"/>
        <v>0</v>
      </c>
      <c r="AW32" s="199">
        <v>0</v>
      </c>
      <c r="AX32" s="200">
        <f t="shared" si="9"/>
        <v>0</v>
      </c>
      <c r="AY32" s="200">
        <f t="shared" si="9"/>
        <v>0</v>
      </c>
      <c r="AZ32" s="199">
        <v>0</v>
      </c>
      <c r="BA32" s="201">
        <f t="shared" ref="BA32:BB36" si="31">SUM(BA33)</f>
        <v>0</v>
      </c>
      <c r="BB32" s="201">
        <f t="shared" si="31"/>
        <v>0</v>
      </c>
      <c r="BC32" s="199">
        <v>0</v>
      </c>
      <c r="BD32" s="201">
        <f t="shared" ref="BD32:BE36" si="32">SUM(BD33)</f>
        <v>21870</v>
      </c>
      <c r="BE32" s="201">
        <f t="shared" si="32"/>
        <v>0</v>
      </c>
      <c r="BF32" s="199">
        <v>0</v>
      </c>
      <c r="BG32" s="201">
        <f t="shared" ref="BG32:BH36" si="33">SUM(BG33)</f>
        <v>0</v>
      </c>
      <c r="BH32" s="201">
        <f t="shared" si="33"/>
        <v>0</v>
      </c>
      <c r="BI32" s="199">
        <v>0</v>
      </c>
      <c r="BJ32" s="198">
        <f t="shared" si="15"/>
        <v>21870</v>
      </c>
      <c r="BK32" s="198">
        <f t="shared" si="15"/>
        <v>0</v>
      </c>
      <c r="BL32" s="199">
        <v>0</v>
      </c>
      <c r="BM32" s="202">
        <f t="shared" si="14"/>
        <v>21870</v>
      </c>
    </row>
    <row r="33" spans="1:65" s="189" customFormat="1" x14ac:dyDescent="0.55000000000000004">
      <c r="A33" s="180"/>
      <c r="B33" s="100"/>
      <c r="C33" s="100"/>
      <c r="D33" s="100" t="s">
        <v>113</v>
      </c>
      <c r="E33" s="100"/>
      <c r="F33" s="100"/>
      <c r="G33" s="100"/>
      <c r="H33" s="181"/>
      <c r="I33" s="101">
        <f t="shared" si="21"/>
        <v>3500</v>
      </c>
      <c r="J33" s="101">
        <f t="shared" si="21"/>
        <v>24870</v>
      </c>
      <c r="K33" s="101">
        <f t="shared" si="21"/>
        <v>-3000</v>
      </c>
      <c r="L33" s="182">
        <f t="shared" si="0"/>
        <v>21870</v>
      </c>
      <c r="M33" s="182">
        <f t="shared" si="1"/>
        <v>0</v>
      </c>
      <c r="N33" s="186">
        <f t="shared" si="19"/>
        <v>0</v>
      </c>
      <c r="O33" s="184">
        <f t="shared" si="3"/>
        <v>21870</v>
      </c>
      <c r="P33" s="186">
        <f t="shared" si="20"/>
        <v>100</v>
      </c>
      <c r="Q33" s="185">
        <f t="shared" si="22"/>
        <v>0</v>
      </c>
      <c r="R33" s="185">
        <f t="shared" si="22"/>
        <v>0</v>
      </c>
      <c r="S33" s="186">
        <v>0</v>
      </c>
      <c r="T33" s="185">
        <f t="shared" si="23"/>
        <v>0</v>
      </c>
      <c r="U33" s="185">
        <f t="shared" si="23"/>
        <v>0</v>
      </c>
      <c r="V33" s="186">
        <v>0</v>
      </c>
      <c r="W33" s="185">
        <f t="shared" si="24"/>
        <v>0</v>
      </c>
      <c r="X33" s="185">
        <f t="shared" si="24"/>
        <v>0</v>
      </c>
      <c r="Y33" s="186">
        <v>0</v>
      </c>
      <c r="Z33" s="182">
        <f t="shared" si="5"/>
        <v>0</v>
      </c>
      <c r="AA33" s="182">
        <f t="shared" si="5"/>
        <v>0</v>
      </c>
      <c r="AB33" s="186">
        <v>0</v>
      </c>
      <c r="AC33" s="185">
        <f t="shared" si="25"/>
        <v>0</v>
      </c>
      <c r="AD33" s="185">
        <f t="shared" si="25"/>
        <v>0</v>
      </c>
      <c r="AE33" s="186">
        <v>0</v>
      </c>
      <c r="AF33" s="185">
        <f t="shared" si="26"/>
        <v>0</v>
      </c>
      <c r="AG33" s="185">
        <f t="shared" si="26"/>
        <v>0</v>
      </c>
      <c r="AH33" s="186">
        <v>0</v>
      </c>
      <c r="AI33" s="185">
        <f t="shared" si="27"/>
        <v>0</v>
      </c>
      <c r="AJ33" s="185">
        <f t="shared" si="27"/>
        <v>0</v>
      </c>
      <c r="AK33" s="186">
        <v>0</v>
      </c>
      <c r="AL33" s="182">
        <f t="shared" si="7"/>
        <v>0</v>
      </c>
      <c r="AM33" s="182">
        <f t="shared" si="7"/>
        <v>0</v>
      </c>
      <c r="AN33" s="186">
        <v>0</v>
      </c>
      <c r="AO33" s="185">
        <f t="shared" si="28"/>
        <v>0</v>
      </c>
      <c r="AP33" s="185">
        <f t="shared" si="28"/>
        <v>0</v>
      </c>
      <c r="AQ33" s="186">
        <v>0</v>
      </c>
      <c r="AR33" s="185">
        <f t="shared" si="29"/>
        <v>0</v>
      </c>
      <c r="AS33" s="185">
        <f t="shared" si="29"/>
        <v>0</v>
      </c>
      <c r="AT33" s="186">
        <v>0</v>
      </c>
      <c r="AU33" s="185">
        <f t="shared" si="30"/>
        <v>0</v>
      </c>
      <c r="AV33" s="185">
        <f t="shared" si="30"/>
        <v>0</v>
      </c>
      <c r="AW33" s="186">
        <v>0</v>
      </c>
      <c r="AX33" s="184">
        <f t="shared" si="9"/>
        <v>0</v>
      </c>
      <c r="AY33" s="184">
        <f t="shared" si="9"/>
        <v>0</v>
      </c>
      <c r="AZ33" s="186">
        <v>0</v>
      </c>
      <c r="BA33" s="185">
        <f t="shared" si="31"/>
        <v>0</v>
      </c>
      <c r="BB33" s="185">
        <f t="shared" si="31"/>
        <v>0</v>
      </c>
      <c r="BC33" s="186">
        <v>0</v>
      </c>
      <c r="BD33" s="185">
        <f t="shared" si="32"/>
        <v>21870</v>
      </c>
      <c r="BE33" s="185">
        <f t="shared" si="32"/>
        <v>0</v>
      </c>
      <c r="BF33" s="186">
        <v>0</v>
      </c>
      <c r="BG33" s="185">
        <f t="shared" si="33"/>
        <v>0</v>
      </c>
      <c r="BH33" s="185">
        <f t="shared" si="33"/>
        <v>0</v>
      </c>
      <c r="BI33" s="186">
        <v>0</v>
      </c>
      <c r="BJ33" s="182">
        <f t="shared" si="15"/>
        <v>21870</v>
      </c>
      <c r="BK33" s="182">
        <f t="shared" si="15"/>
        <v>0</v>
      </c>
      <c r="BL33" s="186">
        <v>0</v>
      </c>
      <c r="BM33" s="188">
        <f t="shared" si="14"/>
        <v>21870</v>
      </c>
    </row>
    <row r="34" spans="1:65" s="85" customFormat="1" x14ac:dyDescent="0.55000000000000004">
      <c r="A34" s="77"/>
      <c r="B34" s="78"/>
      <c r="C34" s="78"/>
      <c r="D34" s="78" t="s">
        <v>40</v>
      </c>
      <c r="E34" s="78"/>
      <c r="F34" s="78"/>
      <c r="G34" s="78"/>
      <c r="H34" s="167"/>
      <c r="I34" s="79">
        <f t="shared" si="21"/>
        <v>3500</v>
      </c>
      <c r="J34" s="79">
        <f t="shared" si="21"/>
        <v>24870</v>
      </c>
      <c r="K34" s="79">
        <f t="shared" si="21"/>
        <v>-3000</v>
      </c>
      <c r="L34" s="168">
        <f t="shared" si="0"/>
        <v>21870</v>
      </c>
      <c r="M34" s="168">
        <f t="shared" si="1"/>
        <v>0</v>
      </c>
      <c r="N34" s="172">
        <f t="shared" si="19"/>
        <v>0</v>
      </c>
      <c r="O34" s="170">
        <f t="shared" si="3"/>
        <v>21870</v>
      </c>
      <c r="P34" s="172">
        <f t="shared" si="20"/>
        <v>100</v>
      </c>
      <c r="Q34" s="171">
        <f t="shared" si="22"/>
        <v>0</v>
      </c>
      <c r="R34" s="171">
        <f t="shared" si="22"/>
        <v>0</v>
      </c>
      <c r="S34" s="172">
        <v>0</v>
      </c>
      <c r="T34" s="171">
        <f t="shared" si="23"/>
        <v>0</v>
      </c>
      <c r="U34" s="171">
        <f t="shared" si="23"/>
        <v>0</v>
      </c>
      <c r="V34" s="172">
        <v>0</v>
      </c>
      <c r="W34" s="171">
        <f t="shared" si="24"/>
        <v>0</v>
      </c>
      <c r="X34" s="171">
        <f t="shared" si="24"/>
        <v>0</v>
      </c>
      <c r="Y34" s="172">
        <v>0</v>
      </c>
      <c r="Z34" s="168">
        <f t="shared" si="5"/>
        <v>0</v>
      </c>
      <c r="AA34" s="168">
        <f t="shared" si="5"/>
        <v>0</v>
      </c>
      <c r="AB34" s="172">
        <v>0</v>
      </c>
      <c r="AC34" s="171">
        <f t="shared" si="25"/>
        <v>0</v>
      </c>
      <c r="AD34" s="171">
        <f t="shared" si="25"/>
        <v>0</v>
      </c>
      <c r="AE34" s="172">
        <v>0</v>
      </c>
      <c r="AF34" s="171">
        <f t="shared" si="26"/>
        <v>0</v>
      </c>
      <c r="AG34" s="171">
        <f t="shared" si="26"/>
        <v>0</v>
      </c>
      <c r="AH34" s="172">
        <v>0</v>
      </c>
      <c r="AI34" s="171">
        <f t="shared" si="27"/>
        <v>0</v>
      </c>
      <c r="AJ34" s="171">
        <f t="shared" si="27"/>
        <v>0</v>
      </c>
      <c r="AK34" s="172">
        <v>0</v>
      </c>
      <c r="AL34" s="168">
        <f t="shared" si="7"/>
        <v>0</v>
      </c>
      <c r="AM34" s="168">
        <f t="shared" si="7"/>
        <v>0</v>
      </c>
      <c r="AN34" s="172">
        <v>0</v>
      </c>
      <c r="AO34" s="171">
        <f t="shared" si="28"/>
        <v>0</v>
      </c>
      <c r="AP34" s="171">
        <f t="shared" si="28"/>
        <v>0</v>
      </c>
      <c r="AQ34" s="172">
        <v>0</v>
      </c>
      <c r="AR34" s="171">
        <f t="shared" si="29"/>
        <v>0</v>
      </c>
      <c r="AS34" s="171">
        <f t="shared" si="29"/>
        <v>0</v>
      </c>
      <c r="AT34" s="172">
        <v>0</v>
      </c>
      <c r="AU34" s="171">
        <f t="shared" si="30"/>
        <v>0</v>
      </c>
      <c r="AV34" s="171">
        <f t="shared" si="30"/>
        <v>0</v>
      </c>
      <c r="AW34" s="172">
        <v>0</v>
      </c>
      <c r="AX34" s="170">
        <f t="shared" si="9"/>
        <v>0</v>
      </c>
      <c r="AY34" s="170">
        <f t="shared" si="9"/>
        <v>0</v>
      </c>
      <c r="AZ34" s="172">
        <v>0</v>
      </c>
      <c r="BA34" s="171">
        <f t="shared" si="31"/>
        <v>0</v>
      </c>
      <c r="BB34" s="171">
        <f t="shared" si="31"/>
        <v>0</v>
      </c>
      <c r="BC34" s="172">
        <v>0</v>
      </c>
      <c r="BD34" s="171">
        <f t="shared" si="32"/>
        <v>21870</v>
      </c>
      <c r="BE34" s="171">
        <f t="shared" si="32"/>
        <v>0</v>
      </c>
      <c r="BF34" s="172">
        <v>0</v>
      </c>
      <c r="BG34" s="171">
        <f t="shared" si="33"/>
        <v>0</v>
      </c>
      <c r="BH34" s="171">
        <f t="shared" si="33"/>
        <v>0</v>
      </c>
      <c r="BI34" s="172">
        <v>0</v>
      </c>
      <c r="BJ34" s="168">
        <f t="shared" si="15"/>
        <v>21870</v>
      </c>
      <c r="BK34" s="168">
        <f t="shared" si="15"/>
        <v>0</v>
      </c>
      <c r="BL34" s="172">
        <v>0</v>
      </c>
      <c r="BM34" s="174">
        <f t="shared" si="14"/>
        <v>21870</v>
      </c>
    </row>
    <row r="35" spans="1:65" s="85" customFormat="1" x14ac:dyDescent="0.55000000000000004">
      <c r="A35" s="77"/>
      <c r="B35" s="78"/>
      <c r="C35" s="78"/>
      <c r="D35" s="78"/>
      <c r="E35" s="78" t="s">
        <v>41</v>
      </c>
      <c r="F35" s="78"/>
      <c r="G35" s="78"/>
      <c r="H35" s="167"/>
      <c r="I35" s="79">
        <f t="shared" si="21"/>
        <v>3500</v>
      </c>
      <c r="J35" s="79">
        <f t="shared" si="21"/>
        <v>24870</v>
      </c>
      <c r="K35" s="79">
        <f t="shared" si="21"/>
        <v>-3000</v>
      </c>
      <c r="L35" s="168">
        <f t="shared" si="0"/>
        <v>21870</v>
      </c>
      <c r="M35" s="168">
        <f t="shared" si="1"/>
        <v>0</v>
      </c>
      <c r="N35" s="172">
        <f t="shared" si="19"/>
        <v>0</v>
      </c>
      <c r="O35" s="170">
        <f t="shared" si="3"/>
        <v>21870</v>
      </c>
      <c r="P35" s="172">
        <f t="shared" si="20"/>
        <v>100</v>
      </c>
      <c r="Q35" s="171">
        <f t="shared" si="22"/>
        <v>0</v>
      </c>
      <c r="R35" s="171">
        <f t="shared" si="22"/>
        <v>0</v>
      </c>
      <c r="S35" s="172">
        <v>0</v>
      </c>
      <c r="T35" s="171">
        <f t="shared" si="23"/>
        <v>0</v>
      </c>
      <c r="U35" s="171">
        <f t="shared" si="23"/>
        <v>0</v>
      </c>
      <c r="V35" s="172">
        <v>0</v>
      </c>
      <c r="W35" s="171">
        <f t="shared" si="24"/>
        <v>0</v>
      </c>
      <c r="X35" s="171">
        <f t="shared" si="24"/>
        <v>0</v>
      </c>
      <c r="Y35" s="172">
        <v>0</v>
      </c>
      <c r="Z35" s="168">
        <f t="shared" si="5"/>
        <v>0</v>
      </c>
      <c r="AA35" s="168">
        <f t="shared" si="5"/>
        <v>0</v>
      </c>
      <c r="AB35" s="172">
        <v>0</v>
      </c>
      <c r="AC35" s="171">
        <f t="shared" si="25"/>
        <v>0</v>
      </c>
      <c r="AD35" s="171">
        <f t="shared" si="25"/>
        <v>0</v>
      </c>
      <c r="AE35" s="172">
        <v>0</v>
      </c>
      <c r="AF35" s="171">
        <f t="shared" si="26"/>
        <v>0</v>
      </c>
      <c r="AG35" s="171">
        <f t="shared" si="26"/>
        <v>0</v>
      </c>
      <c r="AH35" s="172">
        <v>0</v>
      </c>
      <c r="AI35" s="171">
        <f t="shared" si="27"/>
        <v>0</v>
      </c>
      <c r="AJ35" s="171">
        <f t="shared" si="27"/>
        <v>0</v>
      </c>
      <c r="AK35" s="172">
        <v>0</v>
      </c>
      <c r="AL35" s="168">
        <f t="shared" si="7"/>
        <v>0</v>
      </c>
      <c r="AM35" s="168">
        <f t="shared" si="7"/>
        <v>0</v>
      </c>
      <c r="AN35" s="172">
        <v>0</v>
      </c>
      <c r="AO35" s="171">
        <f t="shared" si="28"/>
        <v>0</v>
      </c>
      <c r="AP35" s="171">
        <f t="shared" si="28"/>
        <v>0</v>
      </c>
      <c r="AQ35" s="172">
        <v>0</v>
      </c>
      <c r="AR35" s="171">
        <f t="shared" si="29"/>
        <v>0</v>
      </c>
      <c r="AS35" s="171">
        <f t="shared" si="29"/>
        <v>0</v>
      </c>
      <c r="AT35" s="172">
        <v>0</v>
      </c>
      <c r="AU35" s="171">
        <f t="shared" si="30"/>
        <v>0</v>
      </c>
      <c r="AV35" s="171">
        <f t="shared" si="30"/>
        <v>0</v>
      </c>
      <c r="AW35" s="172">
        <v>0</v>
      </c>
      <c r="AX35" s="170">
        <f t="shared" si="9"/>
        <v>0</v>
      </c>
      <c r="AY35" s="170">
        <f t="shared" si="9"/>
        <v>0</v>
      </c>
      <c r="AZ35" s="172">
        <v>0</v>
      </c>
      <c r="BA35" s="171">
        <f t="shared" si="31"/>
        <v>0</v>
      </c>
      <c r="BB35" s="171">
        <f t="shared" si="31"/>
        <v>0</v>
      </c>
      <c r="BC35" s="172">
        <v>0</v>
      </c>
      <c r="BD35" s="171">
        <f t="shared" si="32"/>
        <v>21870</v>
      </c>
      <c r="BE35" s="171">
        <f t="shared" si="32"/>
        <v>0</v>
      </c>
      <c r="BF35" s="172">
        <v>0</v>
      </c>
      <c r="BG35" s="171">
        <f t="shared" si="33"/>
        <v>0</v>
      </c>
      <c r="BH35" s="171">
        <f t="shared" si="33"/>
        <v>0</v>
      </c>
      <c r="BI35" s="172">
        <v>0</v>
      </c>
      <c r="BJ35" s="168">
        <f t="shared" si="15"/>
        <v>21870</v>
      </c>
      <c r="BK35" s="168">
        <f t="shared" si="15"/>
        <v>0</v>
      </c>
      <c r="BL35" s="172">
        <v>0</v>
      </c>
      <c r="BM35" s="174">
        <f t="shared" si="14"/>
        <v>21870</v>
      </c>
    </row>
    <row r="36" spans="1:65" s="85" customFormat="1" x14ac:dyDescent="0.55000000000000004">
      <c r="A36" s="77"/>
      <c r="B36" s="78"/>
      <c r="C36" s="78"/>
      <c r="D36" s="78"/>
      <c r="E36" s="78"/>
      <c r="F36" s="78" t="s">
        <v>47</v>
      </c>
      <c r="G36" s="78"/>
      <c r="H36" s="167"/>
      <c r="I36" s="79">
        <f t="shared" si="21"/>
        <v>3500</v>
      </c>
      <c r="J36" s="79">
        <f t="shared" si="21"/>
        <v>24870</v>
      </c>
      <c r="K36" s="79">
        <f t="shared" si="21"/>
        <v>-3000</v>
      </c>
      <c r="L36" s="168">
        <f t="shared" si="0"/>
        <v>21870</v>
      </c>
      <c r="M36" s="168">
        <f t="shared" si="1"/>
        <v>0</v>
      </c>
      <c r="N36" s="172">
        <f t="shared" si="19"/>
        <v>0</v>
      </c>
      <c r="O36" s="170">
        <f t="shared" si="3"/>
        <v>21870</v>
      </c>
      <c r="P36" s="172">
        <f t="shared" si="20"/>
        <v>100</v>
      </c>
      <c r="Q36" s="171">
        <f t="shared" si="22"/>
        <v>0</v>
      </c>
      <c r="R36" s="171">
        <f t="shared" si="22"/>
        <v>0</v>
      </c>
      <c r="S36" s="172">
        <v>0</v>
      </c>
      <c r="T36" s="171">
        <f t="shared" si="23"/>
        <v>0</v>
      </c>
      <c r="U36" s="171">
        <f t="shared" si="23"/>
        <v>0</v>
      </c>
      <c r="V36" s="172">
        <v>0</v>
      </c>
      <c r="W36" s="171">
        <f t="shared" si="24"/>
        <v>0</v>
      </c>
      <c r="X36" s="171">
        <f t="shared" si="24"/>
        <v>0</v>
      </c>
      <c r="Y36" s="172">
        <v>0</v>
      </c>
      <c r="Z36" s="168">
        <f t="shared" si="5"/>
        <v>0</v>
      </c>
      <c r="AA36" s="168">
        <f t="shared" si="5"/>
        <v>0</v>
      </c>
      <c r="AB36" s="172">
        <v>0</v>
      </c>
      <c r="AC36" s="171">
        <f t="shared" si="25"/>
        <v>0</v>
      </c>
      <c r="AD36" s="171">
        <f t="shared" si="25"/>
        <v>0</v>
      </c>
      <c r="AE36" s="172">
        <v>0</v>
      </c>
      <c r="AF36" s="171">
        <f t="shared" si="26"/>
        <v>0</v>
      </c>
      <c r="AG36" s="171">
        <f t="shared" si="26"/>
        <v>0</v>
      </c>
      <c r="AH36" s="172">
        <v>0</v>
      </c>
      <c r="AI36" s="171">
        <f t="shared" si="27"/>
        <v>0</v>
      </c>
      <c r="AJ36" s="171">
        <f t="shared" si="27"/>
        <v>0</v>
      </c>
      <c r="AK36" s="172">
        <v>0</v>
      </c>
      <c r="AL36" s="168">
        <f t="shared" si="7"/>
        <v>0</v>
      </c>
      <c r="AM36" s="168">
        <f t="shared" si="7"/>
        <v>0</v>
      </c>
      <c r="AN36" s="172">
        <v>0</v>
      </c>
      <c r="AO36" s="171">
        <f t="shared" si="28"/>
        <v>0</v>
      </c>
      <c r="AP36" s="171">
        <f t="shared" si="28"/>
        <v>0</v>
      </c>
      <c r="AQ36" s="172">
        <v>0</v>
      </c>
      <c r="AR36" s="171">
        <f t="shared" si="29"/>
        <v>0</v>
      </c>
      <c r="AS36" s="171">
        <f t="shared" si="29"/>
        <v>0</v>
      </c>
      <c r="AT36" s="172">
        <v>0</v>
      </c>
      <c r="AU36" s="171">
        <f t="shared" si="30"/>
        <v>0</v>
      </c>
      <c r="AV36" s="171">
        <f t="shared" si="30"/>
        <v>0</v>
      </c>
      <c r="AW36" s="172">
        <v>0</v>
      </c>
      <c r="AX36" s="170">
        <f t="shared" si="9"/>
        <v>0</v>
      </c>
      <c r="AY36" s="170">
        <f t="shared" si="9"/>
        <v>0</v>
      </c>
      <c r="AZ36" s="172">
        <v>0</v>
      </c>
      <c r="BA36" s="171">
        <f t="shared" si="31"/>
        <v>0</v>
      </c>
      <c r="BB36" s="171">
        <f t="shared" si="31"/>
        <v>0</v>
      </c>
      <c r="BC36" s="172">
        <v>0</v>
      </c>
      <c r="BD36" s="171">
        <f t="shared" si="32"/>
        <v>21870</v>
      </c>
      <c r="BE36" s="171">
        <f t="shared" si="32"/>
        <v>0</v>
      </c>
      <c r="BF36" s="172">
        <v>0</v>
      </c>
      <c r="BG36" s="171">
        <f t="shared" si="33"/>
        <v>0</v>
      </c>
      <c r="BH36" s="171">
        <f t="shared" si="33"/>
        <v>0</v>
      </c>
      <c r="BI36" s="172">
        <v>0</v>
      </c>
      <c r="BJ36" s="168">
        <f t="shared" si="15"/>
        <v>21870</v>
      </c>
      <c r="BK36" s="168">
        <f t="shared" si="15"/>
        <v>0</v>
      </c>
      <c r="BL36" s="172">
        <v>0</v>
      </c>
      <c r="BM36" s="174">
        <f t="shared" si="14"/>
        <v>21870</v>
      </c>
    </row>
    <row r="37" spans="1:65" s="88" customFormat="1" x14ac:dyDescent="0.55000000000000004">
      <c r="A37" s="86"/>
      <c r="B37" s="87"/>
      <c r="C37" s="87"/>
      <c r="D37" s="78"/>
      <c r="E37" s="87"/>
      <c r="F37" s="93"/>
      <c r="G37" s="87" t="s">
        <v>91</v>
      </c>
      <c r="H37" s="93"/>
      <c r="I37" s="79">
        <v>3500</v>
      </c>
      <c r="J37" s="83">
        <f>10000+14870</f>
        <v>24870</v>
      </c>
      <c r="K37" s="83">
        <v>-3000</v>
      </c>
      <c r="L37" s="175">
        <f t="shared" si="0"/>
        <v>21870</v>
      </c>
      <c r="M37" s="175">
        <f t="shared" si="1"/>
        <v>0</v>
      </c>
      <c r="N37" s="176">
        <f t="shared" si="19"/>
        <v>0</v>
      </c>
      <c r="O37" s="81">
        <f t="shared" si="3"/>
        <v>21870</v>
      </c>
      <c r="P37" s="176">
        <f t="shared" si="20"/>
        <v>100</v>
      </c>
      <c r="Q37" s="83">
        <v>0</v>
      </c>
      <c r="R37" s="83">
        <v>0</v>
      </c>
      <c r="S37" s="176">
        <v>0</v>
      </c>
      <c r="T37" s="83">
        <v>0</v>
      </c>
      <c r="U37" s="83">
        <v>0</v>
      </c>
      <c r="V37" s="176">
        <v>0</v>
      </c>
      <c r="W37" s="83">
        <v>0</v>
      </c>
      <c r="X37" s="83">
        <v>0</v>
      </c>
      <c r="Y37" s="176">
        <v>0</v>
      </c>
      <c r="Z37" s="175">
        <f t="shared" si="5"/>
        <v>0</v>
      </c>
      <c r="AA37" s="175">
        <f t="shared" si="5"/>
        <v>0</v>
      </c>
      <c r="AB37" s="176">
        <v>0</v>
      </c>
      <c r="AC37" s="83">
        <v>0</v>
      </c>
      <c r="AD37" s="83">
        <v>0</v>
      </c>
      <c r="AE37" s="176">
        <v>0</v>
      </c>
      <c r="AF37" s="83">
        <v>0</v>
      </c>
      <c r="AG37" s="83">
        <v>0</v>
      </c>
      <c r="AH37" s="176">
        <v>0</v>
      </c>
      <c r="AI37" s="83">
        <v>0</v>
      </c>
      <c r="AJ37" s="83">
        <v>0</v>
      </c>
      <c r="AK37" s="176">
        <v>0</v>
      </c>
      <c r="AL37" s="175">
        <f t="shared" si="7"/>
        <v>0</v>
      </c>
      <c r="AM37" s="175">
        <f t="shared" si="7"/>
        <v>0</v>
      </c>
      <c r="AN37" s="176">
        <v>0</v>
      </c>
      <c r="AO37" s="83">
        <v>0</v>
      </c>
      <c r="AP37" s="83">
        <v>0</v>
      </c>
      <c r="AQ37" s="176">
        <v>0</v>
      </c>
      <c r="AR37" s="83">
        <v>0</v>
      </c>
      <c r="AS37" s="83">
        <v>0</v>
      </c>
      <c r="AT37" s="176">
        <v>0</v>
      </c>
      <c r="AU37" s="83">
        <v>0</v>
      </c>
      <c r="AV37" s="83">
        <v>0</v>
      </c>
      <c r="AW37" s="176">
        <v>0</v>
      </c>
      <c r="AX37" s="81">
        <f t="shared" si="9"/>
        <v>0</v>
      </c>
      <c r="AY37" s="81">
        <f t="shared" si="9"/>
        <v>0</v>
      </c>
      <c r="AZ37" s="176">
        <v>0</v>
      </c>
      <c r="BA37" s="83">
        <v>0</v>
      </c>
      <c r="BB37" s="83">
        <v>0</v>
      </c>
      <c r="BC37" s="176">
        <v>0</v>
      </c>
      <c r="BD37" s="83">
        <v>21870</v>
      </c>
      <c r="BE37" s="83">
        <v>0</v>
      </c>
      <c r="BF37" s="176">
        <v>0</v>
      </c>
      <c r="BG37" s="83">
        <v>0</v>
      </c>
      <c r="BH37" s="83">
        <v>0</v>
      </c>
      <c r="BI37" s="176">
        <v>0</v>
      </c>
      <c r="BJ37" s="175">
        <f t="shared" si="15"/>
        <v>21870</v>
      </c>
      <c r="BK37" s="175">
        <f t="shared" si="15"/>
        <v>0</v>
      </c>
      <c r="BL37" s="176">
        <v>0</v>
      </c>
      <c r="BM37" s="90">
        <f t="shared" si="14"/>
        <v>21870</v>
      </c>
    </row>
    <row r="38" spans="1:65" s="212" customFormat="1" hidden="1" x14ac:dyDescent="0.55000000000000004">
      <c r="A38" s="204"/>
      <c r="B38" s="205" t="s">
        <v>116</v>
      </c>
      <c r="C38" s="206"/>
      <c r="D38" s="206"/>
      <c r="E38" s="206"/>
      <c r="F38" s="206"/>
      <c r="G38" s="206"/>
      <c r="H38" s="207"/>
      <c r="I38" s="208"/>
      <c r="J38" s="209"/>
      <c r="K38" s="209"/>
      <c r="L38" s="209"/>
      <c r="M38" s="209"/>
      <c r="N38" s="210"/>
      <c r="O38" s="210"/>
      <c r="P38" s="211" t="e">
        <f t="shared" si="20"/>
        <v>#DIV/0!</v>
      </c>
      <c r="Q38" s="209"/>
      <c r="R38" s="209"/>
      <c r="S38" s="210"/>
      <c r="T38" s="209"/>
      <c r="U38" s="209"/>
      <c r="V38" s="210"/>
      <c r="W38" s="209"/>
      <c r="X38" s="209"/>
      <c r="Y38" s="210"/>
      <c r="Z38" s="209"/>
      <c r="AA38" s="209"/>
      <c r="AB38" s="210"/>
      <c r="AC38" s="209"/>
      <c r="AD38" s="209"/>
      <c r="AE38" s="210"/>
      <c r="AF38" s="209"/>
      <c r="AG38" s="209"/>
      <c r="AH38" s="210"/>
      <c r="AI38" s="209"/>
      <c r="AJ38" s="209"/>
      <c r="AK38" s="210"/>
      <c r="AL38" s="209"/>
      <c r="AM38" s="209"/>
      <c r="AN38" s="210"/>
      <c r="AO38" s="209"/>
      <c r="AP38" s="209"/>
      <c r="AQ38" s="210"/>
      <c r="AR38" s="209"/>
      <c r="AS38" s="209"/>
      <c r="AT38" s="210"/>
      <c r="AU38" s="209"/>
      <c r="AV38" s="209"/>
      <c r="AW38" s="210"/>
      <c r="AX38" s="210"/>
      <c r="AY38" s="210"/>
      <c r="AZ38" s="210"/>
      <c r="BA38" s="209"/>
      <c r="BB38" s="209"/>
      <c r="BC38" s="210"/>
      <c r="BD38" s="209"/>
      <c r="BE38" s="209"/>
      <c r="BF38" s="210"/>
      <c r="BG38" s="209"/>
      <c r="BH38" s="209"/>
      <c r="BI38" s="210"/>
      <c r="BJ38" s="209"/>
      <c r="BK38" s="209"/>
      <c r="BL38" s="210"/>
    </row>
    <row r="39" spans="1:65" s="31" customFormat="1" hidden="1" x14ac:dyDescent="0.55000000000000004">
      <c r="A39" s="68"/>
      <c r="B39" s="69"/>
      <c r="C39" s="69" t="s">
        <v>117</v>
      </c>
      <c r="D39" s="69"/>
      <c r="E39" s="69"/>
      <c r="F39" s="69"/>
      <c r="G39" s="69"/>
      <c r="H39" s="160"/>
      <c r="I39" s="70"/>
      <c r="J39" s="209"/>
      <c r="K39" s="209"/>
      <c r="L39" s="209"/>
      <c r="M39" s="209"/>
      <c r="N39" s="210"/>
      <c r="O39" s="210"/>
      <c r="P39" s="211" t="e">
        <f t="shared" si="20"/>
        <v>#DIV/0!</v>
      </c>
      <c r="Q39" s="209"/>
      <c r="R39" s="209"/>
      <c r="S39" s="210"/>
      <c r="T39" s="209"/>
      <c r="U39" s="209"/>
      <c r="V39" s="210"/>
      <c r="W39" s="209"/>
      <c r="X39" s="209"/>
      <c r="Y39" s="210"/>
      <c r="Z39" s="209"/>
      <c r="AA39" s="209"/>
      <c r="AB39" s="210"/>
      <c r="AC39" s="209"/>
      <c r="AD39" s="209"/>
      <c r="AE39" s="210"/>
      <c r="AF39" s="209"/>
      <c r="AG39" s="209"/>
      <c r="AH39" s="210"/>
      <c r="AI39" s="209"/>
      <c r="AJ39" s="209"/>
      <c r="AK39" s="210"/>
      <c r="AL39" s="209"/>
      <c r="AM39" s="209"/>
      <c r="AN39" s="210"/>
      <c r="AO39" s="209"/>
      <c r="AP39" s="209"/>
      <c r="AQ39" s="210"/>
      <c r="AR39" s="209"/>
      <c r="AS39" s="209"/>
      <c r="AT39" s="210"/>
      <c r="AU39" s="209"/>
      <c r="AV39" s="209"/>
      <c r="AW39" s="210"/>
      <c r="AX39" s="210"/>
      <c r="AY39" s="210"/>
      <c r="AZ39" s="210"/>
      <c r="BA39" s="209"/>
      <c r="BB39" s="209"/>
      <c r="BC39" s="210"/>
      <c r="BD39" s="209"/>
      <c r="BE39" s="209"/>
      <c r="BF39" s="210"/>
      <c r="BG39" s="209"/>
      <c r="BH39" s="209"/>
      <c r="BI39" s="210"/>
      <c r="BJ39" s="209"/>
      <c r="BK39" s="209"/>
      <c r="BL39" s="210"/>
    </row>
    <row r="40" spans="1:65" s="31" customFormat="1" hidden="1" x14ac:dyDescent="0.55000000000000004">
      <c r="A40" s="213"/>
      <c r="B40" s="214"/>
      <c r="C40" s="214"/>
      <c r="D40" s="214" t="s">
        <v>37</v>
      </c>
      <c r="E40" s="214"/>
      <c r="F40" s="214"/>
      <c r="G40" s="214"/>
      <c r="H40" s="215"/>
      <c r="I40" s="79"/>
      <c r="J40" s="209"/>
      <c r="K40" s="209"/>
      <c r="L40" s="209"/>
      <c r="M40" s="209"/>
      <c r="N40" s="210"/>
      <c r="O40" s="210"/>
      <c r="P40" s="211" t="e">
        <f t="shared" si="20"/>
        <v>#DIV/0!</v>
      </c>
      <c r="Q40" s="209"/>
      <c r="R40" s="209"/>
      <c r="S40" s="210"/>
      <c r="T40" s="209"/>
      <c r="U40" s="209"/>
      <c r="V40" s="210"/>
      <c r="W40" s="209"/>
      <c r="X40" s="209"/>
      <c r="Y40" s="210"/>
      <c r="Z40" s="209"/>
      <c r="AA40" s="209"/>
      <c r="AB40" s="210"/>
      <c r="AC40" s="209"/>
      <c r="AD40" s="209"/>
      <c r="AE40" s="210"/>
      <c r="AF40" s="209"/>
      <c r="AG40" s="209"/>
      <c r="AH40" s="210"/>
      <c r="AI40" s="209"/>
      <c r="AJ40" s="209"/>
      <c r="AK40" s="210"/>
      <c r="AL40" s="209"/>
      <c r="AM40" s="209"/>
      <c r="AN40" s="210"/>
      <c r="AO40" s="209"/>
      <c r="AP40" s="209"/>
      <c r="AQ40" s="210"/>
      <c r="AR40" s="209"/>
      <c r="AS40" s="209"/>
      <c r="AT40" s="210"/>
      <c r="AU40" s="209"/>
      <c r="AV40" s="209"/>
      <c r="AW40" s="210"/>
      <c r="AX40" s="210"/>
      <c r="AY40" s="210"/>
      <c r="AZ40" s="210"/>
      <c r="BA40" s="209"/>
      <c r="BB40" s="209"/>
      <c r="BC40" s="210"/>
      <c r="BD40" s="209"/>
      <c r="BE40" s="209"/>
      <c r="BF40" s="210"/>
      <c r="BG40" s="209"/>
      <c r="BH40" s="209"/>
      <c r="BI40" s="210"/>
      <c r="BJ40" s="209"/>
      <c r="BK40" s="209"/>
      <c r="BL40" s="210"/>
    </row>
    <row r="41" spans="1:65" s="31" customFormat="1" hidden="1" x14ac:dyDescent="0.55000000000000004">
      <c r="A41" s="213"/>
      <c r="B41" s="214"/>
      <c r="C41" s="214"/>
      <c r="D41" s="214"/>
      <c r="E41" s="214" t="s">
        <v>38</v>
      </c>
      <c r="F41" s="214"/>
      <c r="G41" s="214"/>
      <c r="H41" s="215"/>
      <c r="I41" s="79"/>
      <c r="J41" s="209"/>
      <c r="K41" s="209"/>
      <c r="L41" s="209"/>
      <c r="M41" s="209"/>
      <c r="N41" s="210"/>
      <c r="O41" s="210"/>
      <c r="P41" s="211" t="e">
        <f t="shared" si="20"/>
        <v>#DIV/0!</v>
      </c>
      <c r="Q41" s="209"/>
      <c r="R41" s="209"/>
      <c r="S41" s="210"/>
      <c r="T41" s="209"/>
      <c r="U41" s="209"/>
      <c r="V41" s="210"/>
      <c r="W41" s="209"/>
      <c r="X41" s="209"/>
      <c r="Y41" s="210"/>
      <c r="Z41" s="209"/>
      <c r="AA41" s="209"/>
      <c r="AB41" s="210"/>
      <c r="AC41" s="209"/>
      <c r="AD41" s="209"/>
      <c r="AE41" s="210"/>
      <c r="AF41" s="209"/>
      <c r="AG41" s="209"/>
      <c r="AH41" s="210"/>
      <c r="AI41" s="209"/>
      <c r="AJ41" s="209"/>
      <c r="AK41" s="210"/>
      <c r="AL41" s="209"/>
      <c r="AM41" s="209"/>
      <c r="AN41" s="210"/>
      <c r="AO41" s="209"/>
      <c r="AP41" s="209"/>
      <c r="AQ41" s="210"/>
      <c r="AR41" s="209"/>
      <c r="AS41" s="209"/>
      <c r="AT41" s="210"/>
      <c r="AU41" s="209"/>
      <c r="AV41" s="209"/>
      <c r="AW41" s="210"/>
      <c r="AX41" s="210"/>
      <c r="AY41" s="210"/>
      <c r="AZ41" s="210"/>
      <c r="BA41" s="209"/>
      <c r="BB41" s="209"/>
      <c r="BC41" s="210"/>
      <c r="BD41" s="209"/>
      <c r="BE41" s="209"/>
      <c r="BF41" s="210"/>
      <c r="BG41" s="209"/>
      <c r="BH41" s="209"/>
      <c r="BI41" s="210"/>
      <c r="BJ41" s="209"/>
      <c r="BK41" s="209"/>
      <c r="BL41" s="210"/>
    </row>
    <row r="42" spans="1:65" hidden="1" x14ac:dyDescent="0.55000000000000004">
      <c r="A42" s="216"/>
      <c r="B42" s="217"/>
      <c r="C42" s="217"/>
      <c r="D42" s="214"/>
      <c r="E42" s="214"/>
      <c r="F42" s="218" t="s">
        <v>118</v>
      </c>
      <c r="G42" s="217"/>
      <c r="H42" s="219"/>
      <c r="I42" s="79"/>
      <c r="J42" s="209"/>
      <c r="K42" s="209"/>
      <c r="L42" s="209"/>
      <c r="M42" s="209"/>
      <c r="N42" s="210"/>
      <c r="O42" s="210"/>
      <c r="P42" s="211" t="e">
        <f t="shared" si="20"/>
        <v>#DIV/0!</v>
      </c>
      <c r="Q42" s="209"/>
      <c r="R42" s="209"/>
      <c r="S42" s="210"/>
      <c r="T42" s="209"/>
      <c r="U42" s="209"/>
      <c r="V42" s="210"/>
      <c r="W42" s="209"/>
      <c r="X42" s="209"/>
      <c r="Y42" s="210"/>
      <c r="Z42" s="209"/>
      <c r="AA42" s="209"/>
      <c r="AB42" s="210"/>
      <c r="AC42" s="209"/>
      <c r="AD42" s="209"/>
      <c r="AE42" s="210"/>
      <c r="AF42" s="209"/>
      <c r="AG42" s="209"/>
      <c r="AH42" s="210"/>
      <c r="AI42" s="209"/>
      <c r="AJ42" s="209"/>
      <c r="AK42" s="210"/>
      <c r="AL42" s="209"/>
      <c r="AM42" s="209"/>
      <c r="AN42" s="210"/>
      <c r="AO42" s="209"/>
      <c r="AP42" s="209"/>
      <c r="AQ42" s="210"/>
      <c r="AR42" s="209"/>
      <c r="AS42" s="209"/>
      <c r="AT42" s="210"/>
      <c r="AU42" s="209"/>
      <c r="AV42" s="209"/>
      <c r="AW42" s="210"/>
      <c r="AX42" s="210"/>
      <c r="AY42" s="210"/>
      <c r="AZ42" s="210"/>
      <c r="BA42" s="209"/>
      <c r="BB42" s="209"/>
      <c r="BC42" s="210"/>
      <c r="BD42" s="209"/>
      <c r="BE42" s="209"/>
      <c r="BF42" s="210"/>
      <c r="BG42" s="209"/>
      <c r="BH42" s="209"/>
      <c r="BI42" s="210"/>
      <c r="BJ42" s="209"/>
      <c r="BK42" s="209"/>
      <c r="BL42" s="210"/>
    </row>
    <row r="43" spans="1:65" s="225" customFormat="1" hidden="1" x14ac:dyDescent="0.55000000000000004">
      <c r="A43" s="220"/>
      <c r="B43" s="221"/>
      <c r="C43" s="221"/>
      <c r="D43" s="222"/>
      <c r="E43" s="222"/>
      <c r="F43" s="93" t="s">
        <v>119</v>
      </c>
      <c r="G43" s="221"/>
      <c r="H43" s="223"/>
      <c r="I43" s="224"/>
      <c r="J43" s="209"/>
      <c r="K43" s="209"/>
      <c r="L43" s="209"/>
      <c r="M43" s="209"/>
      <c r="N43" s="210"/>
      <c r="O43" s="210"/>
      <c r="P43" s="211" t="e">
        <f t="shared" si="20"/>
        <v>#DIV/0!</v>
      </c>
      <c r="Q43" s="209"/>
      <c r="R43" s="209"/>
      <c r="S43" s="210"/>
      <c r="T43" s="209"/>
      <c r="U43" s="209"/>
      <c r="V43" s="210"/>
      <c r="W43" s="209"/>
      <c r="X43" s="209"/>
      <c r="Y43" s="210"/>
      <c r="Z43" s="209"/>
      <c r="AA43" s="209"/>
      <c r="AB43" s="210"/>
      <c r="AC43" s="209"/>
      <c r="AD43" s="209"/>
      <c r="AE43" s="210"/>
      <c r="AF43" s="209"/>
      <c r="AG43" s="209"/>
      <c r="AH43" s="210"/>
      <c r="AI43" s="209"/>
      <c r="AJ43" s="209"/>
      <c r="AK43" s="210"/>
      <c r="AL43" s="209"/>
      <c r="AM43" s="209"/>
      <c r="AN43" s="210"/>
      <c r="AO43" s="209"/>
      <c r="AP43" s="209"/>
      <c r="AQ43" s="210"/>
      <c r="AR43" s="209"/>
      <c r="AS43" s="209"/>
      <c r="AT43" s="210"/>
      <c r="AU43" s="209"/>
      <c r="AV43" s="209"/>
      <c r="AW43" s="210"/>
      <c r="AX43" s="210"/>
      <c r="AY43" s="210"/>
      <c r="AZ43" s="210"/>
      <c r="BA43" s="209"/>
      <c r="BB43" s="209"/>
      <c r="BC43" s="210"/>
      <c r="BD43" s="209"/>
      <c r="BE43" s="209"/>
      <c r="BF43" s="210"/>
      <c r="BG43" s="209"/>
      <c r="BH43" s="209"/>
      <c r="BI43" s="210"/>
      <c r="BJ43" s="209"/>
      <c r="BK43" s="209"/>
      <c r="BL43" s="210"/>
    </row>
    <row r="44" spans="1:65" hidden="1" x14ac:dyDescent="0.55000000000000004">
      <c r="A44" s="216"/>
      <c r="B44" s="217"/>
      <c r="C44" s="217"/>
      <c r="D44" s="214"/>
      <c r="E44" s="214"/>
      <c r="F44" s="218" t="s">
        <v>120</v>
      </c>
      <c r="G44" s="217"/>
      <c r="H44" s="219"/>
      <c r="I44" s="226"/>
      <c r="J44" s="209"/>
      <c r="K44" s="209"/>
      <c r="L44" s="209"/>
      <c r="M44" s="209"/>
      <c r="N44" s="210"/>
      <c r="O44" s="210"/>
      <c r="P44" s="211" t="e">
        <f t="shared" si="20"/>
        <v>#DIV/0!</v>
      </c>
      <c r="Q44" s="209"/>
      <c r="R44" s="209"/>
      <c r="S44" s="210"/>
      <c r="T44" s="209"/>
      <c r="U44" s="209"/>
      <c r="V44" s="210"/>
      <c r="W44" s="209"/>
      <c r="X44" s="209"/>
      <c r="Y44" s="210"/>
      <c r="Z44" s="209"/>
      <c r="AA44" s="209"/>
      <c r="AB44" s="210"/>
      <c r="AC44" s="209"/>
      <c r="AD44" s="209"/>
      <c r="AE44" s="210"/>
      <c r="AF44" s="209"/>
      <c r="AG44" s="209"/>
      <c r="AH44" s="210"/>
      <c r="AI44" s="209"/>
      <c r="AJ44" s="209"/>
      <c r="AK44" s="210"/>
      <c r="AL44" s="209"/>
      <c r="AM44" s="209"/>
      <c r="AN44" s="210"/>
      <c r="AO44" s="209"/>
      <c r="AP44" s="209"/>
      <c r="AQ44" s="210"/>
      <c r="AR44" s="209"/>
      <c r="AS44" s="209"/>
      <c r="AT44" s="210"/>
      <c r="AU44" s="209"/>
      <c r="AV44" s="209"/>
      <c r="AW44" s="210"/>
      <c r="AX44" s="210"/>
      <c r="AY44" s="210"/>
      <c r="AZ44" s="210"/>
      <c r="BA44" s="209"/>
      <c r="BB44" s="209"/>
      <c r="BC44" s="210"/>
      <c r="BD44" s="209"/>
      <c r="BE44" s="209"/>
      <c r="BF44" s="210"/>
      <c r="BG44" s="209"/>
      <c r="BH44" s="209"/>
      <c r="BI44" s="210"/>
      <c r="BJ44" s="209"/>
      <c r="BK44" s="209"/>
      <c r="BL44" s="210"/>
    </row>
    <row r="45" spans="1:65" s="225" customFormat="1" hidden="1" x14ac:dyDescent="0.55000000000000004">
      <c r="A45" s="220"/>
      <c r="B45" s="221"/>
      <c r="C45" s="221"/>
      <c r="D45" s="222"/>
      <c r="E45" s="222"/>
      <c r="F45" s="93"/>
      <c r="G45" s="221"/>
      <c r="H45" s="223" t="s">
        <v>119</v>
      </c>
      <c r="I45" s="224"/>
      <c r="J45" s="209"/>
      <c r="K45" s="209"/>
      <c r="L45" s="209"/>
      <c r="M45" s="209"/>
      <c r="N45" s="210"/>
      <c r="O45" s="210"/>
      <c r="P45" s="211" t="e">
        <f t="shared" si="20"/>
        <v>#DIV/0!</v>
      </c>
      <c r="Q45" s="209"/>
      <c r="R45" s="209"/>
      <c r="S45" s="210"/>
      <c r="T45" s="209"/>
      <c r="U45" s="209"/>
      <c r="V45" s="210"/>
      <c r="W45" s="209"/>
      <c r="X45" s="209"/>
      <c r="Y45" s="210"/>
      <c r="Z45" s="209"/>
      <c r="AA45" s="209"/>
      <c r="AB45" s="210"/>
      <c r="AC45" s="209"/>
      <c r="AD45" s="209"/>
      <c r="AE45" s="210"/>
      <c r="AF45" s="209"/>
      <c r="AG45" s="209"/>
      <c r="AH45" s="210"/>
      <c r="AI45" s="209"/>
      <c r="AJ45" s="209"/>
      <c r="AK45" s="210"/>
      <c r="AL45" s="209"/>
      <c r="AM45" s="209"/>
      <c r="AN45" s="210"/>
      <c r="AO45" s="209"/>
      <c r="AP45" s="209"/>
      <c r="AQ45" s="210"/>
      <c r="AR45" s="209"/>
      <c r="AS45" s="209"/>
      <c r="AT45" s="210"/>
      <c r="AU45" s="209"/>
      <c r="AV45" s="209"/>
      <c r="AW45" s="210"/>
      <c r="AX45" s="210"/>
      <c r="AY45" s="210"/>
      <c r="AZ45" s="210"/>
      <c r="BA45" s="209"/>
      <c r="BB45" s="209"/>
      <c r="BC45" s="210"/>
      <c r="BD45" s="209"/>
      <c r="BE45" s="209"/>
      <c r="BF45" s="210"/>
      <c r="BG45" s="209"/>
      <c r="BH45" s="209"/>
      <c r="BI45" s="210"/>
      <c r="BJ45" s="209"/>
      <c r="BK45" s="209"/>
      <c r="BL45" s="210"/>
    </row>
    <row r="46" spans="1:65" hidden="1" x14ac:dyDescent="0.55000000000000004">
      <c r="A46" s="216"/>
      <c r="B46" s="217"/>
      <c r="C46" s="217"/>
      <c r="D46" s="214"/>
      <c r="E46" s="214" t="s">
        <v>121</v>
      </c>
      <c r="F46" s="218"/>
      <c r="G46" s="217"/>
      <c r="H46" s="219"/>
      <c r="I46" s="226"/>
      <c r="J46" s="209"/>
      <c r="K46" s="209"/>
      <c r="L46" s="209"/>
      <c r="M46" s="209"/>
      <c r="N46" s="210"/>
      <c r="O46" s="210"/>
      <c r="P46" s="211" t="e">
        <f t="shared" si="20"/>
        <v>#DIV/0!</v>
      </c>
      <c r="Q46" s="209"/>
      <c r="R46" s="209"/>
      <c r="S46" s="210"/>
      <c r="T46" s="209"/>
      <c r="U46" s="209"/>
      <c r="V46" s="210"/>
      <c r="W46" s="209"/>
      <c r="X46" s="209"/>
      <c r="Y46" s="210"/>
      <c r="Z46" s="209"/>
      <c r="AA46" s="209"/>
      <c r="AB46" s="210"/>
      <c r="AC46" s="209"/>
      <c r="AD46" s="209"/>
      <c r="AE46" s="210"/>
      <c r="AF46" s="209"/>
      <c r="AG46" s="209"/>
      <c r="AH46" s="210"/>
      <c r="AI46" s="209"/>
      <c r="AJ46" s="209"/>
      <c r="AK46" s="210"/>
      <c r="AL46" s="209"/>
      <c r="AM46" s="209"/>
      <c r="AN46" s="210"/>
      <c r="AO46" s="209"/>
      <c r="AP46" s="209"/>
      <c r="AQ46" s="210"/>
      <c r="AR46" s="209"/>
      <c r="AS46" s="209"/>
      <c r="AT46" s="210"/>
      <c r="AU46" s="209"/>
      <c r="AV46" s="209"/>
      <c r="AW46" s="210"/>
      <c r="AX46" s="210"/>
      <c r="AY46" s="210"/>
      <c r="AZ46" s="210"/>
      <c r="BA46" s="209"/>
      <c r="BB46" s="209"/>
      <c r="BC46" s="210"/>
      <c r="BD46" s="209"/>
      <c r="BE46" s="209"/>
      <c r="BF46" s="210"/>
      <c r="BG46" s="209"/>
      <c r="BH46" s="209"/>
      <c r="BI46" s="210"/>
      <c r="BJ46" s="209"/>
      <c r="BK46" s="209"/>
      <c r="BL46" s="210"/>
    </row>
    <row r="47" spans="1:65" hidden="1" x14ac:dyDescent="0.55000000000000004">
      <c r="A47" s="216"/>
      <c r="B47" s="217"/>
      <c r="C47" s="217"/>
      <c r="D47" s="214"/>
      <c r="E47" s="214"/>
      <c r="F47" s="93"/>
      <c r="G47" s="217"/>
      <c r="H47" s="223" t="s">
        <v>119</v>
      </c>
      <c r="I47" s="226"/>
      <c r="J47" s="209"/>
      <c r="K47" s="209"/>
      <c r="L47" s="209"/>
      <c r="M47" s="209"/>
      <c r="N47" s="210"/>
      <c r="O47" s="210"/>
      <c r="P47" s="211" t="e">
        <f t="shared" si="20"/>
        <v>#DIV/0!</v>
      </c>
      <c r="Q47" s="209"/>
      <c r="R47" s="209"/>
      <c r="S47" s="210"/>
      <c r="T47" s="209"/>
      <c r="U47" s="209"/>
      <c r="V47" s="210"/>
      <c r="W47" s="209"/>
      <c r="X47" s="209"/>
      <c r="Y47" s="210"/>
      <c r="Z47" s="209"/>
      <c r="AA47" s="209"/>
      <c r="AB47" s="210"/>
      <c r="AC47" s="209"/>
      <c r="AD47" s="209"/>
      <c r="AE47" s="210"/>
      <c r="AF47" s="209"/>
      <c r="AG47" s="209"/>
      <c r="AH47" s="210"/>
      <c r="AI47" s="209"/>
      <c r="AJ47" s="209"/>
      <c r="AK47" s="210"/>
      <c r="AL47" s="209"/>
      <c r="AM47" s="209"/>
      <c r="AN47" s="210"/>
      <c r="AO47" s="209"/>
      <c r="AP47" s="209"/>
      <c r="AQ47" s="210"/>
      <c r="AR47" s="209"/>
      <c r="AS47" s="209"/>
      <c r="AT47" s="210"/>
      <c r="AU47" s="209"/>
      <c r="AV47" s="209"/>
      <c r="AW47" s="210"/>
      <c r="AX47" s="210"/>
      <c r="AY47" s="210"/>
      <c r="AZ47" s="210"/>
      <c r="BA47" s="209"/>
      <c r="BB47" s="209"/>
      <c r="BC47" s="210"/>
      <c r="BD47" s="209"/>
      <c r="BE47" s="209"/>
      <c r="BF47" s="210"/>
      <c r="BG47" s="209"/>
      <c r="BH47" s="209"/>
      <c r="BI47" s="210"/>
      <c r="BJ47" s="209"/>
      <c r="BK47" s="209"/>
      <c r="BL47" s="210"/>
    </row>
    <row r="48" spans="1:65" s="31" customFormat="1" hidden="1" x14ac:dyDescent="0.55000000000000004">
      <c r="A48" s="213"/>
      <c r="B48" s="214"/>
      <c r="C48" s="214"/>
      <c r="D48" s="214" t="s">
        <v>40</v>
      </c>
      <c r="E48" s="214"/>
      <c r="F48" s="214"/>
      <c r="G48" s="214"/>
      <c r="H48" s="215"/>
      <c r="I48" s="226"/>
      <c r="J48" s="209"/>
      <c r="K48" s="209"/>
      <c r="L48" s="209"/>
      <c r="M48" s="209"/>
      <c r="N48" s="210"/>
      <c r="O48" s="210"/>
      <c r="P48" s="211" t="e">
        <f t="shared" si="20"/>
        <v>#DIV/0!</v>
      </c>
      <c r="Q48" s="209"/>
      <c r="R48" s="209"/>
      <c r="S48" s="210"/>
      <c r="T48" s="209"/>
      <c r="U48" s="209"/>
      <c r="V48" s="210"/>
      <c r="W48" s="209"/>
      <c r="X48" s="209"/>
      <c r="Y48" s="210"/>
      <c r="Z48" s="209"/>
      <c r="AA48" s="209"/>
      <c r="AB48" s="210"/>
      <c r="AC48" s="209"/>
      <c r="AD48" s="209"/>
      <c r="AE48" s="210"/>
      <c r="AF48" s="209"/>
      <c r="AG48" s="209"/>
      <c r="AH48" s="210"/>
      <c r="AI48" s="209"/>
      <c r="AJ48" s="209"/>
      <c r="AK48" s="210"/>
      <c r="AL48" s="209"/>
      <c r="AM48" s="209"/>
      <c r="AN48" s="210"/>
      <c r="AO48" s="209"/>
      <c r="AP48" s="209"/>
      <c r="AQ48" s="210"/>
      <c r="AR48" s="209"/>
      <c r="AS48" s="209"/>
      <c r="AT48" s="210"/>
      <c r="AU48" s="209"/>
      <c r="AV48" s="209"/>
      <c r="AW48" s="210"/>
      <c r="AX48" s="210"/>
      <c r="AY48" s="210"/>
      <c r="AZ48" s="210"/>
      <c r="BA48" s="209"/>
      <c r="BB48" s="209"/>
      <c r="BC48" s="210"/>
      <c r="BD48" s="209"/>
      <c r="BE48" s="209"/>
      <c r="BF48" s="210"/>
      <c r="BG48" s="209"/>
      <c r="BH48" s="209"/>
      <c r="BI48" s="210"/>
      <c r="BJ48" s="209"/>
      <c r="BK48" s="209"/>
      <c r="BL48" s="210"/>
    </row>
    <row r="49" spans="1:64" s="31" customFormat="1" hidden="1" x14ac:dyDescent="0.55000000000000004">
      <c r="A49" s="213"/>
      <c r="B49" s="214"/>
      <c r="C49" s="214"/>
      <c r="D49" s="214"/>
      <c r="E49" s="214" t="s">
        <v>41</v>
      </c>
      <c r="F49" s="214"/>
      <c r="G49" s="214"/>
      <c r="H49" s="215"/>
      <c r="I49" s="226"/>
      <c r="J49" s="209"/>
      <c r="K49" s="209"/>
      <c r="L49" s="209"/>
      <c r="M49" s="209"/>
      <c r="N49" s="210"/>
      <c r="O49" s="210"/>
      <c r="P49" s="211" t="e">
        <f t="shared" si="20"/>
        <v>#DIV/0!</v>
      </c>
      <c r="Q49" s="209"/>
      <c r="R49" s="209"/>
      <c r="S49" s="210"/>
      <c r="T49" s="209"/>
      <c r="U49" s="209"/>
      <c r="V49" s="210"/>
      <c r="W49" s="209"/>
      <c r="X49" s="209"/>
      <c r="Y49" s="210"/>
      <c r="Z49" s="209"/>
      <c r="AA49" s="209"/>
      <c r="AB49" s="210"/>
      <c r="AC49" s="209"/>
      <c r="AD49" s="209"/>
      <c r="AE49" s="210"/>
      <c r="AF49" s="209"/>
      <c r="AG49" s="209"/>
      <c r="AH49" s="210"/>
      <c r="AI49" s="209"/>
      <c r="AJ49" s="209"/>
      <c r="AK49" s="210"/>
      <c r="AL49" s="209"/>
      <c r="AM49" s="209"/>
      <c r="AN49" s="210"/>
      <c r="AO49" s="209"/>
      <c r="AP49" s="209"/>
      <c r="AQ49" s="210"/>
      <c r="AR49" s="209"/>
      <c r="AS49" s="209"/>
      <c r="AT49" s="210"/>
      <c r="AU49" s="209"/>
      <c r="AV49" s="209"/>
      <c r="AW49" s="210"/>
      <c r="AX49" s="210"/>
      <c r="AY49" s="210"/>
      <c r="AZ49" s="210"/>
      <c r="BA49" s="209"/>
      <c r="BB49" s="209"/>
      <c r="BC49" s="210"/>
      <c r="BD49" s="209"/>
      <c r="BE49" s="209"/>
      <c r="BF49" s="210"/>
      <c r="BG49" s="209"/>
      <c r="BH49" s="209"/>
      <c r="BI49" s="210"/>
      <c r="BJ49" s="209"/>
      <c r="BK49" s="209"/>
      <c r="BL49" s="210"/>
    </row>
    <row r="50" spans="1:64" s="31" customFormat="1" hidden="1" x14ac:dyDescent="0.55000000000000004">
      <c r="A50" s="213"/>
      <c r="B50" s="214"/>
      <c r="C50" s="214"/>
      <c r="D50" s="214"/>
      <c r="E50" s="214"/>
      <c r="F50" s="214" t="s">
        <v>42</v>
      </c>
      <c r="G50" s="214"/>
      <c r="H50" s="215"/>
      <c r="I50" s="226"/>
      <c r="J50" s="209"/>
      <c r="K50" s="209"/>
      <c r="L50" s="209"/>
      <c r="M50" s="209"/>
      <c r="N50" s="210"/>
      <c r="O50" s="210"/>
      <c r="P50" s="211" t="e">
        <f t="shared" si="20"/>
        <v>#DIV/0!</v>
      </c>
      <c r="Q50" s="209"/>
      <c r="R50" s="209"/>
      <c r="S50" s="210"/>
      <c r="T50" s="209"/>
      <c r="U50" s="209"/>
      <c r="V50" s="210"/>
      <c r="W50" s="209"/>
      <c r="X50" s="209"/>
      <c r="Y50" s="210"/>
      <c r="Z50" s="209"/>
      <c r="AA50" s="209"/>
      <c r="AB50" s="210"/>
      <c r="AC50" s="209"/>
      <c r="AD50" s="209"/>
      <c r="AE50" s="210"/>
      <c r="AF50" s="209"/>
      <c r="AG50" s="209"/>
      <c r="AH50" s="210"/>
      <c r="AI50" s="209"/>
      <c r="AJ50" s="209"/>
      <c r="AK50" s="210"/>
      <c r="AL50" s="209"/>
      <c r="AM50" s="209"/>
      <c r="AN50" s="210"/>
      <c r="AO50" s="209"/>
      <c r="AP50" s="209"/>
      <c r="AQ50" s="210"/>
      <c r="AR50" s="209"/>
      <c r="AS50" s="209"/>
      <c r="AT50" s="210"/>
      <c r="AU50" s="209"/>
      <c r="AV50" s="209"/>
      <c r="AW50" s="210"/>
      <c r="AX50" s="210"/>
      <c r="AY50" s="210"/>
      <c r="AZ50" s="210"/>
      <c r="BA50" s="209"/>
      <c r="BB50" s="209"/>
      <c r="BC50" s="210"/>
      <c r="BD50" s="209"/>
      <c r="BE50" s="209"/>
      <c r="BF50" s="210"/>
      <c r="BG50" s="209"/>
      <c r="BH50" s="209"/>
      <c r="BI50" s="210"/>
      <c r="BJ50" s="209"/>
      <c r="BK50" s="209"/>
      <c r="BL50" s="210"/>
    </row>
    <row r="51" spans="1:64" hidden="1" x14ac:dyDescent="0.55000000000000004">
      <c r="A51" s="216"/>
      <c r="B51" s="217"/>
      <c r="C51" s="217"/>
      <c r="D51" s="214"/>
      <c r="E51" s="217"/>
      <c r="F51" s="93"/>
      <c r="G51" s="217"/>
      <c r="H51" s="223" t="s">
        <v>119</v>
      </c>
      <c r="I51" s="226"/>
      <c r="J51" s="209"/>
      <c r="K51" s="209"/>
      <c r="L51" s="209"/>
      <c r="M51" s="209"/>
      <c r="N51" s="210"/>
      <c r="O51" s="210"/>
      <c r="P51" s="211" t="e">
        <f t="shared" si="20"/>
        <v>#DIV/0!</v>
      </c>
      <c r="Q51" s="209"/>
      <c r="R51" s="209"/>
      <c r="S51" s="210"/>
      <c r="T51" s="209"/>
      <c r="U51" s="209"/>
      <c r="V51" s="210"/>
      <c r="W51" s="209"/>
      <c r="X51" s="209"/>
      <c r="Y51" s="210"/>
      <c r="Z51" s="209"/>
      <c r="AA51" s="209"/>
      <c r="AB51" s="210"/>
      <c r="AC51" s="209"/>
      <c r="AD51" s="209"/>
      <c r="AE51" s="210"/>
      <c r="AF51" s="209"/>
      <c r="AG51" s="209"/>
      <c r="AH51" s="210"/>
      <c r="AI51" s="209"/>
      <c r="AJ51" s="209"/>
      <c r="AK51" s="210"/>
      <c r="AL51" s="209"/>
      <c r="AM51" s="209"/>
      <c r="AN51" s="210"/>
      <c r="AO51" s="209"/>
      <c r="AP51" s="209"/>
      <c r="AQ51" s="210"/>
      <c r="AR51" s="209"/>
      <c r="AS51" s="209"/>
      <c r="AT51" s="210"/>
      <c r="AU51" s="209"/>
      <c r="AV51" s="209"/>
      <c r="AW51" s="210"/>
      <c r="AX51" s="210"/>
      <c r="AY51" s="210"/>
      <c r="AZ51" s="210"/>
      <c r="BA51" s="209"/>
      <c r="BB51" s="209"/>
      <c r="BC51" s="210"/>
      <c r="BD51" s="209"/>
      <c r="BE51" s="209"/>
      <c r="BF51" s="210"/>
      <c r="BG51" s="209"/>
      <c r="BH51" s="209"/>
      <c r="BI51" s="210"/>
      <c r="BJ51" s="209"/>
      <c r="BK51" s="209"/>
      <c r="BL51" s="210"/>
    </row>
    <row r="52" spans="1:64" hidden="1" x14ac:dyDescent="0.55000000000000004">
      <c r="A52" s="216"/>
      <c r="B52" s="217"/>
      <c r="C52" s="217"/>
      <c r="D52" s="214"/>
      <c r="E52" s="217"/>
      <c r="F52" s="214" t="s">
        <v>47</v>
      </c>
      <c r="G52" s="217"/>
      <c r="H52" s="219"/>
      <c r="I52" s="226"/>
      <c r="J52" s="209"/>
      <c r="K52" s="209"/>
      <c r="L52" s="209"/>
      <c r="M52" s="209"/>
      <c r="N52" s="210"/>
      <c r="O52" s="210"/>
      <c r="P52" s="211" t="e">
        <f t="shared" si="20"/>
        <v>#DIV/0!</v>
      </c>
      <c r="Q52" s="209"/>
      <c r="R52" s="209"/>
      <c r="S52" s="210"/>
      <c r="T52" s="209"/>
      <c r="U52" s="209"/>
      <c r="V52" s="210"/>
      <c r="W52" s="209"/>
      <c r="X52" s="209"/>
      <c r="Y52" s="210"/>
      <c r="Z52" s="209"/>
      <c r="AA52" s="209"/>
      <c r="AB52" s="210"/>
      <c r="AC52" s="209"/>
      <c r="AD52" s="209"/>
      <c r="AE52" s="210"/>
      <c r="AF52" s="209"/>
      <c r="AG52" s="209"/>
      <c r="AH52" s="210"/>
      <c r="AI52" s="209"/>
      <c r="AJ52" s="209"/>
      <c r="AK52" s="210"/>
      <c r="AL52" s="209"/>
      <c r="AM52" s="209"/>
      <c r="AN52" s="210"/>
      <c r="AO52" s="209"/>
      <c r="AP52" s="209"/>
      <c r="AQ52" s="210"/>
      <c r="AR52" s="209"/>
      <c r="AS52" s="209"/>
      <c r="AT52" s="210"/>
      <c r="AU52" s="209"/>
      <c r="AV52" s="209"/>
      <c r="AW52" s="210"/>
      <c r="AX52" s="210"/>
      <c r="AY52" s="210"/>
      <c r="AZ52" s="210"/>
      <c r="BA52" s="209"/>
      <c r="BB52" s="209"/>
      <c r="BC52" s="210"/>
      <c r="BD52" s="209"/>
      <c r="BE52" s="209"/>
      <c r="BF52" s="210"/>
      <c r="BG52" s="209"/>
      <c r="BH52" s="209"/>
      <c r="BI52" s="210"/>
      <c r="BJ52" s="209"/>
      <c r="BK52" s="209"/>
      <c r="BL52" s="210"/>
    </row>
    <row r="53" spans="1:64" hidden="1" x14ac:dyDescent="0.55000000000000004">
      <c r="A53" s="216"/>
      <c r="B53" s="217"/>
      <c r="C53" s="217"/>
      <c r="D53" s="214"/>
      <c r="E53" s="217"/>
      <c r="F53" s="91"/>
      <c r="G53" s="93"/>
      <c r="H53" s="223" t="s">
        <v>119</v>
      </c>
      <c r="I53" s="226"/>
      <c r="J53" s="209"/>
      <c r="K53" s="209"/>
      <c r="L53" s="209"/>
      <c r="M53" s="209"/>
      <c r="N53" s="210"/>
      <c r="O53" s="210"/>
      <c r="P53" s="211" t="e">
        <f t="shared" si="20"/>
        <v>#DIV/0!</v>
      </c>
      <c r="Q53" s="209"/>
      <c r="R53" s="209"/>
      <c r="S53" s="210"/>
      <c r="T53" s="209"/>
      <c r="U53" s="209"/>
      <c r="V53" s="210"/>
      <c r="W53" s="209"/>
      <c r="X53" s="209"/>
      <c r="Y53" s="210"/>
      <c r="Z53" s="209"/>
      <c r="AA53" s="209"/>
      <c r="AB53" s="210"/>
      <c r="AC53" s="209"/>
      <c r="AD53" s="209"/>
      <c r="AE53" s="210"/>
      <c r="AF53" s="209"/>
      <c r="AG53" s="209"/>
      <c r="AH53" s="210"/>
      <c r="AI53" s="209"/>
      <c r="AJ53" s="209"/>
      <c r="AK53" s="210"/>
      <c r="AL53" s="209"/>
      <c r="AM53" s="209"/>
      <c r="AN53" s="210"/>
      <c r="AO53" s="209"/>
      <c r="AP53" s="209"/>
      <c r="AQ53" s="210"/>
      <c r="AR53" s="209"/>
      <c r="AS53" s="209"/>
      <c r="AT53" s="210"/>
      <c r="AU53" s="209"/>
      <c r="AV53" s="209"/>
      <c r="AW53" s="210"/>
      <c r="AX53" s="210"/>
      <c r="AY53" s="210"/>
      <c r="AZ53" s="210"/>
      <c r="BA53" s="209"/>
      <c r="BB53" s="209"/>
      <c r="BC53" s="210"/>
      <c r="BD53" s="209"/>
      <c r="BE53" s="209"/>
      <c r="BF53" s="210"/>
      <c r="BG53" s="209"/>
      <c r="BH53" s="209"/>
      <c r="BI53" s="210"/>
      <c r="BJ53" s="209"/>
      <c r="BK53" s="209"/>
      <c r="BL53" s="210"/>
    </row>
    <row r="54" spans="1:64" hidden="1" x14ac:dyDescent="0.55000000000000004">
      <c r="A54" s="216"/>
      <c r="B54" s="217"/>
      <c r="C54" s="217"/>
      <c r="D54" s="214"/>
      <c r="E54" s="217"/>
      <c r="F54" s="214" t="s">
        <v>59</v>
      </c>
      <c r="G54" s="217"/>
      <c r="H54" s="219"/>
      <c r="I54" s="226"/>
      <c r="J54" s="209"/>
      <c r="K54" s="209"/>
      <c r="L54" s="209"/>
      <c r="M54" s="209"/>
      <c r="N54" s="210"/>
      <c r="O54" s="210"/>
      <c r="P54" s="211" t="e">
        <f t="shared" si="20"/>
        <v>#DIV/0!</v>
      </c>
      <c r="Q54" s="209"/>
      <c r="R54" s="209"/>
      <c r="S54" s="210"/>
      <c r="T54" s="209"/>
      <c r="U54" s="209"/>
      <c r="V54" s="210"/>
      <c r="W54" s="209"/>
      <c r="X54" s="209"/>
      <c r="Y54" s="210"/>
      <c r="Z54" s="209"/>
      <c r="AA54" s="209"/>
      <c r="AB54" s="210"/>
      <c r="AC54" s="209"/>
      <c r="AD54" s="209"/>
      <c r="AE54" s="210"/>
      <c r="AF54" s="209"/>
      <c r="AG54" s="209"/>
      <c r="AH54" s="210"/>
      <c r="AI54" s="209"/>
      <c r="AJ54" s="209"/>
      <c r="AK54" s="210"/>
      <c r="AL54" s="209"/>
      <c r="AM54" s="209"/>
      <c r="AN54" s="210"/>
      <c r="AO54" s="209"/>
      <c r="AP54" s="209"/>
      <c r="AQ54" s="210"/>
      <c r="AR54" s="209"/>
      <c r="AS54" s="209"/>
      <c r="AT54" s="210"/>
      <c r="AU54" s="209"/>
      <c r="AV54" s="209"/>
      <c r="AW54" s="210"/>
      <c r="AX54" s="210"/>
      <c r="AY54" s="210"/>
      <c r="AZ54" s="210"/>
      <c r="BA54" s="209"/>
      <c r="BB54" s="209"/>
      <c r="BC54" s="210"/>
      <c r="BD54" s="209"/>
      <c r="BE54" s="209"/>
      <c r="BF54" s="210"/>
      <c r="BG54" s="209"/>
      <c r="BH54" s="209"/>
      <c r="BI54" s="210"/>
      <c r="BJ54" s="209"/>
      <c r="BK54" s="209"/>
      <c r="BL54" s="210"/>
    </row>
    <row r="55" spans="1:64" hidden="1" x14ac:dyDescent="0.55000000000000004">
      <c r="A55" s="216"/>
      <c r="B55" s="217"/>
      <c r="C55" s="217"/>
      <c r="D55" s="217"/>
      <c r="E55" s="217"/>
      <c r="F55" s="93"/>
      <c r="G55" s="217"/>
      <c r="H55" s="223" t="s">
        <v>119</v>
      </c>
      <c r="I55" s="226"/>
      <c r="J55" s="209"/>
      <c r="K55" s="209"/>
      <c r="L55" s="209"/>
      <c r="M55" s="209"/>
      <c r="N55" s="210"/>
      <c r="O55" s="210"/>
      <c r="P55" s="211" t="e">
        <f t="shared" si="20"/>
        <v>#DIV/0!</v>
      </c>
      <c r="Q55" s="209"/>
      <c r="R55" s="209"/>
      <c r="S55" s="210"/>
      <c r="T55" s="209"/>
      <c r="U55" s="209"/>
      <c r="V55" s="210"/>
      <c r="W55" s="209"/>
      <c r="X55" s="209"/>
      <c r="Y55" s="210"/>
      <c r="Z55" s="209"/>
      <c r="AA55" s="209"/>
      <c r="AB55" s="210"/>
      <c r="AC55" s="209"/>
      <c r="AD55" s="209"/>
      <c r="AE55" s="210"/>
      <c r="AF55" s="209"/>
      <c r="AG55" s="209"/>
      <c r="AH55" s="210"/>
      <c r="AI55" s="209"/>
      <c r="AJ55" s="209"/>
      <c r="AK55" s="210"/>
      <c r="AL55" s="209"/>
      <c r="AM55" s="209"/>
      <c r="AN55" s="210"/>
      <c r="AO55" s="209"/>
      <c r="AP55" s="209"/>
      <c r="AQ55" s="210"/>
      <c r="AR55" s="209"/>
      <c r="AS55" s="209"/>
      <c r="AT55" s="210"/>
      <c r="AU55" s="209"/>
      <c r="AV55" s="209"/>
      <c r="AW55" s="210"/>
      <c r="AX55" s="210"/>
      <c r="AY55" s="210"/>
      <c r="AZ55" s="210"/>
      <c r="BA55" s="209"/>
      <c r="BB55" s="209"/>
      <c r="BC55" s="210"/>
      <c r="BD55" s="209"/>
      <c r="BE55" s="209"/>
      <c r="BF55" s="210"/>
      <c r="BG55" s="209"/>
      <c r="BH55" s="209"/>
      <c r="BI55" s="210"/>
      <c r="BJ55" s="209"/>
      <c r="BK55" s="209"/>
      <c r="BL55" s="210"/>
    </row>
    <row r="56" spans="1:64" hidden="1" x14ac:dyDescent="0.55000000000000004">
      <c r="A56" s="216"/>
      <c r="B56" s="217"/>
      <c r="C56" s="217"/>
      <c r="D56" s="214"/>
      <c r="E56" s="214" t="s">
        <v>67</v>
      </c>
      <c r="F56" s="214"/>
      <c r="G56" s="217"/>
      <c r="H56" s="219"/>
      <c r="I56" s="226"/>
      <c r="J56" s="209"/>
      <c r="K56" s="209"/>
      <c r="L56" s="209"/>
      <c r="M56" s="209"/>
      <c r="N56" s="210"/>
      <c r="O56" s="210"/>
      <c r="P56" s="211" t="e">
        <f t="shared" si="20"/>
        <v>#DIV/0!</v>
      </c>
      <c r="Q56" s="209"/>
      <c r="R56" s="209"/>
      <c r="S56" s="210"/>
      <c r="T56" s="209"/>
      <c r="U56" s="209"/>
      <c r="V56" s="210"/>
      <c r="W56" s="209"/>
      <c r="X56" s="209"/>
      <c r="Y56" s="210"/>
      <c r="Z56" s="209"/>
      <c r="AA56" s="209"/>
      <c r="AB56" s="210"/>
      <c r="AC56" s="209"/>
      <c r="AD56" s="209"/>
      <c r="AE56" s="210"/>
      <c r="AF56" s="209"/>
      <c r="AG56" s="209"/>
      <c r="AH56" s="210"/>
      <c r="AI56" s="209"/>
      <c r="AJ56" s="209"/>
      <c r="AK56" s="210"/>
      <c r="AL56" s="209"/>
      <c r="AM56" s="209"/>
      <c r="AN56" s="210"/>
      <c r="AO56" s="209"/>
      <c r="AP56" s="209"/>
      <c r="AQ56" s="210"/>
      <c r="AR56" s="209"/>
      <c r="AS56" s="209"/>
      <c r="AT56" s="210"/>
      <c r="AU56" s="209"/>
      <c r="AV56" s="209"/>
      <c r="AW56" s="210"/>
      <c r="AX56" s="210"/>
      <c r="AY56" s="210"/>
      <c r="AZ56" s="210"/>
      <c r="BA56" s="209"/>
      <c r="BB56" s="209"/>
      <c r="BC56" s="210"/>
      <c r="BD56" s="209"/>
      <c r="BE56" s="209"/>
      <c r="BF56" s="210"/>
      <c r="BG56" s="209"/>
      <c r="BH56" s="209"/>
      <c r="BI56" s="210"/>
      <c r="BJ56" s="209"/>
      <c r="BK56" s="209"/>
      <c r="BL56" s="210"/>
    </row>
    <row r="57" spans="1:64" hidden="1" x14ac:dyDescent="0.55000000000000004">
      <c r="A57" s="216"/>
      <c r="B57" s="217"/>
      <c r="C57" s="217"/>
      <c r="D57" s="214"/>
      <c r="E57" s="91" t="s">
        <v>122</v>
      </c>
      <c r="F57" s="214"/>
      <c r="G57" s="217"/>
      <c r="H57" s="219"/>
      <c r="I57" s="226"/>
      <c r="J57" s="209"/>
      <c r="K57" s="209"/>
      <c r="L57" s="209"/>
      <c r="M57" s="209"/>
      <c r="N57" s="210"/>
      <c r="O57" s="210"/>
      <c r="P57" s="211" t="e">
        <f t="shared" si="20"/>
        <v>#DIV/0!</v>
      </c>
      <c r="Q57" s="209"/>
      <c r="R57" s="209"/>
      <c r="S57" s="210"/>
      <c r="T57" s="209"/>
      <c r="U57" s="209"/>
      <c r="V57" s="210"/>
      <c r="W57" s="209"/>
      <c r="X57" s="209"/>
      <c r="Y57" s="210"/>
      <c r="Z57" s="209"/>
      <c r="AA57" s="209"/>
      <c r="AB57" s="210"/>
      <c r="AC57" s="209"/>
      <c r="AD57" s="209"/>
      <c r="AE57" s="210"/>
      <c r="AF57" s="209"/>
      <c r="AG57" s="209"/>
      <c r="AH57" s="210"/>
      <c r="AI57" s="209"/>
      <c r="AJ57" s="209"/>
      <c r="AK57" s="210"/>
      <c r="AL57" s="209"/>
      <c r="AM57" s="209"/>
      <c r="AN57" s="210"/>
      <c r="AO57" s="209"/>
      <c r="AP57" s="209"/>
      <c r="AQ57" s="210"/>
      <c r="AR57" s="209"/>
      <c r="AS57" s="209"/>
      <c r="AT57" s="210"/>
      <c r="AU57" s="209"/>
      <c r="AV57" s="209"/>
      <c r="AW57" s="210"/>
      <c r="AX57" s="210"/>
      <c r="AY57" s="210"/>
      <c r="AZ57" s="210"/>
      <c r="BA57" s="209"/>
      <c r="BB57" s="209"/>
      <c r="BC57" s="210"/>
      <c r="BD57" s="209"/>
      <c r="BE57" s="209"/>
      <c r="BF57" s="210"/>
      <c r="BG57" s="209"/>
      <c r="BH57" s="209"/>
      <c r="BI57" s="210"/>
      <c r="BJ57" s="209"/>
      <c r="BK57" s="209"/>
      <c r="BL57" s="210"/>
    </row>
    <row r="58" spans="1:64" hidden="1" x14ac:dyDescent="0.55000000000000004">
      <c r="A58" s="216"/>
      <c r="B58" s="217"/>
      <c r="C58" s="217"/>
      <c r="D58" s="214"/>
      <c r="E58" s="91" t="s">
        <v>123</v>
      </c>
      <c r="F58" s="214"/>
      <c r="G58" s="217"/>
      <c r="H58" s="219"/>
      <c r="I58" s="226"/>
      <c r="J58" s="209"/>
      <c r="K58" s="209"/>
      <c r="L58" s="209"/>
      <c r="M58" s="209"/>
      <c r="N58" s="210"/>
      <c r="O58" s="210"/>
      <c r="P58" s="211" t="e">
        <f t="shared" si="20"/>
        <v>#DIV/0!</v>
      </c>
      <c r="Q58" s="209"/>
      <c r="R58" s="209"/>
      <c r="S58" s="210"/>
      <c r="T58" s="209"/>
      <c r="U58" s="209"/>
      <c r="V58" s="210"/>
      <c r="W58" s="209"/>
      <c r="X58" s="209"/>
      <c r="Y58" s="210"/>
      <c r="Z58" s="209"/>
      <c r="AA58" s="209"/>
      <c r="AB58" s="210"/>
      <c r="AC58" s="209"/>
      <c r="AD58" s="209"/>
      <c r="AE58" s="210"/>
      <c r="AF58" s="209"/>
      <c r="AG58" s="209"/>
      <c r="AH58" s="210"/>
      <c r="AI58" s="209"/>
      <c r="AJ58" s="209"/>
      <c r="AK58" s="210"/>
      <c r="AL58" s="209"/>
      <c r="AM58" s="209"/>
      <c r="AN58" s="210"/>
      <c r="AO58" s="209"/>
      <c r="AP58" s="209"/>
      <c r="AQ58" s="210"/>
      <c r="AR58" s="209"/>
      <c r="AS58" s="209"/>
      <c r="AT58" s="210"/>
      <c r="AU58" s="209"/>
      <c r="AV58" s="209"/>
      <c r="AW58" s="210"/>
      <c r="AX58" s="210"/>
      <c r="AY58" s="210"/>
      <c r="AZ58" s="210"/>
      <c r="BA58" s="209"/>
      <c r="BB58" s="209"/>
      <c r="BC58" s="210"/>
      <c r="BD58" s="209"/>
      <c r="BE58" s="209"/>
      <c r="BF58" s="210"/>
      <c r="BG58" s="209"/>
      <c r="BH58" s="209"/>
      <c r="BI58" s="210"/>
      <c r="BJ58" s="209"/>
      <c r="BK58" s="209"/>
      <c r="BL58" s="210"/>
    </row>
    <row r="59" spans="1:64" hidden="1" x14ac:dyDescent="0.55000000000000004">
      <c r="A59" s="216"/>
      <c r="B59" s="217"/>
      <c r="C59" s="217"/>
      <c r="D59" s="214"/>
      <c r="E59" s="91" t="s">
        <v>124</v>
      </c>
      <c r="F59" s="214"/>
      <c r="G59" s="217"/>
      <c r="H59" s="219"/>
      <c r="I59" s="226"/>
      <c r="J59" s="209"/>
      <c r="K59" s="209"/>
      <c r="L59" s="209"/>
      <c r="M59" s="209"/>
      <c r="N59" s="210"/>
      <c r="O59" s="210"/>
      <c r="P59" s="211" t="e">
        <f t="shared" si="20"/>
        <v>#DIV/0!</v>
      </c>
      <c r="Q59" s="209"/>
      <c r="R59" s="209"/>
      <c r="S59" s="210"/>
      <c r="T59" s="209"/>
      <c r="U59" s="209"/>
      <c r="V59" s="210"/>
      <c r="W59" s="209"/>
      <c r="X59" s="209"/>
      <c r="Y59" s="210"/>
      <c r="Z59" s="209"/>
      <c r="AA59" s="209"/>
      <c r="AB59" s="210"/>
      <c r="AC59" s="209"/>
      <c r="AD59" s="209"/>
      <c r="AE59" s="210"/>
      <c r="AF59" s="209"/>
      <c r="AG59" s="209"/>
      <c r="AH59" s="210"/>
      <c r="AI59" s="209"/>
      <c r="AJ59" s="209"/>
      <c r="AK59" s="210"/>
      <c r="AL59" s="209"/>
      <c r="AM59" s="209"/>
      <c r="AN59" s="210"/>
      <c r="AO59" s="209"/>
      <c r="AP59" s="209"/>
      <c r="AQ59" s="210"/>
      <c r="AR59" s="209"/>
      <c r="AS59" s="209"/>
      <c r="AT59" s="210"/>
      <c r="AU59" s="209"/>
      <c r="AV59" s="209"/>
      <c r="AW59" s="210"/>
      <c r="AX59" s="210"/>
      <c r="AY59" s="210"/>
      <c r="AZ59" s="210"/>
      <c r="BA59" s="209"/>
      <c r="BB59" s="209"/>
      <c r="BC59" s="210"/>
      <c r="BD59" s="209"/>
      <c r="BE59" s="209"/>
      <c r="BF59" s="210"/>
      <c r="BG59" s="209"/>
      <c r="BH59" s="209"/>
      <c r="BI59" s="210"/>
      <c r="BJ59" s="209"/>
      <c r="BK59" s="209"/>
      <c r="BL59" s="210"/>
    </row>
    <row r="60" spans="1:64" hidden="1" x14ac:dyDescent="0.55000000000000004">
      <c r="A60" s="216"/>
      <c r="B60" s="217"/>
      <c r="C60" s="217"/>
      <c r="D60" s="214"/>
      <c r="E60" s="217"/>
      <c r="F60" s="227" t="s">
        <v>125</v>
      </c>
      <c r="G60" s="217"/>
      <c r="H60" s="219"/>
      <c r="I60" s="226"/>
      <c r="J60" s="209"/>
      <c r="K60" s="209"/>
      <c r="L60" s="209"/>
      <c r="M60" s="209"/>
      <c r="N60" s="210"/>
      <c r="O60" s="210"/>
      <c r="P60" s="211" t="e">
        <f t="shared" si="20"/>
        <v>#DIV/0!</v>
      </c>
      <c r="Q60" s="209"/>
      <c r="R60" s="209"/>
      <c r="S60" s="210"/>
      <c r="T60" s="209"/>
      <c r="U60" s="209"/>
      <c r="V60" s="210"/>
      <c r="W60" s="209"/>
      <c r="X60" s="209"/>
      <c r="Y60" s="210"/>
      <c r="Z60" s="209"/>
      <c r="AA60" s="209"/>
      <c r="AB60" s="210"/>
      <c r="AC60" s="209"/>
      <c r="AD60" s="209"/>
      <c r="AE60" s="210"/>
      <c r="AF60" s="209"/>
      <c r="AG60" s="209"/>
      <c r="AH60" s="210"/>
      <c r="AI60" s="209"/>
      <c r="AJ60" s="209"/>
      <c r="AK60" s="210"/>
      <c r="AL60" s="209"/>
      <c r="AM60" s="209"/>
      <c r="AN60" s="210"/>
      <c r="AO60" s="209"/>
      <c r="AP60" s="209"/>
      <c r="AQ60" s="210"/>
      <c r="AR60" s="209"/>
      <c r="AS60" s="209"/>
      <c r="AT60" s="210"/>
      <c r="AU60" s="209"/>
      <c r="AV60" s="209"/>
      <c r="AW60" s="210"/>
      <c r="AX60" s="210"/>
      <c r="AY60" s="210"/>
      <c r="AZ60" s="210"/>
      <c r="BA60" s="209"/>
      <c r="BB60" s="209"/>
      <c r="BC60" s="210"/>
      <c r="BD60" s="209"/>
      <c r="BE60" s="209"/>
      <c r="BF60" s="210"/>
      <c r="BG60" s="209"/>
      <c r="BH60" s="209"/>
      <c r="BI60" s="210"/>
      <c r="BJ60" s="209"/>
      <c r="BK60" s="209"/>
      <c r="BL60" s="210"/>
    </row>
    <row r="61" spans="1:64" hidden="1" x14ac:dyDescent="0.55000000000000004">
      <c r="A61" s="216"/>
      <c r="B61" s="217"/>
      <c r="C61" s="217"/>
      <c r="D61" s="214"/>
      <c r="E61" s="217"/>
      <c r="F61" s="93"/>
      <c r="G61" s="217"/>
      <c r="H61" s="223" t="s">
        <v>119</v>
      </c>
      <c r="I61" s="226"/>
      <c r="J61" s="209"/>
      <c r="K61" s="209"/>
      <c r="L61" s="209"/>
      <c r="M61" s="209"/>
      <c r="N61" s="210"/>
      <c r="O61" s="210"/>
      <c r="P61" s="211" t="e">
        <f t="shared" si="20"/>
        <v>#DIV/0!</v>
      </c>
      <c r="Q61" s="209"/>
      <c r="R61" s="209"/>
      <c r="S61" s="210"/>
      <c r="T61" s="209"/>
      <c r="U61" s="209"/>
      <c r="V61" s="210"/>
      <c r="W61" s="209"/>
      <c r="X61" s="209"/>
      <c r="Y61" s="210"/>
      <c r="Z61" s="209"/>
      <c r="AA61" s="209"/>
      <c r="AB61" s="210"/>
      <c r="AC61" s="209"/>
      <c r="AD61" s="209"/>
      <c r="AE61" s="210"/>
      <c r="AF61" s="209"/>
      <c r="AG61" s="209"/>
      <c r="AH61" s="210"/>
      <c r="AI61" s="209"/>
      <c r="AJ61" s="209"/>
      <c r="AK61" s="210"/>
      <c r="AL61" s="209"/>
      <c r="AM61" s="209"/>
      <c r="AN61" s="210"/>
      <c r="AO61" s="209"/>
      <c r="AP61" s="209"/>
      <c r="AQ61" s="210"/>
      <c r="AR61" s="209"/>
      <c r="AS61" s="209"/>
      <c r="AT61" s="210"/>
      <c r="AU61" s="209"/>
      <c r="AV61" s="209"/>
      <c r="AW61" s="210"/>
      <c r="AX61" s="210"/>
      <c r="AY61" s="210"/>
      <c r="AZ61" s="210"/>
      <c r="BA61" s="209"/>
      <c r="BB61" s="209"/>
      <c r="BC61" s="210"/>
      <c r="BD61" s="209"/>
      <c r="BE61" s="209"/>
      <c r="BF61" s="210"/>
      <c r="BG61" s="209"/>
      <c r="BH61" s="209"/>
      <c r="BI61" s="210"/>
      <c r="BJ61" s="209"/>
      <c r="BK61" s="209"/>
      <c r="BL61" s="210"/>
    </row>
    <row r="62" spans="1:64" hidden="1" x14ac:dyDescent="0.55000000000000004">
      <c r="A62" s="216"/>
      <c r="B62" s="217"/>
      <c r="C62" s="217"/>
      <c r="D62" s="214" t="s">
        <v>77</v>
      </c>
      <c r="E62" s="217"/>
      <c r="F62" s="217"/>
      <c r="G62" s="217"/>
      <c r="H62" s="219"/>
      <c r="I62" s="226"/>
      <c r="J62" s="209"/>
      <c r="K62" s="209"/>
      <c r="L62" s="209"/>
      <c r="M62" s="209"/>
      <c r="N62" s="210"/>
      <c r="O62" s="210"/>
      <c r="P62" s="211" t="e">
        <f t="shared" si="20"/>
        <v>#DIV/0!</v>
      </c>
      <c r="Q62" s="209"/>
      <c r="R62" s="209"/>
      <c r="S62" s="210"/>
      <c r="T62" s="209"/>
      <c r="U62" s="209"/>
      <c r="V62" s="210"/>
      <c r="W62" s="209"/>
      <c r="X62" s="209"/>
      <c r="Y62" s="210"/>
      <c r="Z62" s="209"/>
      <c r="AA62" s="209"/>
      <c r="AB62" s="210"/>
      <c r="AC62" s="209"/>
      <c r="AD62" s="209"/>
      <c r="AE62" s="210"/>
      <c r="AF62" s="209"/>
      <c r="AG62" s="209"/>
      <c r="AH62" s="210"/>
      <c r="AI62" s="209"/>
      <c r="AJ62" s="209"/>
      <c r="AK62" s="210"/>
      <c r="AL62" s="209"/>
      <c r="AM62" s="209"/>
      <c r="AN62" s="210"/>
      <c r="AO62" s="209"/>
      <c r="AP62" s="209"/>
      <c r="AQ62" s="210"/>
      <c r="AR62" s="209"/>
      <c r="AS62" s="209"/>
      <c r="AT62" s="210"/>
      <c r="AU62" s="209"/>
      <c r="AV62" s="209"/>
      <c r="AW62" s="210"/>
      <c r="AX62" s="210"/>
      <c r="AY62" s="210"/>
      <c r="AZ62" s="210"/>
      <c r="BA62" s="209"/>
      <c r="BB62" s="209"/>
      <c r="BC62" s="210"/>
      <c r="BD62" s="209"/>
      <c r="BE62" s="209"/>
      <c r="BF62" s="210"/>
      <c r="BG62" s="209"/>
      <c r="BH62" s="209"/>
      <c r="BI62" s="210"/>
      <c r="BJ62" s="209"/>
      <c r="BK62" s="209"/>
      <c r="BL62" s="210"/>
    </row>
    <row r="63" spans="1:64" hidden="1" x14ac:dyDescent="0.55000000000000004">
      <c r="A63" s="216"/>
      <c r="B63" s="217"/>
      <c r="C63" s="217"/>
      <c r="D63" s="214"/>
      <c r="E63" s="214" t="s">
        <v>78</v>
      </c>
      <c r="F63" s="217"/>
      <c r="G63" s="217"/>
      <c r="H63" s="219"/>
      <c r="I63" s="226"/>
      <c r="J63" s="209"/>
      <c r="K63" s="209"/>
      <c r="L63" s="209"/>
      <c r="M63" s="209"/>
      <c r="N63" s="210"/>
      <c r="O63" s="210"/>
      <c r="P63" s="211" t="e">
        <f t="shared" si="20"/>
        <v>#DIV/0!</v>
      </c>
      <c r="Q63" s="209"/>
      <c r="R63" s="209"/>
      <c r="S63" s="210"/>
      <c r="T63" s="209"/>
      <c r="U63" s="209"/>
      <c r="V63" s="210"/>
      <c r="W63" s="209"/>
      <c r="X63" s="209"/>
      <c r="Y63" s="210"/>
      <c r="Z63" s="209"/>
      <c r="AA63" s="209"/>
      <c r="AB63" s="210"/>
      <c r="AC63" s="209"/>
      <c r="AD63" s="209"/>
      <c r="AE63" s="210"/>
      <c r="AF63" s="209"/>
      <c r="AG63" s="209"/>
      <c r="AH63" s="210"/>
      <c r="AI63" s="209"/>
      <c r="AJ63" s="209"/>
      <c r="AK63" s="210"/>
      <c r="AL63" s="209"/>
      <c r="AM63" s="209"/>
      <c r="AN63" s="210"/>
      <c r="AO63" s="209"/>
      <c r="AP63" s="209"/>
      <c r="AQ63" s="210"/>
      <c r="AR63" s="209"/>
      <c r="AS63" s="209"/>
      <c r="AT63" s="210"/>
      <c r="AU63" s="209"/>
      <c r="AV63" s="209"/>
      <c r="AW63" s="210"/>
      <c r="AX63" s="210"/>
      <c r="AY63" s="210"/>
      <c r="AZ63" s="210"/>
      <c r="BA63" s="209"/>
      <c r="BB63" s="209"/>
      <c r="BC63" s="210"/>
      <c r="BD63" s="209"/>
      <c r="BE63" s="209"/>
      <c r="BF63" s="210"/>
      <c r="BG63" s="209"/>
      <c r="BH63" s="209"/>
      <c r="BI63" s="210"/>
      <c r="BJ63" s="209"/>
      <c r="BK63" s="209"/>
      <c r="BL63" s="210"/>
    </row>
    <row r="64" spans="1:64" hidden="1" x14ac:dyDescent="0.55000000000000004">
      <c r="A64" s="216"/>
      <c r="B64" s="217"/>
      <c r="C64" s="217"/>
      <c r="D64" s="214"/>
      <c r="E64" s="217"/>
      <c r="F64" s="214" t="s">
        <v>79</v>
      </c>
      <c r="G64" s="217"/>
      <c r="H64" s="219"/>
      <c r="I64" s="226"/>
      <c r="J64" s="209"/>
      <c r="K64" s="209"/>
      <c r="L64" s="209"/>
      <c r="M64" s="209"/>
      <c r="N64" s="210"/>
      <c r="O64" s="210"/>
      <c r="P64" s="211" t="e">
        <f t="shared" si="20"/>
        <v>#DIV/0!</v>
      </c>
      <c r="Q64" s="209"/>
      <c r="R64" s="209"/>
      <c r="S64" s="210"/>
      <c r="T64" s="209"/>
      <c r="U64" s="209"/>
      <c r="V64" s="210"/>
      <c r="W64" s="209"/>
      <c r="X64" s="209"/>
      <c r="Y64" s="210"/>
      <c r="Z64" s="209"/>
      <c r="AA64" s="209"/>
      <c r="AB64" s="210"/>
      <c r="AC64" s="209"/>
      <c r="AD64" s="209"/>
      <c r="AE64" s="210"/>
      <c r="AF64" s="209"/>
      <c r="AG64" s="209"/>
      <c r="AH64" s="210"/>
      <c r="AI64" s="209"/>
      <c r="AJ64" s="209"/>
      <c r="AK64" s="210"/>
      <c r="AL64" s="209"/>
      <c r="AM64" s="209"/>
      <c r="AN64" s="210"/>
      <c r="AO64" s="209"/>
      <c r="AP64" s="209"/>
      <c r="AQ64" s="210"/>
      <c r="AR64" s="209"/>
      <c r="AS64" s="209"/>
      <c r="AT64" s="210"/>
      <c r="AU64" s="209"/>
      <c r="AV64" s="209"/>
      <c r="AW64" s="210"/>
      <c r="AX64" s="210"/>
      <c r="AY64" s="210"/>
      <c r="AZ64" s="210"/>
      <c r="BA64" s="209"/>
      <c r="BB64" s="209"/>
      <c r="BC64" s="210"/>
      <c r="BD64" s="209"/>
      <c r="BE64" s="209"/>
      <c r="BF64" s="210"/>
      <c r="BG64" s="209"/>
      <c r="BH64" s="209"/>
      <c r="BI64" s="210"/>
      <c r="BJ64" s="209"/>
      <c r="BK64" s="209"/>
      <c r="BL64" s="210"/>
    </row>
    <row r="65" spans="1:64" hidden="1" x14ac:dyDescent="0.55000000000000004">
      <c r="A65" s="216"/>
      <c r="B65" s="217"/>
      <c r="C65" s="217"/>
      <c r="D65" s="217"/>
      <c r="E65" s="217"/>
      <c r="F65" s="217"/>
      <c r="G65" s="217"/>
      <c r="H65" s="223" t="s">
        <v>119</v>
      </c>
      <c r="I65" s="226"/>
      <c r="J65" s="209"/>
      <c r="K65" s="209"/>
      <c r="L65" s="209"/>
      <c r="M65" s="209"/>
      <c r="N65" s="210"/>
      <c r="O65" s="210"/>
      <c r="P65" s="211" t="e">
        <f t="shared" si="20"/>
        <v>#DIV/0!</v>
      </c>
      <c r="Q65" s="209"/>
      <c r="R65" s="209"/>
      <c r="S65" s="210"/>
      <c r="T65" s="209"/>
      <c r="U65" s="209"/>
      <c r="V65" s="210"/>
      <c r="W65" s="209"/>
      <c r="X65" s="209"/>
      <c r="Y65" s="210"/>
      <c r="Z65" s="209"/>
      <c r="AA65" s="209"/>
      <c r="AB65" s="210"/>
      <c r="AC65" s="209"/>
      <c r="AD65" s="209"/>
      <c r="AE65" s="210"/>
      <c r="AF65" s="209"/>
      <c r="AG65" s="209"/>
      <c r="AH65" s="210"/>
      <c r="AI65" s="209"/>
      <c r="AJ65" s="209"/>
      <c r="AK65" s="210"/>
      <c r="AL65" s="209"/>
      <c r="AM65" s="209"/>
      <c r="AN65" s="210"/>
      <c r="AO65" s="209"/>
      <c r="AP65" s="209"/>
      <c r="AQ65" s="210"/>
      <c r="AR65" s="209"/>
      <c r="AS65" s="209"/>
      <c r="AT65" s="210"/>
      <c r="AU65" s="209"/>
      <c r="AV65" s="209"/>
      <c r="AW65" s="210"/>
      <c r="AX65" s="210"/>
      <c r="AY65" s="210"/>
      <c r="AZ65" s="210"/>
      <c r="BA65" s="209"/>
      <c r="BB65" s="209"/>
      <c r="BC65" s="210"/>
      <c r="BD65" s="209"/>
      <c r="BE65" s="209"/>
      <c r="BF65" s="210"/>
      <c r="BG65" s="209"/>
      <c r="BH65" s="209"/>
      <c r="BI65" s="210"/>
      <c r="BJ65" s="209"/>
      <c r="BK65" s="209"/>
      <c r="BL65" s="210"/>
    </row>
    <row r="66" spans="1:64" hidden="1" x14ac:dyDescent="0.55000000000000004">
      <c r="A66" s="216"/>
      <c r="B66" s="217"/>
      <c r="C66" s="217"/>
      <c r="D66" s="214"/>
      <c r="E66" s="217"/>
      <c r="F66" s="214" t="s">
        <v>126</v>
      </c>
      <c r="G66" s="217"/>
      <c r="H66" s="219"/>
      <c r="I66" s="226"/>
      <c r="J66" s="209"/>
      <c r="K66" s="209"/>
      <c r="L66" s="209"/>
      <c r="M66" s="209"/>
      <c r="N66" s="210"/>
      <c r="O66" s="210"/>
      <c r="P66" s="211" t="e">
        <f t="shared" si="20"/>
        <v>#DIV/0!</v>
      </c>
      <c r="Q66" s="209"/>
      <c r="R66" s="209"/>
      <c r="S66" s="210"/>
      <c r="T66" s="209"/>
      <c r="U66" s="209"/>
      <c r="V66" s="210"/>
      <c r="W66" s="209"/>
      <c r="X66" s="209"/>
      <c r="Y66" s="210"/>
      <c r="Z66" s="209"/>
      <c r="AA66" s="209"/>
      <c r="AB66" s="210"/>
      <c r="AC66" s="209"/>
      <c r="AD66" s="209"/>
      <c r="AE66" s="210"/>
      <c r="AF66" s="209"/>
      <c r="AG66" s="209"/>
      <c r="AH66" s="210"/>
      <c r="AI66" s="209"/>
      <c r="AJ66" s="209"/>
      <c r="AK66" s="210"/>
      <c r="AL66" s="209"/>
      <c r="AM66" s="209"/>
      <c r="AN66" s="210"/>
      <c r="AO66" s="209"/>
      <c r="AP66" s="209"/>
      <c r="AQ66" s="210"/>
      <c r="AR66" s="209"/>
      <c r="AS66" s="209"/>
      <c r="AT66" s="210"/>
      <c r="AU66" s="209"/>
      <c r="AV66" s="209"/>
      <c r="AW66" s="210"/>
      <c r="AX66" s="210"/>
      <c r="AY66" s="210"/>
      <c r="AZ66" s="210"/>
      <c r="BA66" s="209"/>
      <c r="BB66" s="209"/>
      <c r="BC66" s="210"/>
      <c r="BD66" s="209"/>
      <c r="BE66" s="209"/>
      <c r="BF66" s="210"/>
      <c r="BG66" s="209"/>
      <c r="BH66" s="209"/>
      <c r="BI66" s="210"/>
      <c r="BJ66" s="209"/>
      <c r="BK66" s="209"/>
      <c r="BL66" s="210"/>
    </row>
    <row r="67" spans="1:64" hidden="1" x14ac:dyDescent="0.55000000000000004">
      <c r="A67" s="216"/>
      <c r="B67" s="217"/>
      <c r="C67" s="217"/>
      <c r="D67" s="217"/>
      <c r="E67" s="217"/>
      <c r="F67" s="217"/>
      <c r="G67" s="217"/>
      <c r="H67" s="223" t="s">
        <v>119</v>
      </c>
      <c r="I67" s="226"/>
      <c r="J67" s="209"/>
      <c r="K67" s="209"/>
      <c r="L67" s="209"/>
      <c r="M67" s="209"/>
      <c r="N67" s="210"/>
      <c r="O67" s="210"/>
      <c r="P67" s="211" t="e">
        <f t="shared" si="20"/>
        <v>#DIV/0!</v>
      </c>
      <c r="Q67" s="209"/>
      <c r="R67" s="209"/>
      <c r="S67" s="210"/>
      <c r="T67" s="209"/>
      <c r="U67" s="209"/>
      <c r="V67" s="210"/>
      <c r="W67" s="209"/>
      <c r="X67" s="209"/>
      <c r="Y67" s="210"/>
      <c r="Z67" s="209"/>
      <c r="AA67" s="209"/>
      <c r="AB67" s="210"/>
      <c r="AC67" s="209"/>
      <c r="AD67" s="209"/>
      <c r="AE67" s="210"/>
      <c r="AF67" s="209"/>
      <c r="AG67" s="209"/>
      <c r="AH67" s="210"/>
      <c r="AI67" s="209"/>
      <c r="AJ67" s="209"/>
      <c r="AK67" s="210"/>
      <c r="AL67" s="209"/>
      <c r="AM67" s="209"/>
      <c r="AN67" s="210"/>
      <c r="AO67" s="209"/>
      <c r="AP67" s="209"/>
      <c r="AQ67" s="210"/>
      <c r="AR67" s="209"/>
      <c r="AS67" s="209"/>
      <c r="AT67" s="210"/>
      <c r="AU67" s="209"/>
      <c r="AV67" s="209"/>
      <c r="AW67" s="210"/>
      <c r="AX67" s="210"/>
      <c r="AY67" s="210"/>
      <c r="AZ67" s="210"/>
      <c r="BA67" s="209"/>
      <c r="BB67" s="209"/>
      <c r="BC67" s="210"/>
      <c r="BD67" s="209"/>
      <c r="BE67" s="209"/>
      <c r="BF67" s="210"/>
      <c r="BG67" s="209"/>
      <c r="BH67" s="209"/>
      <c r="BI67" s="210"/>
      <c r="BJ67" s="209"/>
      <c r="BK67" s="209"/>
      <c r="BL67" s="210"/>
    </row>
    <row r="68" spans="1:64" hidden="1" x14ac:dyDescent="0.55000000000000004">
      <c r="A68" s="216"/>
      <c r="B68" s="217"/>
      <c r="C68" s="217"/>
      <c r="D68" s="214" t="s">
        <v>70</v>
      </c>
      <c r="E68" s="217"/>
      <c r="F68" s="217"/>
      <c r="G68" s="217"/>
      <c r="H68" s="219"/>
      <c r="I68" s="226"/>
      <c r="J68" s="209"/>
      <c r="K68" s="209"/>
      <c r="L68" s="209"/>
      <c r="M68" s="209"/>
      <c r="N68" s="210"/>
      <c r="O68" s="210"/>
      <c r="P68" s="211" t="e">
        <f t="shared" si="20"/>
        <v>#DIV/0!</v>
      </c>
      <c r="Q68" s="209"/>
      <c r="R68" s="209"/>
      <c r="S68" s="210"/>
      <c r="T68" s="209"/>
      <c r="U68" s="209"/>
      <c r="V68" s="210"/>
      <c r="W68" s="209"/>
      <c r="X68" s="209"/>
      <c r="Y68" s="210"/>
      <c r="Z68" s="209"/>
      <c r="AA68" s="209"/>
      <c r="AB68" s="210"/>
      <c r="AC68" s="209"/>
      <c r="AD68" s="209"/>
      <c r="AE68" s="210"/>
      <c r="AF68" s="209"/>
      <c r="AG68" s="209"/>
      <c r="AH68" s="210"/>
      <c r="AI68" s="209"/>
      <c r="AJ68" s="209"/>
      <c r="AK68" s="210"/>
      <c r="AL68" s="209"/>
      <c r="AM68" s="209"/>
      <c r="AN68" s="210"/>
      <c r="AO68" s="209"/>
      <c r="AP68" s="209"/>
      <c r="AQ68" s="210"/>
      <c r="AR68" s="209"/>
      <c r="AS68" s="209"/>
      <c r="AT68" s="210"/>
      <c r="AU68" s="209"/>
      <c r="AV68" s="209"/>
      <c r="AW68" s="210"/>
      <c r="AX68" s="210"/>
      <c r="AY68" s="210"/>
      <c r="AZ68" s="210"/>
      <c r="BA68" s="209"/>
      <c r="BB68" s="209"/>
      <c r="BC68" s="210"/>
      <c r="BD68" s="209"/>
      <c r="BE68" s="209"/>
      <c r="BF68" s="210"/>
      <c r="BG68" s="209"/>
      <c r="BH68" s="209"/>
      <c r="BI68" s="210"/>
      <c r="BJ68" s="209"/>
      <c r="BK68" s="209"/>
      <c r="BL68" s="210"/>
    </row>
    <row r="69" spans="1:64" hidden="1" x14ac:dyDescent="0.55000000000000004">
      <c r="A69" s="216"/>
      <c r="B69" s="217"/>
      <c r="C69" s="217"/>
      <c r="D69" s="214"/>
      <c r="E69" s="214" t="s">
        <v>71</v>
      </c>
      <c r="F69" s="217"/>
      <c r="G69" s="217"/>
      <c r="H69" s="219"/>
      <c r="I69" s="226"/>
      <c r="J69" s="209"/>
      <c r="K69" s="209"/>
      <c r="L69" s="209"/>
      <c r="M69" s="209"/>
      <c r="N69" s="210"/>
      <c r="O69" s="210"/>
      <c r="P69" s="211" t="e">
        <f t="shared" si="20"/>
        <v>#DIV/0!</v>
      </c>
      <c r="Q69" s="209"/>
      <c r="R69" s="209"/>
      <c r="S69" s="210"/>
      <c r="T69" s="209"/>
      <c r="U69" s="209"/>
      <c r="V69" s="210"/>
      <c r="W69" s="209"/>
      <c r="X69" s="209"/>
      <c r="Y69" s="210"/>
      <c r="Z69" s="209"/>
      <c r="AA69" s="209"/>
      <c r="AB69" s="210"/>
      <c r="AC69" s="209"/>
      <c r="AD69" s="209"/>
      <c r="AE69" s="210"/>
      <c r="AF69" s="209"/>
      <c r="AG69" s="209"/>
      <c r="AH69" s="210"/>
      <c r="AI69" s="209"/>
      <c r="AJ69" s="209"/>
      <c r="AK69" s="210"/>
      <c r="AL69" s="209"/>
      <c r="AM69" s="209"/>
      <c r="AN69" s="210"/>
      <c r="AO69" s="209"/>
      <c r="AP69" s="209"/>
      <c r="AQ69" s="210"/>
      <c r="AR69" s="209"/>
      <c r="AS69" s="209"/>
      <c r="AT69" s="210"/>
      <c r="AU69" s="209"/>
      <c r="AV69" s="209"/>
      <c r="AW69" s="210"/>
      <c r="AX69" s="210"/>
      <c r="AY69" s="210"/>
      <c r="AZ69" s="210"/>
      <c r="BA69" s="209"/>
      <c r="BB69" s="209"/>
      <c r="BC69" s="210"/>
      <c r="BD69" s="209"/>
      <c r="BE69" s="209"/>
      <c r="BF69" s="210"/>
      <c r="BG69" s="209"/>
      <c r="BH69" s="209"/>
      <c r="BI69" s="210"/>
      <c r="BJ69" s="209"/>
      <c r="BK69" s="209"/>
      <c r="BL69" s="210"/>
    </row>
    <row r="70" spans="1:64" hidden="1" x14ac:dyDescent="0.55000000000000004">
      <c r="A70" s="216"/>
      <c r="B70" s="217"/>
      <c r="C70" s="217"/>
      <c r="D70" s="214"/>
      <c r="E70" s="92"/>
      <c r="F70" s="217"/>
      <c r="G70" s="217"/>
      <c r="H70" s="223" t="s">
        <v>119</v>
      </c>
      <c r="I70" s="226"/>
      <c r="J70" s="209"/>
      <c r="K70" s="209"/>
      <c r="L70" s="209"/>
      <c r="M70" s="209"/>
      <c r="N70" s="210"/>
      <c r="O70" s="210"/>
      <c r="P70" s="211" t="e">
        <f t="shared" si="20"/>
        <v>#DIV/0!</v>
      </c>
      <c r="Q70" s="209"/>
      <c r="R70" s="209"/>
      <c r="S70" s="210"/>
      <c r="T70" s="209"/>
      <c r="U70" s="209"/>
      <c r="V70" s="210"/>
      <c r="W70" s="209"/>
      <c r="X70" s="209"/>
      <c r="Y70" s="210"/>
      <c r="Z70" s="209"/>
      <c r="AA70" s="209"/>
      <c r="AB70" s="210"/>
      <c r="AC70" s="209"/>
      <c r="AD70" s="209"/>
      <c r="AE70" s="210"/>
      <c r="AF70" s="209"/>
      <c r="AG70" s="209"/>
      <c r="AH70" s="210"/>
      <c r="AI70" s="209"/>
      <c r="AJ70" s="209"/>
      <c r="AK70" s="210"/>
      <c r="AL70" s="209"/>
      <c r="AM70" s="209"/>
      <c r="AN70" s="210"/>
      <c r="AO70" s="209"/>
      <c r="AP70" s="209"/>
      <c r="AQ70" s="210"/>
      <c r="AR70" s="209"/>
      <c r="AS70" s="209"/>
      <c r="AT70" s="210"/>
      <c r="AU70" s="209"/>
      <c r="AV70" s="209"/>
      <c r="AW70" s="210"/>
      <c r="AX70" s="210"/>
      <c r="AY70" s="210"/>
      <c r="AZ70" s="210"/>
      <c r="BA70" s="209"/>
      <c r="BB70" s="209"/>
      <c r="BC70" s="210"/>
      <c r="BD70" s="209"/>
      <c r="BE70" s="209"/>
      <c r="BF70" s="210"/>
      <c r="BG70" s="209"/>
      <c r="BH70" s="209"/>
      <c r="BI70" s="210"/>
      <c r="BJ70" s="209"/>
      <c r="BK70" s="209"/>
      <c r="BL70" s="210"/>
    </row>
    <row r="71" spans="1:64" hidden="1" x14ac:dyDescent="0.55000000000000004">
      <c r="A71" s="216"/>
      <c r="B71" s="217"/>
      <c r="C71" s="217"/>
      <c r="D71" s="214"/>
      <c r="E71" s="227" t="s">
        <v>127</v>
      </c>
      <c r="F71" s="92"/>
      <c r="G71" s="217"/>
      <c r="H71" s="219"/>
      <c r="I71" s="226"/>
      <c r="J71" s="209"/>
      <c r="K71" s="209"/>
      <c r="L71" s="209"/>
      <c r="M71" s="209"/>
      <c r="N71" s="210"/>
      <c r="O71" s="210"/>
      <c r="P71" s="211" t="e">
        <f t="shared" si="20"/>
        <v>#DIV/0!</v>
      </c>
      <c r="Q71" s="209"/>
      <c r="R71" s="209"/>
      <c r="S71" s="210"/>
      <c r="T71" s="209"/>
      <c r="U71" s="209"/>
      <c r="V71" s="210"/>
      <c r="W71" s="209"/>
      <c r="X71" s="209"/>
      <c r="Y71" s="210"/>
      <c r="Z71" s="209"/>
      <c r="AA71" s="209"/>
      <c r="AB71" s="210"/>
      <c r="AC71" s="209"/>
      <c r="AD71" s="209"/>
      <c r="AE71" s="210"/>
      <c r="AF71" s="209"/>
      <c r="AG71" s="209"/>
      <c r="AH71" s="210"/>
      <c r="AI71" s="209"/>
      <c r="AJ71" s="209"/>
      <c r="AK71" s="210"/>
      <c r="AL71" s="209"/>
      <c r="AM71" s="209"/>
      <c r="AN71" s="210"/>
      <c r="AO71" s="209"/>
      <c r="AP71" s="209"/>
      <c r="AQ71" s="210"/>
      <c r="AR71" s="209"/>
      <c r="AS71" s="209"/>
      <c r="AT71" s="210"/>
      <c r="AU71" s="209"/>
      <c r="AV71" s="209"/>
      <c r="AW71" s="210"/>
      <c r="AX71" s="210"/>
      <c r="AY71" s="210"/>
      <c r="AZ71" s="210"/>
      <c r="BA71" s="209"/>
      <c r="BB71" s="209"/>
      <c r="BC71" s="210"/>
      <c r="BD71" s="209"/>
      <c r="BE71" s="209"/>
      <c r="BF71" s="210"/>
      <c r="BG71" s="209"/>
      <c r="BH71" s="209"/>
      <c r="BI71" s="210"/>
      <c r="BJ71" s="209"/>
      <c r="BK71" s="209"/>
      <c r="BL71" s="210"/>
    </row>
    <row r="72" spans="1:64" hidden="1" x14ac:dyDescent="0.55000000000000004">
      <c r="A72" s="216"/>
      <c r="B72" s="217"/>
      <c r="C72" s="217"/>
      <c r="D72" s="214"/>
      <c r="E72" s="227"/>
      <c r="F72" s="92"/>
      <c r="G72" s="217"/>
      <c r="H72" s="223" t="s">
        <v>119</v>
      </c>
      <c r="I72" s="226"/>
      <c r="J72" s="209"/>
      <c r="K72" s="209"/>
      <c r="L72" s="209"/>
      <c r="M72" s="209"/>
      <c r="N72" s="210"/>
      <c r="O72" s="210"/>
      <c r="P72" s="211" t="e">
        <f t="shared" si="20"/>
        <v>#DIV/0!</v>
      </c>
      <c r="Q72" s="209"/>
      <c r="R72" s="209"/>
      <c r="S72" s="210"/>
      <c r="T72" s="209"/>
      <c r="U72" s="209"/>
      <c r="V72" s="210"/>
      <c r="W72" s="209"/>
      <c r="X72" s="209"/>
      <c r="Y72" s="210"/>
      <c r="Z72" s="209"/>
      <c r="AA72" s="209"/>
      <c r="AB72" s="210"/>
      <c r="AC72" s="209"/>
      <c r="AD72" s="209"/>
      <c r="AE72" s="210"/>
      <c r="AF72" s="209"/>
      <c r="AG72" s="209"/>
      <c r="AH72" s="210"/>
      <c r="AI72" s="209"/>
      <c r="AJ72" s="209"/>
      <c r="AK72" s="210"/>
      <c r="AL72" s="209"/>
      <c r="AM72" s="209"/>
      <c r="AN72" s="210"/>
      <c r="AO72" s="209"/>
      <c r="AP72" s="209"/>
      <c r="AQ72" s="210"/>
      <c r="AR72" s="209"/>
      <c r="AS72" s="209"/>
      <c r="AT72" s="210"/>
      <c r="AU72" s="209"/>
      <c r="AV72" s="209"/>
      <c r="AW72" s="210"/>
      <c r="AX72" s="210"/>
      <c r="AY72" s="210"/>
      <c r="AZ72" s="210"/>
      <c r="BA72" s="209"/>
      <c r="BB72" s="209"/>
      <c r="BC72" s="210"/>
      <c r="BD72" s="209"/>
      <c r="BE72" s="209"/>
      <c r="BF72" s="210"/>
      <c r="BG72" s="209"/>
      <c r="BH72" s="209"/>
      <c r="BI72" s="210"/>
      <c r="BJ72" s="209"/>
      <c r="BK72" s="209"/>
      <c r="BL72" s="210"/>
    </row>
    <row r="73" spans="1:64" hidden="1" x14ac:dyDescent="0.55000000000000004">
      <c r="A73" s="216"/>
      <c r="B73" s="217"/>
      <c r="C73" s="217"/>
      <c r="D73" s="214" t="s">
        <v>94</v>
      </c>
      <c r="E73" s="214"/>
      <c r="F73" s="214"/>
      <c r="G73" s="217"/>
      <c r="H73" s="219"/>
      <c r="I73" s="226"/>
      <c r="J73" s="209"/>
      <c r="K73" s="209"/>
      <c r="L73" s="209"/>
      <c r="M73" s="209"/>
      <c r="N73" s="210"/>
      <c r="O73" s="210"/>
      <c r="P73" s="211" t="e">
        <f t="shared" si="20"/>
        <v>#DIV/0!</v>
      </c>
      <c r="Q73" s="209"/>
      <c r="R73" s="209"/>
      <c r="S73" s="210"/>
      <c r="T73" s="209"/>
      <c r="U73" s="209"/>
      <c r="V73" s="210"/>
      <c r="W73" s="209"/>
      <c r="X73" s="209"/>
      <c r="Y73" s="210"/>
      <c r="Z73" s="209"/>
      <c r="AA73" s="209"/>
      <c r="AB73" s="210"/>
      <c r="AC73" s="209"/>
      <c r="AD73" s="209"/>
      <c r="AE73" s="210"/>
      <c r="AF73" s="209"/>
      <c r="AG73" s="209"/>
      <c r="AH73" s="210"/>
      <c r="AI73" s="209"/>
      <c r="AJ73" s="209"/>
      <c r="AK73" s="210"/>
      <c r="AL73" s="209"/>
      <c r="AM73" s="209"/>
      <c r="AN73" s="210"/>
      <c r="AO73" s="209"/>
      <c r="AP73" s="209"/>
      <c r="AQ73" s="210"/>
      <c r="AR73" s="209"/>
      <c r="AS73" s="209"/>
      <c r="AT73" s="210"/>
      <c r="AU73" s="209"/>
      <c r="AV73" s="209"/>
      <c r="AW73" s="210"/>
      <c r="AX73" s="210"/>
      <c r="AY73" s="210"/>
      <c r="AZ73" s="210"/>
      <c r="BA73" s="209"/>
      <c r="BB73" s="209"/>
      <c r="BC73" s="210"/>
      <c r="BD73" s="209"/>
      <c r="BE73" s="209"/>
      <c r="BF73" s="210"/>
      <c r="BG73" s="209"/>
      <c r="BH73" s="209"/>
      <c r="BI73" s="210"/>
      <c r="BJ73" s="209"/>
      <c r="BK73" s="209"/>
      <c r="BL73" s="210"/>
    </row>
    <row r="74" spans="1:64" hidden="1" x14ac:dyDescent="0.55000000000000004">
      <c r="A74" s="216"/>
      <c r="B74" s="217"/>
      <c r="C74" s="217"/>
      <c r="D74" s="214"/>
      <c r="E74" s="214" t="s">
        <v>128</v>
      </c>
      <c r="F74" s="214"/>
      <c r="G74" s="217"/>
      <c r="H74" s="219"/>
      <c r="I74" s="226"/>
      <c r="J74" s="209"/>
      <c r="K74" s="209"/>
      <c r="L74" s="209"/>
      <c r="M74" s="209"/>
      <c r="N74" s="210"/>
      <c r="O74" s="210"/>
      <c r="P74" s="211" t="e">
        <f t="shared" si="20"/>
        <v>#DIV/0!</v>
      </c>
      <c r="Q74" s="209"/>
      <c r="R74" s="209"/>
      <c r="S74" s="210"/>
      <c r="T74" s="209"/>
      <c r="U74" s="209"/>
      <c r="V74" s="210"/>
      <c r="W74" s="209"/>
      <c r="X74" s="209"/>
      <c r="Y74" s="210"/>
      <c r="Z74" s="209"/>
      <c r="AA74" s="209"/>
      <c r="AB74" s="210"/>
      <c r="AC74" s="209"/>
      <c r="AD74" s="209"/>
      <c r="AE74" s="210"/>
      <c r="AF74" s="209"/>
      <c r="AG74" s="209"/>
      <c r="AH74" s="210"/>
      <c r="AI74" s="209"/>
      <c r="AJ74" s="209"/>
      <c r="AK74" s="210"/>
      <c r="AL74" s="209"/>
      <c r="AM74" s="209"/>
      <c r="AN74" s="210"/>
      <c r="AO74" s="209"/>
      <c r="AP74" s="209"/>
      <c r="AQ74" s="210"/>
      <c r="AR74" s="209"/>
      <c r="AS74" s="209"/>
      <c r="AT74" s="210"/>
      <c r="AU74" s="209"/>
      <c r="AV74" s="209"/>
      <c r="AW74" s="210"/>
      <c r="AX74" s="210"/>
      <c r="AY74" s="210"/>
      <c r="AZ74" s="210"/>
      <c r="BA74" s="209"/>
      <c r="BB74" s="209"/>
      <c r="BC74" s="210"/>
      <c r="BD74" s="209"/>
      <c r="BE74" s="209"/>
      <c r="BF74" s="210"/>
      <c r="BG74" s="209"/>
      <c r="BH74" s="209"/>
      <c r="BI74" s="210"/>
      <c r="BJ74" s="209"/>
      <c r="BK74" s="209"/>
      <c r="BL74" s="210"/>
    </row>
    <row r="75" spans="1:64" hidden="1" x14ac:dyDescent="0.55000000000000004">
      <c r="A75" s="216"/>
      <c r="B75" s="217"/>
      <c r="C75" s="217"/>
      <c r="D75" s="217"/>
      <c r="E75" s="217"/>
      <c r="F75" s="217"/>
      <c r="G75" s="228" t="s">
        <v>129</v>
      </c>
      <c r="H75" s="229"/>
      <c r="I75" s="226"/>
      <c r="J75" s="209"/>
      <c r="K75" s="209"/>
      <c r="L75" s="209"/>
      <c r="M75" s="209"/>
      <c r="N75" s="210"/>
      <c r="O75" s="210"/>
      <c r="P75" s="211" t="e">
        <f t="shared" si="20"/>
        <v>#DIV/0!</v>
      </c>
      <c r="Q75" s="209"/>
      <c r="R75" s="209"/>
      <c r="S75" s="210"/>
      <c r="T75" s="209"/>
      <c r="U75" s="209"/>
      <c r="V75" s="210"/>
      <c r="W75" s="209"/>
      <c r="X75" s="209"/>
      <c r="Y75" s="210"/>
      <c r="Z75" s="209"/>
      <c r="AA75" s="209"/>
      <c r="AB75" s="210"/>
      <c r="AC75" s="209"/>
      <c r="AD75" s="209"/>
      <c r="AE75" s="210"/>
      <c r="AF75" s="209"/>
      <c r="AG75" s="209"/>
      <c r="AH75" s="210"/>
      <c r="AI75" s="209"/>
      <c r="AJ75" s="209"/>
      <c r="AK75" s="210"/>
      <c r="AL75" s="209"/>
      <c r="AM75" s="209"/>
      <c r="AN75" s="210"/>
      <c r="AO75" s="209"/>
      <c r="AP75" s="209"/>
      <c r="AQ75" s="210"/>
      <c r="AR75" s="209"/>
      <c r="AS75" s="209"/>
      <c r="AT75" s="210"/>
      <c r="AU75" s="209"/>
      <c r="AV75" s="209"/>
      <c r="AW75" s="210"/>
      <c r="AX75" s="210"/>
      <c r="AY75" s="210"/>
      <c r="AZ75" s="210"/>
      <c r="BA75" s="209"/>
      <c r="BB75" s="209"/>
      <c r="BC75" s="210"/>
      <c r="BD75" s="209"/>
      <c r="BE75" s="209"/>
      <c r="BF75" s="210"/>
      <c r="BG75" s="209"/>
      <c r="BH75" s="209"/>
      <c r="BI75" s="210"/>
      <c r="BJ75" s="209"/>
      <c r="BK75" s="209"/>
      <c r="BL75" s="210"/>
    </row>
    <row r="76" spans="1:64" hidden="1" x14ac:dyDescent="0.55000000000000004">
      <c r="A76" s="216"/>
      <c r="B76" s="217"/>
      <c r="C76" s="217"/>
      <c r="D76" s="217"/>
      <c r="E76" s="217"/>
      <c r="F76" s="217"/>
      <c r="G76" s="228"/>
      <c r="H76" s="223" t="s">
        <v>119</v>
      </c>
      <c r="I76" s="226"/>
      <c r="J76" s="209"/>
      <c r="K76" s="209"/>
      <c r="L76" s="209"/>
      <c r="M76" s="209"/>
      <c r="N76" s="210"/>
      <c r="O76" s="210"/>
      <c r="P76" s="211" t="e">
        <f t="shared" si="20"/>
        <v>#DIV/0!</v>
      </c>
      <c r="Q76" s="209"/>
      <c r="R76" s="209"/>
      <c r="S76" s="210"/>
      <c r="T76" s="209"/>
      <c r="U76" s="209"/>
      <c r="V76" s="210"/>
      <c r="W76" s="209"/>
      <c r="X76" s="209"/>
      <c r="Y76" s="210"/>
      <c r="Z76" s="209"/>
      <c r="AA76" s="209"/>
      <c r="AB76" s="210"/>
      <c r="AC76" s="209"/>
      <c r="AD76" s="209"/>
      <c r="AE76" s="210"/>
      <c r="AF76" s="209"/>
      <c r="AG76" s="209"/>
      <c r="AH76" s="210"/>
      <c r="AI76" s="209"/>
      <c r="AJ76" s="209"/>
      <c r="AK76" s="210"/>
      <c r="AL76" s="209"/>
      <c r="AM76" s="209"/>
      <c r="AN76" s="210"/>
      <c r="AO76" s="209"/>
      <c r="AP76" s="209"/>
      <c r="AQ76" s="210"/>
      <c r="AR76" s="209"/>
      <c r="AS76" s="209"/>
      <c r="AT76" s="210"/>
      <c r="AU76" s="209"/>
      <c r="AV76" s="209"/>
      <c r="AW76" s="210"/>
      <c r="AX76" s="210"/>
      <c r="AY76" s="210"/>
      <c r="AZ76" s="210"/>
      <c r="BA76" s="209"/>
      <c r="BB76" s="209"/>
      <c r="BC76" s="210"/>
      <c r="BD76" s="209"/>
      <c r="BE76" s="209"/>
      <c r="BF76" s="210"/>
      <c r="BG76" s="209"/>
      <c r="BH76" s="209"/>
      <c r="BI76" s="210"/>
      <c r="BJ76" s="209"/>
      <c r="BK76" s="209"/>
      <c r="BL76" s="210"/>
    </row>
    <row r="77" spans="1:64" s="233" customFormat="1" hidden="1" x14ac:dyDescent="0.55000000000000004">
      <c r="A77" s="230" t="s">
        <v>130</v>
      </c>
      <c r="B77" s="120"/>
      <c r="C77" s="120"/>
      <c r="D77" s="120"/>
      <c r="E77" s="120"/>
      <c r="F77" s="120"/>
      <c r="G77" s="120"/>
      <c r="H77" s="231"/>
      <c r="I77" s="232"/>
      <c r="J77" s="209"/>
      <c r="K77" s="209"/>
      <c r="L77" s="209"/>
      <c r="M77" s="209"/>
      <c r="N77" s="210"/>
      <c r="O77" s="210"/>
      <c r="P77" s="211" t="e">
        <f t="shared" si="20"/>
        <v>#DIV/0!</v>
      </c>
      <c r="Q77" s="209"/>
      <c r="R77" s="209"/>
      <c r="S77" s="210"/>
      <c r="T77" s="209"/>
      <c r="U77" s="209"/>
      <c r="V77" s="210"/>
      <c r="W77" s="209"/>
      <c r="X77" s="209"/>
      <c r="Y77" s="210"/>
      <c r="Z77" s="209"/>
      <c r="AA77" s="209"/>
      <c r="AB77" s="210"/>
      <c r="AC77" s="209"/>
      <c r="AD77" s="209"/>
      <c r="AE77" s="210"/>
      <c r="AF77" s="209"/>
      <c r="AG77" s="209"/>
      <c r="AH77" s="210"/>
      <c r="AI77" s="209"/>
      <c r="AJ77" s="209"/>
      <c r="AK77" s="210"/>
      <c r="AL77" s="209"/>
      <c r="AM77" s="209"/>
      <c r="AN77" s="210"/>
      <c r="AO77" s="209"/>
      <c r="AP77" s="209"/>
      <c r="AQ77" s="210"/>
      <c r="AR77" s="209"/>
      <c r="AS77" s="209"/>
      <c r="AT77" s="210"/>
      <c r="AU77" s="209"/>
      <c r="AV77" s="209"/>
      <c r="AW77" s="210"/>
      <c r="AX77" s="210"/>
      <c r="AY77" s="210"/>
      <c r="AZ77" s="210"/>
      <c r="BA77" s="209"/>
      <c r="BB77" s="209"/>
      <c r="BC77" s="210"/>
      <c r="BD77" s="209"/>
      <c r="BE77" s="209"/>
      <c r="BF77" s="210"/>
      <c r="BG77" s="209"/>
      <c r="BH77" s="209"/>
      <c r="BI77" s="210"/>
      <c r="BJ77" s="209"/>
      <c r="BK77" s="209"/>
      <c r="BL77" s="210"/>
    </row>
    <row r="78" spans="1:64" hidden="1" x14ac:dyDescent="0.55000000000000004">
      <c r="A78" s="58"/>
      <c r="B78" s="234" t="s">
        <v>131</v>
      </c>
      <c r="C78" s="60"/>
      <c r="D78" s="60"/>
      <c r="E78" s="60"/>
      <c r="F78" s="60"/>
      <c r="G78" s="60"/>
      <c r="H78" s="235"/>
      <c r="I78" s="236"/>
      <c r="J78" s="209"/>
      <c r="K78" s="209"/>
      <c r="L78" s="209"/>
      <c r="M78" s="209"/>
      <c r="N78" s="210"/>
      <c r="O78" s="210"/>
      <c r="P78" s="211" t="e">
        <f t="shared" si="20"/>
        <v>#DIV/0!</v>
      </c>
      <c r="Q78" s="209"/>
      <c r="R78" s="209"/>
      <c r="S78" s="210"/>
      <c r="T78" s="209"/>
      <c r="U78" s="209"/>
      <c r="V78" s="210"/>
      <c r="W78" s="209"/>
      <c r="X78" s="209"/>
      <c r="Y78" s="210"/>
      <c r="Z78" s="209"/>
      <c r="AA78" s="209"/>
      <c r="AB78" s="210"/>
      <c r="AC78" s="209"/>
      <c r="AD78" s="209"/>
      <c r="AE78" s="210"/>
      <c r="AF78" s="209"/>
      <c r="AG78" s="209"/>
      <c r="AH78" s="210"/>
      <c r="AI78" s="209"/>
      <c r="AJ78" s="209"/>
      <c r="AK78" s="210"/>
      <c r="AL78" s="209"/>
      <c r="AM78" s="209"/>
      <c r="AN78" s="210"/>
      <c r="AO78" s="209"/>
      <c r="AP78" s="209"/>
      <c r="AQ78" s="210"/>
      <c r="AR78" s="209"/>
      <c r="AS78" s="209"/>
      <c r="AT78" s="210"/>
      <c r="AU78" s="209"/>
      <c r="AV78" s="209"/>
      <c r="AW78" s="210"/>
      <c r="AX78" s="210"/>
      <c r="AY78" s="210"/>
      <c r="AZ78" s="210"/>
      <c r="BA78" s="209"/>
      <c r="BB78" s="209"/>
      <c r="BC78" s="210"/>
      <c r="BD78" s="209"/>
      <c r="BE78" s="209"/>
      <c r="BF78" s="210"/>
      <c r="BG78" s="209"/>
      <c r="BH78" s="209"/>
      <c r="BI78" s="210"/>
      <c r="BJ78" s="209"/>
      <c r="BK78" s="209"/>
      <c r="BL78" s="210"/>
    </row>
    <row r="79" spans="1:64" hidden="1" x14ac:dyDescent="0.55000000000000004">
      <c r="A79" s="95"/>
      <c r="B79" s="96"/>
      <c r="C79" s="69" t="s">
        <v>132</v>
      </c>
      <c r="D79" s="96"/>
      <c r="E79" s="96"/>
      <c r="F79" s="96"/>
      <c r="G79" s="96"/>
      <c r="H79" s="237"/>
      <c r="I79" s="238"/>
      <c r="J79" s="209"/>
      <c r="K79" s="209"/>
      <c r="L79" s="209"/>
      <c r="M79" s="209"/>
      <c r="N79" s="210"/>
      <c r="O79" s="210"/>
      <c r="P79" s="211" t="e">
        <f t="shared" si="20"/>
        <v>#DIV/0!</v>
      </c>
      <c r="Q79" s="209"/>
      <c r="R79" s="209"/>
      <c r="S79" s="210"/>
      <c r="T79" s="209"/>
      <c r="U79" s="209"/>
      <c r="V79" s="210"/>
      <c r="W79" s="209"/>
      <c r="X79" s="209"/>
      <c r="Y79" s="210"/>
      <c r="Z79" s="209"/>
      <c r="AA79" s="209"/>
      <c r="AB79" s="210"/>
      <c r="AC79" s="209"/>
      <c r="AD79" s="209"/>
      <c r="AE79" s="210"/>
      <c r="AF79" s="209"/>
      <c r="AG79" s="209"/>
      <c r="AH79" s="210"/>
      <c r="AI79" s="209"/>
      <c r="AJ79" s="209"/>
      <c r="AK79" s="210"/>
      <c r="AL79" s="209"/>
      <c r="AM79" s="209"/>
      <c r="AN79" s="210"/>
      <c r="AO79" s="209"/>
      <c r="AP79" s="209"/>
      <c r="AQ79" s="210"/>
      <c r="AR79" s="209"/>
      <c r="AS79" s="209"/>
      <c r="AT79" s="210"/>
      <c r="AU79" s="209"/>
      <c r="AV79" s="209"/>
      <c r="AW79" s="210"/>
      <c r="AX79" s="210"/>
      <c r="AY79" s="210"/>
      <c r="AZ79" s="210"/>
      <c r="BA79" s="209"/>
      <c r="BB79" s="209"/>
      <c r="BC79" s="210"/>
      <c r="BD79" s="209"/>
      <c r="BE79" s="209"/>
      <c r="BF79" s="210"/>
      <c r="BG79" s="209"/>
      <c r="BH79" s="209"/>
      <c r="BI79" s="210"/>
      <c r="BJ79" s="209"/>
      <c r="BK79" s="209"/>
      <c r="BL79" s="210"/>
    </row>
    <row r="80" spans="1:64" hidden="1" x14ac:dyDescent="0.55000000000000004">
      <c r="A80" s="216"/>
      <c r="B80" s="217"/>
      <c r="C80" s="217"/>
      <c r="D80" s="214" t="s">
        <v>37</v>
      </c>
      <c r="E80" s="217"/>
      <c r="F80" s="217"/>
      <c r="G80" s="217"/>
      <c r="H80" s="219"/>
      <c r="I80" s="226"/>
      <c r="J80" s="209"/>
      <c r="K80" s="209"/>
      <c r="L80" s="209"/>
      <c r="M80" s="209"/>
      <c r="N80" s="210"/>
      <c r="O80" s="210"/>
      <c r="P80" s="211" t="e">
        <f t="shared" si="20"/>
        <v>#DIV/0!</v>
      </c>
      <c r="Q80" s="209"/>
      <c r="R80" s="209"/>
      <c r="S80" s="210"/>
      <c r="T80" s="209"/>
      <c r="U80" s="209"/>
      <c r="V80" s="210"/>
      <c r="W80" s="209"/>
      <c r="X80" s="209"/>
      <c r="Y80" s="210"/>
      <c r="Z80" s="209"/>
      <c r="AA80" s="209"/>
      <c r="AB80" s="210"/>
      <c r="AC80" s="209"/>
      <c r="AD80" s="209"/>
      <c r="AE80" s="210"/>
      <c r="AF80" s="209"/>
      <c r="AG80" s="209"/>
      <c r="AH80" s="210"/>
      <c r="AI80" s="209"/>
      <c r="AJ80" s="209"/>
      <c r="AK80" s="210"/>
      <c r="AL80" s="209"/>
      <c r="AM80" s="209"/>
      <c r="AN80" s="210"/>
      <c r="AO80" s="209"/>
      <c r="AP80" s="209"/>
      <c r="AQ80" s="210"/>
      <c r="AR80" s="209"/>
      <c r="AS80" s="209"/>
      <c r="AT80" s="210"/>
      <c r="AU80" s="209"/>
      <c r="AV80" s="209"/>
      <c r="AW80" s="210"/>
      <c r="AX80" s="210"/>
      <c r="AY80" s="210"/>
      <c r="AZ80" s="210"/>
      <c r="BA80" s="209"/>
      <c r="BB80" s="209"/>
      <c r="BC80" s="210"/>
      <c r="BD80" s="209"/>
      <c r="BE80" s="209"/>
      <c r="BF80" s="210"/>
      <c r="BG80" s="209"/>
      <c r="BH80" s="209"/>
      <c r="BI80" s="210"/>
      <c r="BJ80" s="209"/>
      <c r="BK80" s="209"/>
      <c r="BL80" s="210"/>
    </row>
    <row r="81" spans="1:64" hidden="1" x14ac:dyDescent="0.55000000000000004">
      <c r="A81" s="216"/>
      <c r="B81" s="217"/>
      <c r="C81" s="217"/>
      <c r="D81" s="214"/>
      <c r="E81" s="214" t="s">
        <v>38</v>
      </c>
      <c r="F81" s="217"/>
      <c r="G81" s="217"/>
      <c r="H81" s="219"/>
      <c r="I81" s="226"/>
      <c r="J81" s="209"/>
      <c r="K81" s="209"/>
      <c r="L81" s="209"/>
      <c r="M81" s="209"/>
      <c r="N81" s="210"/>
      <c r="O81" s="210"/>
      <c r="P81" s="211" t="e">
        <f t="shared" si="20"/>
        <v>#DIV/0!</v>
      </c>
      <c r="Q81" s="209"/>
      <c r="R81" s="209"/>
      <c r="S81" s="210"/>
      <c r="T81" s="209"/>
      <c r="U81" s="209"/>
      <c r="V81" s="210"/>
      <c r="W81" s="209"/>
      <c r="X81" s="209"/>
      <c r="Y81" s="210"/>
      <c r="Z81" s="209"/>
      <c r="AA81" s="209"/>
      <c r="AB81" s="210"/>
      <c r="AC81" s="209"/>
      <c r="AD81" s="209"/>
      <c r="AE81" s="210"/>
      <c r="AF81" s="209"/>
      <c r="AG81" s="209"/>
      <c r="AH81" s="210"/>
      <c r="AI81" s="209"/>
      <c r="AJ81" s="209"/>
      <c r="AK81" s="210"/>
      <c r="AL81" s="209"/>
      <c r="AM81" s="209"/>
      <c r="AN81" s="210"/>
      <c r="AO81" s="209"/>
      <c r="AP81" s="209"/>
      <c r="AQ81" s="210"/>
      <c r="AR81" s="209"/>
      <c r="AS81" s="209"/>
      <c r="AT81" s="210"/>
      <c r="AU81" s="209"/>
      <c r="AV81" s="209"/>
      <c r="AW81" s="210"/>
      <c r="AX81" s="210"/>
      <c r="AY81" s="210"/>
      <c r="AZ81" s="210"/>
      <c r="BA81" s="209"/>
      <c r="BB81" s="209"/>
      <c r="BC81" s="210"/>
      <c r="BD81" s="209"/>
      <c r="BE81" s="209"/>
      <c r="BF81" s="210"/>
      <c r="BG81" s="209"/>
      <c r="BH81" s="209"/>
      <c r="BI81" s="210"/>
      <c r="BJ81" s="209"/>
      <c r="BK81" s="209"/>
      <c r="BL81" s="210"/>
    </row>
    <row r="82" spans="1:64" hidden="1" x14ac:dyDescent="0.55000000000000004">
      <c r="A82" s="216"/>
      <c r="B82" s="217"/>
      <c r="C82" s="217"/>
      <c r="D82" s="214"/>
      <c r="E82" s="214"/>
      <c r="F82" s="218" t="s">
        <v>118</v>
      </c>
      <c r="G82" s="217"/>
      <c r="H82" s="219"/>
      <c r="I82" s="226"/>
      <c r="J82" s="209"/>
      <c r="K82" s="209"/>
      <c r="L82" s="209"/>
      <c r="M82" s="209"/>
      <c r="N82" s="210"/>
      <c r="O82" s="210"/>
      <c r="P82" s="211" t="e">
        <f t="shared" si="20"/>
        <v>#DIV/0!</v>
      </c>
      <c r="Q82" s="209"/>
      <c r="R82" s="209"/>
      <c r="S82" s="210"/>
      <c r="T82" s="209"/>
      <c r="U82" s="209"/>
      <c r="V82" s="210"/>
      <c r="W82" s="209"/>
      <c r="X82" s="209"/>
      <c r="Y82" s="210"/>
      <c r="Z82" s="209"/>
      <c r="AA82" s="209"/>
      <c r="AB82" s="210"/>
      <c r="AC82" s="209"/>
      <c r="AD82" s="209"/>
      <c r="AE82" s="210"/>
      <c r="AF82" s="209"/>
      <c r="AG82" s="209"/>
      <c r="AH82" s="210"/>
      <c r="AI82" s="209"/>
      <c r="AJ82" s="209"/>
      <c r="AK82" s="210"/>
      <c r="AL82" s="209"/>
      <c r="AM82" s="209"/>
      <c r="AN82" s="210"/>
      <c r="AO82" s="209"/>
      <c r="AP82" s="209"/>
      <c r="AQ82" s="210"/>
      <c r="AR82" s="209"/>
      <c r="AS82" s="209"/>
      <c r="AT82" s="210"/>
      <c r="AU82" s="209"/>
      <c r="AV82" s="209"/>
      <c r="AW82" s="210"/>
      <c r="AX82" s="210"/>
      <c r="AY82" s="210"/>
      <c r="AZ82" s="210"/>
      <c r="BA82" s="209"/>
      <c r="BB82" s="209"/>
      <c r="BC82" s="210"/>
      <c r="BD82" s="209"/>
      <c r="BE82" s="209"/>
      <c r="BF82" s="210"/>
      <c r="BG82" s="209"/>
      <c r="BH82" s="209"/>
      <c r="BI82" s="210"/>
      <c r="BJ82" s="209"/>
      <c r="BK82" s="209"/>
      <c r="BL82" s="210"/>
    </row>
    <row r="83" spans="1:64" hidden="1" x14ac:dyDescent="0.55000000000000004">
      <c r="A83" s="216"/>
      <c r="B83" s="217"/>
      <c r="C83" s="217"/>
      <c r="D83" s="214"/>
      <c r="E83" s="214"/>
      <c r="F83" s="218" t="s">
        <v>133</v>
      </c>
      <c r="G83" s="217"/>
      <c r="H83" s="219"/>
      <c r="I83" s="226"/>
      <c r="J83" s="209"/>
      <c r="K83" s="209"/>
      <c r="L83" s="209"/>
      <c r="M83" s="209"/>
      <c r="N83" s="210"/>
      <c r="O83" s="210"/>
      <c r="P83" s="211" t="e">
        <f t="shared" si="20"/>
        <v>#DIV/0!</v>
      </c>
      <c r="Q83" s="209"/>
      <c r="R83" s="209"/>
      <c r="S83" s="210"/>
      <c r="T83" s="209"/>
      <c r="U83" s="209"/>
      <c r="V83" s="210"/>
      <c r="W83" s="209"/>
      <c r="X83" s="209"/>
      <c r="Y83" s="210"/>
      <c r="Z83" s="209"/>
      <c r="AA83" s="209"/>
      <c r="AB83" s="210"/>
      <c r="AC83" s="209"/>
      <c r="AD83" s="209"/>
      <c r="AE83" s="210"/>
      <c r="AF83" s="209"/>
      <c r="AG83" s="209"/>
      <c r="AH83" s="210"/>
      <c r="AI83" s="209"/>
      <c r="AJ83" s="209"/>
      <c r="AK83" s="210"/>
      <c r="AL83" s="209"/>
      <c r="AM83" s="209"/>
      <c r="AN83" s="210"/>
      <c r="AO83" s="209"/>
      <c r="AP83" s="209"/>
      <c r="AQ83" s="210"/>
      <c r="AR83" s="209"/>
      <c r="AS83" s="209"/>
      <c r="AT83" s="210"/>
      <c r="AU83" s="209"/>
      <c r="AV83" s="209"/>
      <c r="AW83" s="210"/>
      <c r="AX83" s="210"/>
      <c r="AY83" s="210"/>
      <c r="AZ83" s="210"/>
      <c r="BA83" s="209"/>
      <c r="BB83" s="209"/>
      <c r="BC83" s="210"/>
      <c r="BD83" s="209"/>
      <c r="BE83" s="209"/>
      <c r="BF83" s="210"/>
      <c r="BG83" s="209"/>
      <c r="BH83" s="209"/>
      <c r="BI83" s="210"/>
      <c r="BJ83" s="209"/>
      <c r="BK83" s="209"/>
      <c r="BL83" s="210"/>
    </row>
    <row r="84" spans="1:64" hidden="1" x14ac:dyDescent="0.55000000000000004">
      <c r="A84" s="216"/>
      <c r="B84" s="217"/>
      <c r="C84" s="217"/>
      <c r="D84" s="214"/>
      <c r="E84" s="214" t="s">
        <v>134</v>
      </c>
      <c r="F84" s="218"/>
      <c r="G84" s="217"/>
      <c r="H84" s="219"/>
      <c r="I84" s="226"/>
      <c r="J84" s="209"/>
      <c r="K84" s="209"/>
      <c r="L84" s="209"/>
      <c r="M84" s="209"/>
      <c r="N84" s="210"/>
      <c r="O84" s="210"/>
      <c r="P84" s="211" t="e">
        <f t="shared" si="20"/>
        <v>#DIV/0!</v>
      </c>
      <c r="Q84" s="209"/>
      <c r="R84" s="209"/>
      <c r="S84" s="210"/>
      <c r="T84" s="209"/>
      <c r="U84" s="209"/>
      <c r="V84" s="210"/>
      <c r="W84" s="209"/>
      <c r="X84" s="209"/>
      <c r="Y84" s="210"/>
      <c r="Z84" s="209"/>
      <c r="AA84" s="209"/>
      <c r="AB84" s="210"/>
      <c r="AC84" s="209"/>
      <c r="AD84" s="209"/>
      <c r="AE84" s="210"/>
      <c r="AF84" s="209"/>
      <c r="AG84" s="209"/>
      <c r="AH84" s="210"/>
      <c r="AI84" s="209"/>
      <c r="AJ84" s="209"/>
      <c r="AK84" s="210"/>
      <c r="AL84" s="209"/>
      <c r="AM84" s="209"/>
      <c r="AN84" s="210"/>
      <c r="AO84" s="209"/>
      <c r="AP84" s="209"/>
      <c r="AQ84" s="210"/>
      <c r="AR84" s="209"/>
      <c r="AS84" s="209"/>
      <c r="AT84" s="210"/>
      <c r="AU84" s="209"/>
      <c r="AV84" s="209"/>
      <c r="AW84" s="210"/>
      <c r="AX84" s="210"/>
      <c r="AY84" s="210"/>
      <c r="AZ84" s="210"/>
      <c r="BA84" s="209"/>
      <c r="BB84" s="209"/>
      <c r="BC84" s="210"/>
      <c r="BD84" s="209"/>
      <c r="BE84" s="209"/>
      <c r="BF84" s="210"/>
      <c r="BG84" s="209"/>
      <c r="BH84" s="209"/>
      <c r="BI84" s="210"/>
      <c r="BJ84" s="209"/>
      <c r="BK84" s="209"/>
      <c r="BL84" s="210"/>
    </row>
    <row r="85" spans="1:64" hidden="1" x14ac:dyDescent="0.55000000000000004">
      <c r="A85" s="216"/>
      <c r="B85" s="217"/>
      <c r="C85" s="217"/>
      <c r="D85" s="214"/>
      <c r="E85" s="214"/>
      <c r="F85" s="218" t="s">
        <v>135</v>
      </c>
      <c r="G85" s="217"/>
      <c r="H85" s="219"/>
      <c r="I85" s="226"/>
      <c r="J85" s="209"/>
      <c r="K85" s="209"/>
      <c r="L85" s="209"/>
      <c r="M85" s="209"/>
      <c r="N85" s="210"/>
      <c r="O85" s="210"/>
      <c r="P85" s="211" t="e">
        <f t="shared" si="20"/>
        <v>#DIV/0!</v>
      </c>
      <c r="Q85" s="209"/>
      <c r="R85" s="209"/>
      <c r="S85" s="210"/>
      <c r="T85" s="209"/>
      <c r="U85" s="209"/>
      <c r="V85" s="210"/>
      <c r="W85" s="209"/>
      <c r="X85" s="209"/>
      <c r="Y85" s="210"/>
      <c r="Z85" s="209"/>
      <c r="AA85" s="209"/>
      <c r="AB85" s="210"/>
      <c r="AC85" s="209"/>
      <c r="AD85" s="209"/>
      <c r="AE85" s="210"/>
      <c r="AF85" s="209"/>
      <c r="AG85" s="209"/>
      <c r="AH85" s="210"/>
      <c r="AI85" s="209"/>
      <c r="AJ85" s="209"/>
      <c r="AK85" s="210"/>
      <c r="AL85" s="209"/>
      <c r="AM85" s="209"/>
      <c r="AN85" s="210"/>
      <c r="AO85" s="209"/>
      <c r="AP85" s="209"/>
      <c r="AQ85" s="210"/>
      <c r="AR85" s="209"/>
      <c r="AS85" s="209"/>
      <c r="AT85" s="210"/>
      <c r="AU85" s="209"/>
      <c r="AV85" s="209"/>
      <c r="AW85" s="210"/>
      <c r="AX85" s="210"/>
      <c r="AY85" s="210"/>
      <c r="AZ85" s="210"/>
      <c r="BA85" s="209"/>
      <c r="BB85" s="209"/>
      <c r="BC85" s="210"/>
      <c r="BD85" s="209"/>
      <c r="BE85" s="209"/>
      <c r="BF85" s="210"/>
      <c r="BG85" s="209"/>
      <c r="BH85" s="209"/>
      <c r="BI85" s="210"/>
      <c r="BJ85" s="209"/>
      <c r="BK85" s="209"/>
      <c r="BL85" s="210"/>
    </row>
    <row r="86" spans="1:64" hidden="1" x14ac:dyDescent="0.55000000000000004">
      <c r="A86" s="216"/>
      <c r="B86" s="217"/>
      <c r="C86" s="217"/>
      <c r="D86" s="214"/>
      <c r="E86" s="214"/>
      <c r="F86" s="218" t="s">
        <v>120</v>
      </c>
      <c r="G86" s="217"/>
      <c r="H86" s="219"/>
      <c r="I86" s="226"/>
      <c r="J86" s="209"/>
      <c r="K86" s="209"/>
      <c r="L86" s="209"/>
      <c r="M86" s="209"/>
      <c r="N86" s="210"/>
      <c r="O86" s="210"/>
      <c r="P86" s="211" t="e">
        <f t="shared" si="20"/>
        <v>#DIV/0!</v>
      </c>
      <c r="Q86" s="209"/>
      <c r="R86" s="209"/>
      <c r="S86" s="210"/>
      <c r="T86" s="209"/>
      <c r="U86" s="209"/>
      <c r="V86" s="210"/>
      <c r="W86" s="209"/>
      <c r="X86" s="209"/>
      <c r="Y86" s="210"/>
      <c r="Z86" s="209"/>
      <c r="AA86" s="209"/>
      <c r="AB86" s="210"/>
      <c r="AC86" s="209"/>
      <c r="AD86" s="209"/>
      <c r="AE86" s="210"/>
      <c r="AF86" s="209"/>
      <c r="AG86" s="209"/>
      <c r="AH86" s="210"/>
      <c r="AI86" s="209"/>
      <c r="AJ86" s="209"/>
      <c r="AK86" s="210"/>
      <c r="AL86" s="209"/>
      <c r="AM86" s="209"/>
      <c r="AN86" s="210"/>
      <c r="AO86" s="209"/>
      <c r="AP86" s="209"/>
      <c r="AQ86" s="210"/>
      <c r="AR86" s="209"/>
      <c r="AS86" s="209"/>
      <c r="AT86" s="210"/>
      <c r="AU86" s="209"/>
      <c r="AV86" s="209"/>
      <c r="AW86" s="210"/>
      <c r="AX86" s="210"/>
      <c r="AY86" s="210"/>
      <c r="AZ86" s="210"/>
      <c r="BA86" s="209"/>
      <c r="BB86" s="209"/>
      <c r="BC86" s="210"/>
      <c r="BD86" s="209"/>
      <c r="BE86" s="209"/>
      <c r="BF86" s="210"/>
      <c r="BG86" s="209"/>
      <c r="BH86" s="209"/>
      <c r="BI86" s="210"/>
      <c r="BJ86" s="209"/>
      <c r="BK86" s="209"/>
      <c r="BL86" s="210"/>
    </row>
    <row r="87" spans="1:64" hidden="1" x14ac:dyDescent="0.55000000000000004">
      <c r="A87" s="216"/>
      <c r="B87" s="217"/>
      <c r="C87" s="217"/>
      <c r="D87" s="214"/>
      <c r="E87" s="214" t="s">
        <v>121</v>
      </c>
      <c r="F87" s="218"/>
      <c r="G87" s="217"/>
      <c r="H87" s="219"/>
      <c r="I87" s="226"/>
      <c r="J87" s="209"/>
      <c r="K87" s="209"/>
      <c r="L87" s="209"/>
      <c r="M87" s="209"/>
      <c r="N87" s="210"/>
      <c r="O87" s="210"/>
      <c r="P87" s="211" t="e">
        <f t="shared" si="20"/>
        <v>#DIV/0!</v>
      </c>
      <c r="Q87" s="209"/>
      <c r="R87" s="209"/>
      <c r="S87" s="210"/>
      <c r="T87" s="209"/>
      <c r="U87" s="209"/>
      <c r="V87" s="210"/>
      <c r="W87" s="209"/>
      <c r="X87" s="209"/>
      <c r="Y87" s="210"/>
      <c r="Z87" s="209"/>
      <c r="AA87" s="209"/>
      <c r="AB87" s="210"/>
      <c r="AC87" s="209"/>
      <c r="AD87" s="209"/>
      <c r="AE87" s="210"/>
      <c r="AF87" s="209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210"/>
      <c r="AX87" s="210"/>
      <c r="AY87" s="210"/>
      <c r="AZ87" s="210"/>
      <c r="BA87" s="209"/>
      <c r="BB87" s="209"/>
      <c r="BC87" s="210"/>
      <c r="BD87" s="209"/>
      <c r="BE87" s="209"/>
      <c r="BF87" s="210"/>
      <c r="BG87" s="209"/>
      <c r="BH87" s="209"/>
      <c r="BI87" s="210"/>
      <c r="BJ87" s="209"/>
      <c r="BK87" s="209"/>
      <c r="BL87" s="210"/>
    </row>
    <row r="88" spans="1:64" hidden="1" x14ac:dyDescent="0.55000000000000004">
      <c r="A88" s="216"/>
      <c r="B88" s="217"/>
      <c r="C88" s="217"/>
      <c r="D88" s="214" t="s">
        <v>40</v>
      </c>
      <c r="E88" s="217"/>
      <c r="F88" s="217"/>
      <c r="G88" s="217"/>
      <c r="H88" s="219"/>
      <c r="I88" s="226"/>
      <c r="J88" s="209"/>
      <c r="K88" s="209"/>
      <c r="L88" s="209"/>
      <c r="M88" s="209"/>
      <c r="N88" s="210"/>
      <c r="O88" s="210"/>
      <c r="P88" s="211" t="e">
        <f t="shared" si="20"/>
        <v>#DIV/0!</v>
      </c>
      <c r="Q88" s="209"/>
      <c r="R88" s="209"/>
      <c r="S88" s="210"/>
      <c r="T88" s="209"/>
      <c r="U88" s="209"/>
      <c r="V88" s="210"/>
      <c r="W88" s="209"/>
      <c r="X88" s="209"/>
      <c r="Y88" s="210"/>
      <c r="Z88" s="209"/>
      <c r="AA88" s="209"/>
      <c r="AB88" s="210"/>
      <c r="AC88" s="209"/>
      <c r="AD88" s="209"/>
      <c r="AE88" s="210"/>
      <c r="AF88" s="209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210"/>
      <c r="AX88" s="210"/>
      <c r="AY88" s="210"/>
      <c r="AZ88" s="210"/>
      <c r="BA88" s="209"/>
      <c r="BB88" s="209"/>
      <c r="BC88" s="210"/>
      <c r="BD88" s="209"/>
      <c r="BE88" s="209"/>
      <c r="BF88" s="210"/>
      <c r="BG88" s="209"/>
      <c r="BH88" s="209"/>
      <c r="BI88" s="210"/>
      <c r="BJ88" s="209"/>
      <c r="BK88" s="209"/>
      <c r="BL88" s="210"/>
    </row>
    <row r="89" spans="1:64" hidden="1" x14ac:dyDescent="0.55000000000000004">
      <c r="A89" s="216"/>
      <c r="B89" s="217"/>
      <c r="C89" s="217"/>
      <c r="D89" s="214"/>
      <c r="E89" s="214" t="s">
        <v>41</v>
      </c>
      <c r="F89" s="217"/>
      <c r="G89" s="217"/>
      <c r="H89" s="219"/>
      <c r="I89" s="226"/>
      <c r="J89" s="209"/>
      <c r="K89" s="209"/>
      <c r="L89" s="209"/>
      <c r="M89" s="209"/>
      <c r="N89" s="210"/>
      <c r="O89" s="210"/>
      <c r="P89" s="211" t="e">
        <f t="shared" si="20"/>
        <v>#DIV/0!</v>
      </c>
      <c r="Q89" s="209"/>
      <c r="R89" s="209"/>
      <c r="S89" s="210"/>
      <c r="T89" s="209"/>
      <c r="U89" s="209"/>
      <c r="V89" s="210"/>
      <c r="W89" s="209"/>
      <c r="X89" s="209"/>
      <c r="Y89" s="210"/>
      <c r="Z89" s="209"/>
      <c r="AA89" s="209"/>
      <c r="AB89" s="210"/>
      <c r="AC89" s="209"/>
      <c r="AD89" s="209"/>
      <c r="AE89" s="210"/>
      <c r="AF89" s="209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210"/>
      <c r="AX89" s="210"/>
      <c r="AY89" s="210"/>
      <c r="AZ89" s="210"/>
      <c r="BA89" s="209"/>
      <c r="BB89" s="209"/>
      <c r="BC89" s="210"/>
      <c r="BD89" s="209"/>
      <c r="BE89" s="209"/>
      <c r="BF89" s="210"/>
      <c r="BG89" s="209"/>
      <c r="BH89" s="209"/>
      <c r="BI89" s="210"/>
      <c r="BJ89" s="209"/>
      <c r="BK89" s="209"/>
      <c r="BL89" s="210"/>
    </row>
    <row r="90" spans="1:64" hidden="1" x14ac:dyDescent="0.55000000000000004">
      <c r="A90" s="216"/>
      <c r="B90" s="217"/>
      <c r="C90" s="217"/>
      <c r="D90" s="214"/>
      <c r="E90" s="217"/>
      <c r="F90" s="214" t="s">
        <v>42</v>
      </c>
      <c r="G90" s="217"/>
      <c r="H90" s="219"/>
      <c r="I90" s="226"/>
      <c r="J90" s="209"/>
      <c r="K90" s="209"/>
      <c r="L90" s="209"/>
      <c r="M90" s="209"/>
      <c r="N90" s="210"/>
      <c r="O90" s="210"/>
      <c r="P90" s="211" t="e">
        <f t="shared" si="20"/>
        <v>#DIV/0!</v>
      </c>
      <c r="Q90" s="209"/>
      <c r="R90" s="209"/>
      <c r="S90" s="210"/>
      <c r="T90" s="209"/>
      <c r="U90" s="209"/>
      <c r="V90" s="210"/>
      <c r="W90" s="209"/>
      <c r="X90" s="209"/>
      <c r="Y90" s="210"/>
      <c r="Z90" s="209"/>
      <c r="AA90" s="209"/>
      <c r="AB90" s="210"/>
      <c r="AC90" s="209"/>
      <c r="AD90" s="209"/>
      <c r="AE90" s="210"/>
      <c r="AF90" s="209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210"/>
      <c r="AX90" s="210"/>
      <c r="AY90" s="210"/>
      <c r="AZ90" s="210"/>
      <c r="BA90" s="209"/>
      <c r="BB90" s="209"/>
      <c r="BC90" s="210"/>
      <c r="BD90" s="209"/>
      <c r="BE90" s="209"/>
      <c r="BF90" s="210"/>
      <c r="BG90" s="209"/>
      <c r="BH90" s="209"/>
      <c r="BI90" s="210"/>
      <c r="BJ90" s="209"/>
      <c r="BK90" s="209"/>
      <c r="BL90" s="210"/>
    </row>
    <row r="91" spans="1:64" hidden="1" x14ac:dyDescent="0.55000000000000004">
      <c r="A91" s="216"/>
      <c r="B91" s="217"/>
      <c r="C91" s="217"/>
      <c r="D91" s="214"/>
      <c r="E91" s="217"/>
      <c r="F91" s="214" t="s">
        <v>47</v>
      </c>
      <c r="G91" s="217"/>
      <c r="H91" s="219"/>
      <c r="I91" s="226"/>
      <c r="J91" s="209"/>
      <c r="K91" s="209"/>
      <c r="L91" s="209"/>
      <c r="M91" s="209"/>
      <c r="N91" s="210"/>
      <c r="O91" s="210"/>
      <c r="P91" s="211" t="e">
        <f t="shared" si="20"/>
        <v>#DIV/0!</v>
      </c>
      <c r="Q91" s="209"/>
      <c r="R91" s="209"/>
      <c r="S91" s="210"/>
      <c r="T91" s="209"/>
      <c r="U91" s="209"/>
      <c r="V91" s="210"/>
      <c r="W91" s="209"/>
      <c r="X91" s="209"/>
      <c r="Y91" s="210"/>
      <c r="Z91" s="209"/>
      <c r="AA91" s="209"/>
      <c r="AB91" s="210"/>
      <c r="AC91" s="209"/>
      <c r="AD91" s="209"/>
      <c r="AE91" s="210"/>
      <c r="AF91" s="209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210"/>
      <c r="AX91" s="210"/>
      <c r="AY91" s="210"/>
      <c r="AZ91" s="210"/>
      <c r="BA91" s="209"/>
      <c r="BB91" s="209"/>
      <c r="BC91" s="210"/>
      <c r="BD91" s="209"/>
      <c r="BE91" s="209"/>
      <c r="BF91" s="210"/>
      <c r="BG91" s="209"/>
      <c r="BH91" s="209"/>
      <c r="BI91" s="210"/>
      <c r="BJ91" s="209"/>
      <c r="BK91" s="209"/>
      <c r="BL91" s="210"/>
    </row>
    <row r="92" spans="1:64" hidden="1" x14ac:dyDescent="0.55000000000000004">
      <c r="A92" s="216"/>
      <c r="B92" s="217"/>
      <c r="C92" s="217"/>
      <c r="D92" s="214"/>
      <c r="E92" s="217"/>
      <c r="F92" s="214" t="s">
        <v>59</v>
      </c>
      <c r="G92" s="217"/>
      <c r="H92" s="219"/>
      <c r="I92" s="226"/>
      <c r="J92" s="209"/>
      <c r="K92" s="209"/>
      <c r="L92" s="209"/>
      <c r="M92" s="209"/>
      <c r="N92" s="210"/>
      <c r="O92" s="210"/>
      <c r="P92" s="211" t="e">
        <f t="shared" si="20"/>
        <v>#DIV/0!</v>
      </c>
      <c r="Q92" s="209"/>
      <c r="R92" s="209"/>
      <c r="S92" s="210"/>
      <c r="T92" s="209"/>
      <c r="U92" s="209"/>
      <c r="V92" s="210"/>
      <c r="W92" s="209"/>
      <c r="X92" s="209"/>
      <c r="Y92" s="210"/>
      <c r="Z92" s="209"/>
      <c r="AA92" s="209"/>
      <c r="AB92" s="210"/>
      <c r="AC92" s="209"/>
      <c r="AD92" s="209"/>
      <c r="AE92" s="210"/>
      <c r="AF92" s="209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210"/>
      <c r="AX92" s="210"/>
      <c r="AY92" s="210"/>
      <c r="AZ92" s="210"/>
      <c r="BA92" s="209"/>
      <c r="BB92" s="209"/>
      <c r="BC92" s="210"/>
      <c r="BD92" s="209"/>
      <c r="BE92" s="209"/>
      <c r="BF92" s="210"/>
      <c r="BG92" s="209"/>
      <c r="BH92" s="209"/>
      <c r="BI92" s="210"/>
      <c r="BJ92" s="209"/>
      <c r="BK92" s="209"/>
      <c r="BL92" s="210"/>
    </row>
    <row r="93" spans="1:64" hidden="1" x14ac:dyDescent="0.55000000000000004">
      <c r="A93" s="216"/>
      <c r="B93" s="217"/>
      <c r="C93" s="217"/>
      <c r="D93" s="214"/>
      <c r="E93" s="214" t="s">
        <v>67</v>
      </c>
      <c r="F93" s="214"/>
      <c r="G93" s="217"/>
      <c r="H93" s="219"/>
      <c r="I93" s="226"/>
      <c r="J93" s="209"/>
      <c r="K93" s="209"/>
      <c r="L93" s="209"/>
      <c r="M93" s="209"/>
      <c r="N93" s="210"/>
      <c r="O93" s="210"/>
      <c r="P93" s="211" t="e">
        <f t="shared" ref="P93:P156" si="34">SUM(O93*100/L93)</f>
        <v>#DIV/0!</v>
      </c>
      <c r="Q93" s="209"/>
      <c r="R93" s="209"/>
      <c r="S93" s="210"/>
      <c r="T93" s="209"/>
      <c r="U93" s="209"/>
      <c r="V93" s="210"/>
      <c r="W93" s="209"/>
      <c r="X93" s="209"/>
      <c r="Y93" s="210"/>
      <c r="Z93" s="209"/>
      <c r="AA93" s="209"/>
      <c r="AB93" s="210"/>
      <c r="AC93" s="209"/>
      <c r="AD93" s="209"/>
      <c r="AE93" s="210"/>
      <c r="AF93" s="209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210"/>
      <c r="AX93" s="210"/>
      <c r="AY93" s="210"/>
      <c r="AZ93" s="210"/>
      <c r="BA93" s="209"/>
      <c r="BB93" s="209"/>
      <c r="BC93" s="210"/>
      <c r="BD93" s="209"/>
      <c r="BE93" s="209"/>
      <c r="BF93" s="210"/>
      <c r="BG93" s="209"/>
      <c r="BH93" s="209"/>
      <c r="BI93" s="210"/>
      <c r="BJ93" s="209"/>
      <c r="BK93" s="209"/>
      <c r="BL93" s="210"/>
    </row>
    <row r="94" spans="1:64" hidden="1" x14ac:dyDescent="0.55000000000000004">
      <c r="A94" s="216"/>
      <c r="B94" s="217"/>
      <c r="C94" s="217"/>
      <c r="D94" s="214" t="s">
        <v>70</v>
      </c>
      <c r="E94" s="217"/>
      <c r="F94" s="217"/>
      <c r="G94" s="217"/>
      <c r="H94" s="219"/>
      <c r="I94" s="226"/>
      <c r="J94" s="209"/>
      <c r="K94" s="209"/>
      <c r="L94" s="209"/>
      <c r="M94" s="209"/>
      <c r="N94" s="210"/>
      <c r="O94" s="210"/>
      <c r="P94" s="211" t="e">
        <f t="shared" si="34"/>
        <v>#DIV/0!</v>
      </c>
      <c r="Q94" s="209"/>
      <c r="R94" s="209"/>
      <c r="S94" s="210"/>
      <c r="T94" s="209"/>
      <c r="U94" s="209"/>
      <c r="V94" s="210"/>
      <c r="W94" s="209"/>
      <c r="X94" s="209"/>
      <c r="Y94" s="210"/>
      <c r="Z94" s="209"/>
      <c r="AA94" s="209"/>
      <c r="AB94" s="210"/>
      <c r="AC94" s="209"/>
      <c r="AD94" s="209"/>
      <c r="AE94" s="210"/>
      <c r="AF94" s="209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210"/>
      <c r="AX94" s="210"/>
      <c r="AY94" s="210"/>
      <c r="AZ94" s="210"/>
      <c r="BA94" s="209"/>
      <c r="BB94" s="209"/>
      <c r="BC94" s="210"/>
      <c r="BD94" s="209"/>
      <c r="BE94" s="209"/>
      <c r="BF94" s="210"/>
      <c r="BG94" s="209"/>
      <c r="BH94" s="209"/>
      <c r="BI94" s="210"/>
      <c r="BJ94" s="209"/>
      <c r="BK94" s="209"/>
      <c r="BL94" s="210"/>
    </row>
    <row r="95" spans="1:64" hidden="1" x14ac:dyDescent="0.55000000000000004">
      <c r="A95" s="216"/>
      <c r="B95" s="217"/>
      <c r="C95" s="217"/>
      <c r="D95" s="214"/>
      <c r="E95" s="214" t="s">
        <v>71</v>
      </c>
      <c r="F95" s="217"/>
      <c r="G95" s="217"/>
      <c r="H95" s="219"/>
      <c r="I95" s="226"/>
      <c r="J95" s="209"/>
      <c r="K95" s="209"/>
      <c r="L95" s="209"/>
      <c r="M95" s="209"/>
      <c r="N95" s="210"/>
      <c r="O95" s="210"/>
      <c r="P95" s="211" t="e">
        <f t="shared" si="34"/>
        <v>#DIV/0!</v>
      </c>
      <c r="Q95" s="209"/>
      <c r="R95" s="209"/>
      <c r="S95" s="210"/>
      <c r="T95" s="209"/>
      <c r="U95" s="209"/>
      <c r="V95" s="210"/>
      <c r="W95" s="209"/>
      <c r="X95" s="209"/>
      <c r="Y95" s="210"/>
      <c r="Z95" s="209"/>
      <c r="AA95" s="209"/>
      <c r="AB95" s="210"/>
      <c r="AC95" s="209"/>
      <c r="AD95" s="209"/>
      <c r="AE95" s="210"/>
      <c r="AF95" s="209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210"/>
      <c r="AX95" s="210"/>
      <c r="AY95" s="210"/>
      <c r="AZ95" s="210"/>
      <c r="BA95" s="209"/>
      <c r="BB95" s="209"/>
      <c r="BC95" s="210"/>
      <c r="BD95" s="209"/>
      <c r="BE95" s="209"/>
      <c r="BF95" s="210"/>
      <c r="BG95" s="209"/>
      <c r="BH95" s="209"/>
      <c r="BI95" s="210"/>
      <c r="BJ95" s="209"/>
      <c r="BK95" s="209"/>
      <c r="BL95" s="210"/>
    </row>
    <row r="96" spans="1:64" hidden="1" x14ac:dyDescent="0.55000000000000004">
      <c r="A96" s="216"/>
      <c r="B96" s="217"/>
      <c r="C96" s="217"/>
      <c r="D96" s="214"/>
      <c r="E96" s="214"/>
      <c r="F96" s="217" t="s">
        <v>127</v>
      </c>
      <c r="G96" s="217"/>
      <c r="H96" s="219"/>
      <c r="I96" s="226"/>
      <c r="J96" s="209"/>
      <c r="K96" s="209"/>
      <c r="L96" s="209"/>
      <c r="M96" s="209"/>
      <c r="N96" s="210"/>
      <c r="O96" s="210"/>
      <c r="P96" s="211" t="e">
        <f t="shared" si="34"/>
        <v>#DIV/0!</v>
      </c>
      <c r="Q96" s="209"/>
      <c r="R96" s="209"/>
      <c r="S96" s="210"/>
      <c r="T96" s="209"/>
      <c r="U96" s="209"/>
      <c r="V96" s="210"/>
      <c r="W96" s="209"/>
      <c r="X96" s="209"/>
      <c r="Y96" s="210"/>
      <c r="Z96" s="209"/>
      <c r="AA96" s="209"/>
      <c r="AB96" s="210"/>
      <c r="AC96" s="209"/>
      <c r="AD96" s="209"/>
      <c r="AE96" s="210"/>
      <c r="AF96" s="209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210"/>
      <c r="AX96" s="210"/>
      <c r="AY96" s="210"/>
      <c r="AZ96" s="210"/>
      <c r="BA96" s="209"/>
      <c r="BB96" s="209"/>
      <c r="BC96" s="210"/>
      <c r="BD96" s="209"/>
      <c r="BE96" s="209"/>
      <c r="BF96" s="210"/>
      <c r="BG96" s="209"/>
      <c r="BH96" s="209"/>
      <c r="BI96" s="210"/>
      <c r="BJ96" s="209"/>
      <c r="BK96" s="209"/>
      <c r="BL96" s="210"/>
    </row>
    <row r="97" spans="1:64" hidden="1" x14ac:dyDescent="0.55000000000000004">
      <c r="A97" s="216"/>
      <c r="B97" s="217"/>
      <c r="C97" s="214" t="s">
        <v>136</v>
      </c>
      <c r="D97" s="217"/>
      <c r="E97" s="217"/>
      <c r="F97" s="217"/>
      <c r="G97" s="217"/>
      <c r="H97" s="219"/>
      <c r="I97" s="226"/>
      <c r="J97" s="209"/>
      <c r="K97" s="209"/>
      <c r="L97" s="209"/>
      <c r="M97" s="209"/>
      <c r="N97" s="210"/>
      <c r="O97" s="210"/>
      <c r="P97" s="211" t="e">
        <f t="shared" si="34"/>
        <v>#DIV/0!</v>
      </c>
      <c r="Q97" s="209"/>
      <c r="R97" s="209"/>
      <c r="S97" s="210"/>
      <c r="T97" s="209"/>
      <c r="U97" s="209"/>
      <c r="V97" s="210"/>
      <c r="W97" s="209"/>
      <c r="X97" s="209"/>
      <c r="Y97" s="210"/>
      <c r="Z97" s="209"/>
      <c r="AA97" s="209"/>
      <c r="AB97" s="210"/>
      <c r="AC97" s="209"/>
      <c r="AD97" s="209"/>
      <c r="AE97" s="210"/>
      <c r="AF97" s="209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210"/>
      <c r="AX97" s="210"/>
      <c r="AY97" s="210"/>
      <c r="AZ97" s="210"/>
      <c r="BA97" s="209"/>
      <c r="BB97" s="209"/>
      <c r="BC97" s="210"/>
      <c r="BD97" s="209"/>
      <c r="BE97" s="209"/>
      <c r="BF97" s="210"/>
      <c r="BG97" s="209"/>
      <c r="BH97" s="209"/>
      <c r="BI97" s="210"/>
      <c r="BJ97" s="209"/>
      <c r="BK97" s="209"/>
      <c r="BL97" s="210"/>
    </row>
    <row r="98" spans="1:64" hidden="1" x14ac:dyDescent="0.55000000000000004">
      <c r="A98" s="216"/>
      <c r="B98" s="217"/>
      <c r="C98" s="217"/>
      <c r="D98" s="214" t="s">
        <v>40</v>
      </c>
      <c r="E98" s="217"/>
      <c r="F98" s="217"/>
      <c r="G98" s="217"/>
      <c r="H98" s="219"/>
      <c r="I98" s="226"/>
      <c r="J98" s="209"/>
      <c r="K98" s="209"/>
      <c r="L98" s="209"/>
      <c r="M98" s="209"/>
      <c r="N98" s="210"/>
      <c r="O98" s="210"/>
      <c r="P98" s="211" t="e">
        <f t="shared" si="34"/>
        <v>#DIV/0!</v>
      </c>
      <c r="Q98" s="209"/>
      <c r="R98" s="209"/>
      <c r="S98" s="210"/>
      <c r="T98" s="209"/>
      <c r="U98" s="209"/>
      <c r="V98" s="210"/>
      <c r="W98" s="209"/>
      <c r="X98" s="209"/>
      <c r="Y98" s="210"/>
      <c r="Z98" s="209"/>
      <c r="AA98" s="209"/>
      <c r="AB98" s="210"/>
      <c r="AC98" s="209"/>
      <c r="AD98" s="209"/>
      <c r="AE98" s="210"/>
      <c r="AF98" s="209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210"/>
      <c r="AX98" s="210"/>
      <c r="AY98" s="210"/>
      <c r="AZ98" s="210"/>
      <c r="BA98" s="209"/>
      <c r="BB98" s="209"/>
      <c r="BC98" s="210"/>
      <c r="BD98" s="209"/>
      <c r="BE98" s="209"/>
      <c r="BF98" s="210"/>
      <c r="BG98" s="209"/>
      <c r="BH98" s="209"/>
      <c r="BI98" s="210"/>
      <c r="BJ98" s="209"/>
      <c r="BK98" s="209"/>
      <c r="BL98" s="210"/>
    </row>
    <row r="99" spans="1:64" hidden="1" x14ac:dyDescent="0.55000000000000004">
      <c r="A99" s="216"/>
      <c r="B99" s="217"/>
      <c r="C99" s="217"/>
      <c r="D99" s="214"/>
      <c r="E99" s="214" t="s">
        <v>41</v>
      </c>
      <c r="F99" s="217"/>
      <c r="G99" s="217"/>
      <c r="H99" s="219"/>
      <c r="I99" s="226"/>
      <c r="J99" s="209"/>
      <c r="K99" s="209"/>
      <c r="L99" s="209"/>
      <c r="M99" s="209"/>
      <c r="N99" s="210"/>
      <c r="O99" s="210"/>
      <c r="P99" s="211" t="e">
        <f t="shared" si="34"/>
        <v>#DIV/0!</v>
      </c>
      <c r="Q99" s="209"/>
      <c r="R99" s="209"/>
      <c r="S99" s="210"/>
      <c r="T99" s="209"/>
      <c r="U99" s="209"/>
      <c r="V99" s="210"/>
      <c r="W99" s="209"/>
      <c r="X99" s="209"/>
      <c r="Y99" s="210"/>
      <c r="Z99" s="209"/>
      <c r="AA99" s="209"/>
      <c r="AB99" s="210"/>
      <c r="AC99" s="209"/>
      <c r="AD99" s="209"/>
      <c r="AE99" s="210"/>
      <c r="AF99" s="209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210"/>
      <c r="AX99" s="210"/>
      <c r="AY99" s="210"/>
      <c r="AZ99" s="210"/>
      <c r="BA99" s="209"/>
      <c r="BB99" s="209"/>
      <c r="BC99" s="210"/>
      <c r="BD99" s="209"/>
      <c r="BE99" s="209"/>
      <c r="BF99" s="210"/>
      <c r="BG99" s="209"/>
      <c r="BH99" s="209"/>
      <c r="BI99" s="210"/>
      <c r="BJ99" s="209"/>
      <c r="BK99" s="209"/>
      <c r="BL99" s="210"/>
    </row>
    <row r="100" spans="1:64" hidden="1" x14ac:dyDescent="0.55000000000000004">
      <c r="A100" s="216"/>
      <c r="B100" s="217"/>
      <c r="C100" s="217"/>
      <c r="D100" s="214"/>
      <c r="E100" s="217"/>
      <c r="F100" s="214" t="s">
        <v>42</v>
      </c>
      <c r="G100" s="217"/>
      <c r="H100" s="219"/>
      <c r="I100" s="226"/>
      <c r="J100" s="209"/>
      <c r="K100" s="209"/>
      <c r="L100" s="209"/>
      <c r="M100" s="209"/>
      <c r="N100" s="210"/>
      <c r="O100" s="210"/>
      <c r="P100" s="211" t="e">
        <f t="shared" si="34"/>
        <v>#DIV/0!</v>
      </c>
      <c r="Q100" s="209"/>
      <c r="R100" s="209"/>
      <c r="S100" s="210"/>
      <c r="T100" s="209"/>
      <c r="U100" s="209"/>
      <c r="V100" s="210"/>
      <c r="W100" s="209"/>
      <c r="X100" s="209"/>
      <c r="Y100" s="210"/>
      <c r="Z100" s="209"/>
      <c r="AA100" s="209"/>
      <c r="AB100" s="210"/>
      <c r="AC100" s="209"/>
      <c r="AD100" s="209"/>
      <c r="AE100" s="210"/>
      <c r="AF100" s="209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210"/>
      <c r="AX100" s="210"/>
      <c r="AY100" s="210"/>
      <c r="AZ100" s="210"/>
      <c r="BA100" s="209"/>
      <c r="BB100" s="209"/>
      <c r="BC100" s="210"/>
      <c r="BD100" s="209"/>
      <c r="BE100" s="209"/>
      <c r="BF100" s="210"/>
      <c r="BG100" s="209"/>
      <c r="BH100" s="209"/>
      <c r="BI100" s="210"/>
      <c r="BJ100" s="209"/>
      <c r="BK100" s="209"/>
      <c r="BL100" s="210"/>
    </row>
    <row r="101" spans="1:64" hidden="1" x14ac:dyDescent="0.55000000000000004">
      <c r="A101" s="216"/>
      <c r="B101" s="217"/>
      <c r="C101" s="217"/>
      <c r="D101" s="214"/>
      <c r="E101" s="217"/>
      <c r="F101" s="214" t="s">
        <v>47</v>
      </c>
      <c r="G101" s="217"/>
      <c r="H101" s="219"/>
      <c r="I101" s="226"/>
      <c r="J101" s="209"/>
      <c r="K101" s="209"/>
      <c r="L101" s="209"/>
      <c r="M101" s="209"/>
      <c r="N101" s="210"/>
      <c r="O101" s="210"/>
      <c r="P101" s="211" t="e">
        <f t="shared" si="34"/>
        <v>#DIV/0!</v>
      </c>
      <c r="Q101" s="209"/>
      <c r="R101" s="209"/>
      <c r="S101" s="210"/>
      <c r="T101" s="209"/>
      <c r="U101" s="209"/>
      <c r="V101" s="210"/>
      <c r="W101" s="209"/>
      <c r="X101" s="209"/>
      <c r="Y101" s="210"/>
      <c r="Z101" s="209"/>
      <c r="AA101" s="209"/>
      <c r="AB101" s="210"/>
      <c r="AC101" s="209"/>
      <c r="AD101" s="209"/>
      <c r="AE101" s="210"/>
      <c r="AF101" s="209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210"/>
      <c r="AX101" s="210"/>
      <c r="AY101" s="210"/>
      <c r="AZ101" s="210"/>
      <c r="BA101" s="209"/>
      <c r="BB101" s="209"/>
      <c r="BC101" s="210"/>
      <c r="BD101" s="209"/>
      <c r="BE101" s="209"/>
      <c r="BF101" s="210"/>
      <c r="BG101" s="209"/>
      <c r="BH101" s="209"/>
      <c r="BI101" s="210"/>
      <c r="BJ101" s="209"/>
      <c r="BK101" s="209"/>
      <c r="BL101" s="210"/>
    </row>
    <row r="102" spans="1:64" hidden="1" x14ac:dyDescent="0.55000000000000004">
      <c r="A102" s="216"/>
      <c r="B102" s="217"/>
      <c r="C102" s="217"/>
      <c r="D102" s="214"/>
      <c r="E102" s="217"/>
      <c r="F102" s="214" t="s">
        <v>59</v>
      </c>
      <c r="G102" s="217"/>
      <c r="H102" s="219"/>
      <c r="I102" s="226"/>
      <c r="J102" s="209"/>
      <c r="K102" s="209"/>
      <c r="L102" s="209"/>
      <c r="M102" s="209"/>
      <c r="N102" s="210"/>
      <c r="O102" s="210"/>
      <c r="P102" s="211" t="e">
        <f t="shared" si="34"/>
        <v>#DIV/0!</v>
      </c>
      <c r="Q102" s="209"/>
      <c r="R102" s="209"/>
      <c r="S102" s="210"/>
      <c r="T102" s="209"/>
      <c r="U102" s="209"/>
      <c r="V102" s="210"/>
      <c r="W102" s="209"/>
      <c r="X102" s="209"/>
      <c r="Y102" s="210"/>
      <c r="Z102" s="209"/>
      <c r="AA102" s="209"/>
      <c r="AB102" s="210"/>
      <c r="AC102" s="209"/>
      <c r="AD102" s="209"/>
      <c r="AE102" s="210"/>
      <c r="AF102" s="209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210"/>
      <c r="AX102" s="210"/>
      <c r="AY102" s="210"/>
      <c r="AZ102" s="210"/>
      <c r="BA102" s="209"/>
      <c r="BB102" s="209"/>
      <c r="BC102" s="210"/>
      <c r="BD102" s="209"/>
      <c r="BE102" s="209"/>
      <c r="BF102" s="210"/>
      <c r="BG102" s="209"/>
      <c r="BH102" s="209"/>
      <c r="BI102" s="210"/>
      <c r="BJ102" s="209"/>
      <c r="BK102" s="209"/>
      <c r="BL102" s="210"/>
    </row>
    <row r="103" spans="1:64" hidden="1" x14ac:dyDescent="0.55000000000000004">
      <c r="A103" s="216"/>
      <c r="B103" s="217"/>
      <c r="C103" s="217"/>
      <c r="D103" s="214"/>
      <c r="E103" s="214" t="s">
        <v>67</v>
      </c>
      <c r="F103" s="214"/>
      <c r="G103" s="217"/>
      <c r="H103" s="219"/>
      <c r="I103" s="226"/>
      <c r="J103" s="209"/>
      <c r="K103" s="209"/>
      <c r="L103" s="209"/>
      <c r="M103" s="209"/>
      <c r="N103" s="210"/>
      <c r="O103" s="210"/>
      <c r="P103" s="211" t="e">
        <f t="shared" si="34"/>
        <v>#DIV/0!</v>
      </c>
      <c r="Q103" s="209"/>
      <c r="R103" s="209"/>
      <c r="S103" s="210"/>
      <c r="T103" s="209"/>
      <c r="U103" s="209"/>
      <c r="V103" s="210"/>
      <c r="W103" s="209"/>
      <c r="X103" s="209"/>
      <c r="Y103" s="210"/>
      <c r="Z103" s="209"/>
      <c r="AA103" s="209"/>
      <c r="AB103" s="210"/>
      <c r="AC103" s="209"/>
      <c r="AD103" s="209"/>
      <c r="AE103" s="210"/>
      <c r="AF103" s="209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210"/>
      <c r="AX103" s="210"/>
      <c r="AY103" s="210"/>
      <c r="AZ103" s="210"/>
      <c r="BA103" s="209"/>
      <c r="BB103" s="209"/>
      <c r="BC103" s="210"/>
      <c r="BD103" s="209"/>
      <c r="BE103" s="209"/>
      <c r="BF103" s="210"/>
      <c r="BG103" s="209"/>
      <c r="BH103" s="209"/>
      <c r="BI103" s="210"/>
      <c r="BJ103" s="209"/>
      <c r="BK103" s="209"/>
      <c r="BL103" s="210"/>
    </row>
    <row r="104" spans="1:64" hidden="1" x14ac:dyDescent="0.55000000000000004">
      <c r="A104" s="216"/>
      <c r="B104" s="217"/>
      <c r="C104" s="217"/>
      <c r="D104" s="214" t="s">
        <v>77</v>
      </c>
      <c r="E104" s="217"/>
      <c r="F104" s="217"/>
      <c r="G104" s="217"/>
      <c r="H104" s="219"/>
      <c r="I104" s="226"/>
      <c r="J104" s="209"/>
      <c r="K104" s="209"/>
      <c r="L104" s="209"/>
      <c r="M104" s="209"/>
      <c r="N104" s="210"/>
      <c r="O104" s="210"/>
      <c r="P104" s="211" t="e">
        <f t="shared" si="34"/>
        <v>#DIV/0!</v>
      </c>
      <c r="Q104" s="209"/>
      <c r="R104" s="209"/>
      <c r="S104" s="210"/>
      <c r="T104" s="209"/>
      <c r="U104" s="209"/>
      <c r="V104" s="210"/>
      <c r="W104" s="209"/>
      <c r="X104" s="209"/>
      <c r="Y104" s="210"/>
      <c r="Z104" s="209"/>
      <c r="AA104" s="209"/>
      <c r="AB104" s="210"/>
      <c r="AC104" s="209"/>
      <c r="AD104" s="209"/>
      <c r="AE104" s="210"/>
      <c r="AF104" s="209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210"/>
      <c r="AX104" s="210"/>
      <c r="AY104" s="210"/>
      <c r="AZ104" s="210"/>
      <c r="BA104" s="209"/>
      <c r="BB104" s="209"/>
      <c r="BC104" s="210"/>
      <c r="BD104" s="209"/>
      <c r="BE104" s="209"/>
      <c r="BF104" s="210"/>
      <c r="BG104" s="209"/>
      <c r="BH104" s="209"/>
      <c r="BI104" s="210"/>
      <c r="BJ104" s="209"/>
      <c r="BK104" s="209"/>
      <c r="BL104" s="210"/>
    </row>
    <row r="105" spans="1:64" hidden="1" x14ac:dyDescent="0.55000000000000004">
      <c r="A105" s="216"/>
      <c r="B105" s="217"/>
      <c r="C105" s="217"/>
      <c r="D105" s="214"/>
      <c r="E105" s="214" t="s">
        <v>78</v>
      </c>
      <c r="F105" s="217"/>
      <c r="G105" s="217"/>
      <c r="H105" s="219"/>
      <c r="I105" s="226"/>
      <c r="J105" s="209"/>
      <c r="K105" s="209"/>
      <c r="L105" s="209"/>
      <c r="M105" s="209"/>
      <c r="N105" s="210"/>
      <c r="O105" s="210"/>
      <c r="P105" s="211" t="e">
        <f t="shared" si="34"/>
        <v>#DIV/0!</v>
      </c>
      <c r="Q105" s="209"/>
      <c r="R105" s="209"/>
      <c r="S105" s="210"/>
      <c r="T105" s="209"/>
      <c r="U105" s="209"/>
      <c r="V105" s="210"/>
      <c r="W105" s="209"/>
      <c r="X105" s="209"/>
      <c r="Y105" s="210"/>
      <c r="Z105" s="209"/>
      <c r="AA105" s="209"/>
      <c r="AB105" s="210"/>
      <c r="AC105" s="209"/>
      <c r="AD105" s="209"/>
      <c r="AE105" s="210"/>
      <c r="AF105" s="209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210"/>
      <c r="AX105" s="210"/>
      <c r="AY105" s="210"/>
      <c r="AZ105" s="210"/>
      <c r="BA105" s="209"/>
      <c r="BB105" s="209"/>
      <c r="BC105" s="210"/>
      <c r="BD105" s="209"/>
      <c r="BE105" s="209"/>
      <c r="BF105" s="210"/>
      <c r="BG105" s="209"/>
      <c r="BH105" s="209"/>
      <c r="BI105" s="210"/>
      <c r="BJ105" s="209"/>
      <c r="BK105" s="209"/>
      <c r="BL105" s="210"/>
    </row>
    <row r="106" spans="1:64" hidden="1" x14ac:dyDescent="0.55000000000000004">
      <c r="A106" s="216"/>
      <c r="B106" s="217"/>
      <c r="C106" s="217"/>
      <c r="D106" s="214"/>
      <c r="E106" s="217"/>
      <c r="F106" s="214" t="s">
        <v>79</v>
      </c>
      <c r="G106" s="217"/>
      <c r="H106" s="219"/>
      <c r="I106" s="226"/>
      <c r="J106" s="209"/>
      <c r="K106" s="209"/>
      <c r="L106" s="209"/>
      <c r="M106" s="209"/>
      <c r="N106" s="210"/>
      <c r="O106" s="210"/>
      <c r="P106" s="211" t="e">
        <f t="shared" si="34"/>
        <v>#DIV/0!</v>
      </c>
      <c r="Q106" s="209"/>
      <c r="R106" s="209"/>
      <c r="S106" s="210"/>
      <c r="T106" s="209"/>
      <c r="U106" s="209"/>
      <c r="V106" s="210"/>
      <c r="W106" s="209"/>
      <c r="X106" s="209"/>
      <c r="Y106" s="210"/>
      <c r="Z106" s="209"/>
      <c r="AA106" s="209"/>
      <c r="AB106" s="210"/>
      <c r="AC106" s="209"/>
      <c r="AD106" s="209"/>
      <c r="AE106" s="210"/>
      <c r="AF106" s="209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210"/>
      <c r="AX106" s="210"/>
      <c r="AY106" s="210"/>
      <c r="AZ106" s="210"/>
      <c r="BA106" s="209"/>
      <c r="BB106" s="209"/>
      <c r="BC106" s="210"/>
      <c r="BD106" s="209"/>
      <c r="BE106" s="209"/>
      <c r="BF106" s="210"/>
      <c r="BG106" s="209"/>
      <c r="BH106" s="209"/>
      <c r="BI106" s="210"/>
      <c r="BJ106" s="209"/>
      <c r="BK106" s="209"/>
      <c r="BL106" s="210"/>
    </row>
    <row r="107" spans="1:64" hidden="1" x14ac:dyDescent="0.55000000000000004">
      <c r="A107" s="216"/>
      <c r="B107" s="217"/>
      <c r="C107" s="217"/>
      <c r="D107" s="214"/>
      <c r="E107" s="217"/>
      <c r="F107" s="214" t="s">
        <v>126</v>
      </c>
      <c r="G107" s="217"/>
      <c r="H107" s="219"/>
      <c r="I107" s="226"/>
      <c r="J107" s="209"/>
      <c r="K107" s="209"/>
      <c r="L107" s="209"/>
      <c r="M107" s="209"/>
      <c r="N107" s="210"/>
      <c r="O107" s="210"/>
      <c r="P107" s="211" t="e">
        <f t="shared" si="34"/>
        <v>#DIV/0!</v>
      </c>
      <c r="Q107" s="209"/>
      <c r="R107" s="209"/>
      <c r="S107" s="210"/>
      <c r="T107" s="209"/>
      <c r="U107" s="209"/>
      <c r="V107" s="210"/>
      <c r="W107" s="209"/>
      <c r="X107" s="209"/>
      <c r="Y107" s="210"/>
      <c r="Z107" s="209"/>
      <c r="AA107" s="209"/>
      <c r="AB107" s="210"/>
      <c r="AC107" s="209"/>
      <c r="AD107" s="209"/>
      <c r="AE107" s="210"/>
      <c r="AF107" s="209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210"/>
      <c r="AX107" s="210"/>
      <c r="AY107" s="210"/>
      <c r="AZ107" s="210"/>
      <c r="BA107" s="209"/>
      <c r="BB107" s="209"/>
      <c r="BC107" s="210"/>
      <c r="BD107" s="209"/>
      <c r="BE107" s="209"/>
      <c r="BF107" s="210"/>
      <c r="BG107" s="209"/>
      <c r="BH107" s="209"/>
      <c r="BI107" s="210"/>
      <c r="BJ107" s="209"/>
      <c r="BK107" s="209"/>
      <c r="BL107" s="210"/>
    </row>
    <row r="108" spans="1:64" hidden="1" x14ac:dyDescent="0.55000000000000004">
      <c r="A108" s="216"/>
      <c r="B108" s="217"/>
      <c r="C108" s="214" t="s">
        <v>137</v>
      </c>
      <c r="D108" s="217"/>
      <c r="E108" s="217"/>
      <c r="F108" s="217"/>
      <c r="G108" s="217"/>
      <c r="H108" s="219"/>
      <c r="I108" s="226"/>
      <c r="J108" s="209"/>
      <c r="K108" s="209"/>
      <c r="L108" s="209"/>
      <c r="M108" s="209"/>
      <c r="N108" s="210"/>
      <c r="O108" s="210"/>
      <c r="P108" s="211" t="e">
        <f t="shared" si="34"/>
        <v>#DIV/0!</v>
      </c>
      <c r="Q108" s="209"/>
      <c r="R108" s="209"/>
      <c r="S108" s="210"/>
      <c r="T108" s="209"/>
      <c r="U108" s="209"/>
      <c r="V108" s="210"/>
      <c r="W108" s="209"/>
      <c r="X108" s="209"/>
      <c r="Y108" s="210"/>
      <c r="Z108" s="209"/>
      <c r="AA108" s="209"/>
      <c r="AB108" s="210"/>
      <c r="AC108" s="209"/>
      <c r="AD108" s="209"/>
      <c r="AE108" s="210"/>
      <c r="AF108" s="209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210"/>
      <c r="AX108" s="210"/>
      <c r="AY108" s="210"/>
      <c r="AZ108" s="210"/>
      <c r="BA108" s="209"/>
      <c r="BB108" s="209"/>
      <c r="BC108" s="210"/>
      <c r="BD108" s="209"/>
      <c r="BE108" s="209"/>
      <c r="BF108" s="210"/>
      <c r="BG108" s="209"/>
      <c r="BH108" s="209"/>
      <c r="BI108" s="210"/>
      <c r="BJ108" s="209"/>
      <c r="BK108" s="209"/>
      <c r="BL108" s="210"/>
    </row>
    <row r="109" spans="1:64" hidden="1" x14ac:dyDescent="0.55000000000000004">
      <c r="A109" s="216"/>
      <c r="B109" s="217"/>
      <c r="C109" s="217"/>
      <c r="D109" s="214" t="s">
        <v>138</v>
      </c>
      <c r="E109" s="217"/>
      <c r="F109" s="217"/>
      <c r="G109" s="217"/>
      <c r="H109" s="219"/>
      <c r="I109" s="226"/>
      <c r="J109" s="209"/>
      <c r="K109" s="209"/>
      <c r="L109" s="209"/>
      <c r="M109" s="209"/>
      <c r="N109" s="210"/>
      <c r="O109" s="210"/>
      <c r="P109" s="211" t="e">
        <f t="shared" si="34"/>
        <v>#DIV/0!</v>
      </c>
      <c r="Q109" s="209"/>
      <c r="R109" s="209"/>
      <c r="S109" s="210"/>
      <c r="T109" s="209"/>
      <c r="U109" s="209"/>
      <c r="V109" s="210"/>
      <c r="W109" s="209"/>
      <c r="X109" s="209"/>
      <c r="Y109" s="210"/>
      <c r="Z109" s="209"/>
      <c r="AA109" s="209"/>
      <c r="AB109" s="210"/>
      <c r="AC109" s="209"/>
      <c r="AD109" s="209"/>
      <c r="AE109" s="210"/>
      <c r="AF109" s="209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210"/>
      <c r="AX109" s="210"/>
      <c r="AY109" s="210"/>
      <c r="AZ109" s="210"/>
      <c r="BA109" s="209"/>
      <c r="BB109" s="209"/>
      <c r="BC109" s="210"/>
      <c r="BD109" s="209"/>
      <c r="BE109" s="209"/>
      <c r="BF109" s="210"/>
      <c r="BG109" s="209"/>
      <c r="BH109" s="209"/>
      <c r="BI109" s="210"/>
      <c r="BJ109" s="209"/>
      <c r="BK109" s="209"/>
      <c r="BL109" s="210"/>
    </row>
    <row r="110" spans="1:64" hidden="1" x14ac:dyDescent="0.55000000000000004">
      <c r="A110" s="216"/>
      <c r="B110" s="217"/>
      <c r="C110" s="217"/>
      <c r="D110" s="217"/>
      <c r="E110" s="214" t="s">
        <v>40</v>
      </c>
      <c r="F110" s="217"/>
      <c r="G110" s="217"/>
      <c r="H110" s="219"/>
      <c r="I110" s="226"/>
      <c r="J110" s="209"/>
      <c r="K110" s="209"/>
      <c r="L110" s="209"/>
      <c r="M110" s="209"/>
      <c r="N110" s="210"/>
      <c r="O110" s="210"/>
      <c r="P110" s="211" t="e">
        <f t="shared" si="34"/>
        <v>#DIV/0!</v>
      </c>
      <c r="Q110" s="209"/>
      <c r="R110" s="209"/>
      <c r="S110" s="210"/>
      <c r="T110" s="209"/>
      <c r="U110" s="209"/>
      <c r="V110" s="210"/>
      <c r="W110" s="209"/>
      <c r="X110" s="209"/>
      <c r="Y110" s="210"/>
      <c r="Z110" s="209"/>
      <c r="AA110" s="209"/>
      <c r="AB110" s="210"/>
      <c r="AC110" s="209"/>
      <c r="AD110" s="209"/>
      <c r="AE110" s="210"/>
      <c r="AF110" s="209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210"/>
      <c r="AX110" s="210"/>
      <c r="AY110" s="210"/>
      <c r="AZ110" s="210"/>
      <c r="BA110" s="209"/>
      <c r="BB110" s="209"/>
      <c r="BC110" s="210"/>
      <c r="BD110" s="209"/>
      <c r="BE110" s="209"/>
      <c r="BF110" s="210"/>
      <c r="BG110" s="209"/>
      <c r="BH110" s="209"/>
      <c r="BI110" s="210"/>
      <c r="BJ110" s="209"/>
      <c r="BK110" s="209"/>
      <c r="BL110" s="210"/>
    </row>
    <row r="111" spans="1:64" hidden="1" x14ac:dyDescent="0.55000000000000004">
      <c r="A111" s="216"/>
      <c r="B111" s="217"/>
      <c r="C111" s="217"/>
      <c r="D111" s="214"/>
      <c r="E111" s="214" t="s">
        <v>41</v>
      </c>
      <c r="F111" s="217"/>
      <c r="G111" s="217"/>
      <c r="H111" s="219"/>
      <c r="I111" s="226"/>
      <c r="J111" s="209"/>
      <c r="K111" s="209"/>
      <c r="L111" s="209"/>
      <c r="M111" s="209"/>
      <c r="N111" s="210"/>
      <c r="O111" s="210"/>
      <c r="P111" s="211" t="e">
        <f t="shared" si="34"/>
        <v>#DIV/0!</v>
      </c>
      <c r="Q111" s="209"/>
      <c r="R111" s="209"/>
      <c r="S111" s="210"/>
      <c r="T111" s="209"/>
      <c r="U111" s="209"/>
      <c r="V111" s="210"/>
      <c r="W111" s="209"/>
      <c r="X111" s="209"/>
      <c r="Y111" s="210"/>
      <c r="Z111" s="209"/>
      <c r="AA111" s="209"/>
      <c r="AB111" s="210"/>
      <c r="AC111" s="209"/>
      <c r="AD111" s="209"/>
      <c r="AE111" s="210"/>
      <c r="AF111" s="209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210"/>
      <c r="AX111" s="210"/>
      <c r="AY111" s="210"/>
      <c r="AZ111" s="210"/>
      <c r="BA111" s="209"/>
      <c r="BB111" s="209"/>
      <c r="BC111" s="210"/>
      <c r="BD111" s="209"/>
      <c r="BE111" s="209"/>
      <c r="BF111" s="210"/>
      <c r="BG111" s="209"/>
      <c r="BH111" s="209"/>
      <c r="BI111" s="210"/>
      <c r="BJ111" s="209"/>
      <c r="BK111" s="209"/>
      <c r="BL111" s="210"/>
    </row>
    <row r="112" spans="1:64" hidden="1" x14ac:dyDescent="0.55000000000000004">
      <c r="A112" s="216"/>
      <c r="B112" s="217"/>
      <c r="C112" s="217"/>
      <c r="D112" s="214"/>
      <c r="E112" s="217"/>
      <c r="F112" s="214" t="s">
        <v>42</v>
      </c>
      <c r="G112" s="217"/>
      <c r="H112" s="219"/>
      <c r="I112" s="226"/>
      <c r="J112" s="209"/>
      <c r="K112" s="209"/>
      <c r="L112" s="209"/>
      <c r="M112" s="209"/>
      <c r="N112" s="210"/>
      <c r="O112" s="210"/>
      <c r="P112" s="211" t="e">
        <f t="shared" si="34"/>
        <v>#DIV/0!</v>
      </c>
      <c r="Q112" s="209"/>
      <c r="R112" s="209"/>
      <c r="S112" s="210"/>
      <c r="T112" s="209"/>
      <c r="U112" s="209"/>
      <c r="V112" s="210"/>
      <c r="W112" s="209"/>
      <c r="X112" s="209"/>
      <c r="Y112" s="210"/>
      <c r="Z112" s="209"/>
      <c r="AA112" s="209"/>
      <c r="AB112" s="210"/>
      <c r="AC112" s="209"/>
      <c r="AD112" s="209"/>
      <c r="AE112" s="210"/>
      <c r="AF112" s="209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210"/>
      <c r="AX112" s="210"/>
      <c r="AY112" s="210"/>
      <c r="AZ112" s="210"/>
      <c r="BA112" s="209"/>
      <c r="BB112" s="209"/>
      <c r="BC112" s="210"/>
      <c r="BD112" s="209"/>
      <c r="BE112" s="209"/>
      <c r="BF112" s="210"/>
      <c r="BG112" s="209"/>
      <c r="BH112" s="209"/>
      <c r="BI112" s="210"/>
      <c r="BJ112" s="209"/>
      <c r="BK112" s="209"/>
      <c r="BL112" s="210"/>
    </row>
    <row r="113" spans="1:64" hidden="1" x14ac:dyDescent="0.55000000000000004">
      <c r="A113" s="216"/>
      <c r="B113" s="217"/>
      <c r="C113" s="217"/>
      <c r="D113" s="214"/>
      <c r="E113" s="217"/>
      <c r="F113" s="214" t="s">
        <v>47</v>
      </c>
      <c r="G113" s="217"/>
      <c r="H113" s="219"/>
      <c r="I113" s="226"/>
      <c r="J113" s="209"/>
      <c r="K113" s="209"/>
      <c r="L113" s="209"/>
      <c r="M113" s="209"/>
      <c r="N113" s="210"/>
      <c r="O113" s="210"/>
      <c r="P113" s="211" t="e">
        <f t="shared" si="34"/>
        <v>#DIV/0!</v>
      </c>
      <c r="Q113" s="209"/>
      <c r="R113" s="209"/>
      <c r="S113" s="210"/>
      <c r="T113" s="209"/>
      <c r="U113" s="209"/>
      <c r="V113" s="210"/>
      <c r="W113" s="209"/>
      <c r="X113" s="209"/>
      <c r="Y113" s="210"/>
      <c r="Z113" s="209"/>
      <c r="AA113" s="209"/>
      <c r="AB113" s="210"/>
      <c r="AC113" s="209"/>
      <c r="AD113" s="209"/>
      <c r="AE113" s="210"/>
      <c r="AF113" s="209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210"/>
      <c r="AX113" s="210"/>
      <c r="AY113" s="210"/>
      <c r="AZ113" s="210"/>
      <c r="BA113" s="209"/>
      <c r="BB113" s="209"/>
      <c r="BC113" s="210"/>
      <c r="BD113" s="209"/>
      <c r="BE113" s="209"/>
      <c r="BF113" s="210"/>
      <c r="BG113" s="209"/>
      <c r="BH113" s="209"/>
      <c r="BI113" s="210"/>
      <c r="BJ113" s="209"/>
      <c r="BK113" s="209"/>
      <c r="BL113" s="210"/>
    </row>
    <row r="114" spans="1:64" hidden="1" x14ac:dyDescent="0.55000000000000004">
      <c r="A114" s="216"/>
      <c r="B114" s="217"/>
      <c r="C114" s="217"/>
      <c r="D114" s="214"/>
      <c r="E114" s="217"/>
      <c r="F114" s="214" t="s">
        <v>59</v>
      </c>
      <c r="G114" s="217"/>
      <c r="H114" s="219"/>
      <c r="I114" s="226"/>
      <c r="J114" s="209"/>
      <c r="K114" s="209"/>
      <c r="L114" s="209"/>
      <c r="M114" s="209"/>
      <c r="N114" s="210"/>
      <c r="O114" s="210"/>
      <c r="P114" s="211" t="e">
        <f t="shared" si="34"/>
        <v>#DIV/0!</v>
      </c>
      <c r="Q114" s="209"/>
      <c r="R114" s="209"/>
      <c r="S114" s="210"/>
      <c r="T114" s="209"/>
      <c r="U114" s="209"/>
      <c r="V114" s="210"/>
      <c r="W114" s="209"/>
      <c r="X114" s="209"/>
      <c r="Y114" s="210"/>
      <c r="Z114" s="209"/>
      <c r="AA114" s="209"/>
      <c r="AB114" s="210"/>
      <c r="AC114" s="209"/>
      <c r="AD114" s="209"/>
      <c r="AE114" s="210"/>
      <c r="AF114" s="209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210"/>
      <c r="AX114" s="210"/>
      <c r="AY114" s="210"/>
      <c r="AZ114" s="210"/>
      <c r="BA114" s="209"/>
      <c r="BB114" s="209"/>
      <c r="BC114" s="210"/>
      <c r="BD114" s="209"/>
      <c r="BE114" s="209"/>
      <c r="BF114" s="210"/>
      <c r="BG114" s="209"/>
      <c r="BH114" s="209"/>
      <c r="BI114" s="210"/>
      <c r="BJ114" s="209"/>
      <c r="BK114" s="209"/>
      <c r="BL114" s="210"/>
    </row>
    <row r="115" spans="1:64" hidden="1" x14ac:dyDescent="0.55000000000000004">
      <c r="A115" s="216"/>
      <c r="B115" s="217"/>
      <c r="C115" s="217"/>
      <c r="D115" s="214"/>
      <c r="E115" s="214" t="s">
        <v>67</v>
      </c>
      <c r="F115" s="214"/>
      <c r="G115" s="217"/>
      <c r="H115" s="219"/>
      <c r="I115" s="226"/>
      <c r="J115" s="209"/>
      <c r="K115" s="209"/>
      <c r="L115" s="209"/>
      <c r="M115" s="209"/>
      <c r="N115" s="210"/>
      <c r="O115" s="210"/>
      <c r="P115" s="211" t="e">
        <f t="shared" si="34"/>
        <v>#DIV/0!</v>
      </c>
      <c r="Q115" s="209"/>
      <c r="R115" s="209"/>
      <c r="S115" s="210"/>
      <c r="T115" s="209"/>
      <c r="U115" s="209"/>
      <c r="V115" s="210"/>
      <c r="W115" s="209"/>
      <c r="X115" s="209"/>
      <c r="Y115" s="210"/>
      <c r="Z115" s="209"/>
      <c r="AA115" s="209"/>
      <c r="AB115" s="210"/>
      <c r="AC115" s="209"/>
      <c r="AD115" s="209"/>
      <c r="AE115" s="210"/>
      <c r="AF115" s="209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210"/>
      <c r="AX115" s="210"/>
      <c r="AY115" s="210"/>
      <c r="AZ115" s="210"/>
      <c r="BA115" s="209"/>
      <c r="BB115" s="209"/>
      <c r="BC115" s="210"/>
      <c r="BD115" s="209"/>
      <c r="BE115" s="209"/>
      <c r="BF115" s="210"/>
      <c r="BG115" s="209"/>
      <c r="BH115" s="209"/>
      <c r="BI115" s="210"/>
      <c r="BJ115" s="209"/>
      <c r="BK115" s="209"/>
      <c r="BL115" s="210"/>
    </row>
    <row r="116" spans="1:64" hidden="1" x14ac:dyDescent="0.55000000000000004">
      <c r="A116" s="216"/>
      <c r="B116" s="217"/>
      <c r="C116" s="217"/>
      <c r="D116" s="214" t="s">
        <v>70</v>
      </c>
      <c r="E116" s="217"/>
      <c r="F116" s="217"/>
      <c r="G116" s="217"/>
      <c r="H116" s="219"/>
      <c r="I116" s="226"/>
      <c r="J116" s="209"/>
      <c r="K116" s="209"/>
      <c r="L116" s="209"/>
      <c r="M116" s="209"/>
      <c r="N116" s="210"/>
      <c r="O116" s="210"/>
      <c r="P116" s="211" t="e">
        <f t="shared" si="34"/>
        <v>#DIV/0!</v>
      </c>
      <c r="Q116" s="209"/>
      <c r="R116" s="209"/>
      <c r="S116" s="210"/>
      <c r="T116" s="209"/>
      <c r="U116" s="209"/>
      <c r="V116" s="210"/>
      <c r="W116" s="209"/>
      <c r="X116" s="209"/>
      <c r="Y116" s="210"/>
      <c r="Z116" s="209"/>
      <c r="AA116" s="209"/>
      <c r="AB116" s="210"/>
      <c r="AC116" s="209"/>
      <c r="AD116" s="209"/>
      <c r="AE116" s="210"/>
      <c r="AF116" s="209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210"/>
      <c r="AX116" s="210"/>
      <c r="AY116" s="210"/>
      <c r="AZ116" s="210"/>
      <c r="BA116" s="209"/>
      <c r="BB116" s="209"/>
      <c r="BC116" s="210"/>
      <c r="BD116" s="209"/>
      <c r="BE116" s="209"/>
      <c r="BF116" s="210"/>
      <c r="BG116" s="209"/>
      <c r="BH116" s="209"/>
      <c r="BI116" s="210"/>
      <c r="BJ116" s="209"/>
      <c r="BK116" s="209"/>
      <c r="BL116" s="210"/>
    </row>
    <row r="117" spans="1:64" hidden="1" x14ac:dyDescent="0.55000000000000004">
      <c r="A117" s="216"/>
      <c r="B117" s="217"/>
      <c r="C117" s="217"/>
      <c r="D117" s="214"/>
      <c r="E117" s="214" t="s">
        <v>71</v>
      </c>
      <c r="F117" s="217"/>
      <c r="G117" s="217"/>
      <c r="H117" s="219"/>
      <c r="I117" s="226"/>
      <c r="J117" s="209"/>
      <c r="K117" s="209"/>
      <c r="L117" s="209"/>
      <c r="M117" s="209"/>
      <c r="N117" s="210"/>
      <c r="O117" s="210"/>
      <c r="P117" s="211" t="e">
        <f t="shared" si="34"/>
        <v>#DIV/0!</v>
      </c>
      <c r="Q117" s="209"/>
      <c r="R117" s="209"/>
      <c r="S117" s="210"/>
      <c r="T117" s="209"/>
      <c r="U117" s="209"/>
      <c r="V117" s="210"/>
      <c r="W117" s="209"/>
      <c r="X117" s="209"/>
      <c r="Y117" s="210"/>
      <c r="Z117" s="209"/>
      <c r="AA117" s="209"/>
      <c r="AB117" s="210"/>
      <c r="AC117" s="209"/>
      <c r="AD117" s="209"/>
      <c r="AE117" s="210"/>
      <c r="AF117" s="209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210"/>
      <c r="AX117" s="210"/>
      <c r="AY117" s="210"/>
      <c r="AZ117" s="210"/>
      <c r="BA117" s="209"/>
      <c r="BB117" s="209"/>
      <c r="BC117" s="210"/>
      <c r="BD117" s="209"/>
      <c r="BE117" s="209"/>
      <c r="BF117" s="210"/>
      <c r="BG117" s="209"/>
      <c r="BH117" s="209"/>
      <c r="BI117" s="210"/>
      <c r="BJ117" s="209"/>
      <c r="BK117" s="209"/>
      <c r="BL117" s="210"/>
    </row>
    <row r="118" spans="1:64" hidden="1" x14ac:dyDescent="0.55000000000000004">
      <c r="A118" s="216"/>
      <c r="B118" s="217"/>
      <c r="C118" s="217"/>
      <c r="D118" s="214" t="s">
        <v>139</v>
      </c>
      <c r="E118" s="217"/>
      <c r="F118" s="217"/>
      <c r="G118" s="217"/>
      <c r="H118" s="219"/>
      <c r="I118" s="226"/>
      <c r="J118" s="209"/>
      <c r="K118" s="209"/>
      <c r="L118" s="209"/>
      <c r="M118" s="209"/>
      <c r="N118" s="210"/>
      <c r="O118" s="210"/>
      <c r="P118" s="211" t="e">
        <f t="shared" si="34"/>
        <v>#DIV/0!</v>
      </c>
      <c r="Q118" s="209"/>
      <c r="R118" s="209"/>
      <c r="S118" s="210"/>
      <c r="T118" s="209"/>
      <c r="U118" s="209"/>
      <c r="V118" s="210"/>
      <c r="W118" s="209"/>
      <c r="X118" s="209"/>
      <c r="Y118" s="210"/>
      <c r="Z118" s="209"/>
      <c r="AA118" s="209"/>
      <c r="AB118" s="210"/>
      <c r="AC118" s="209"/>
      <c r="AD118" s="209"/>
      <c r="AE118" s="210"/>
      <c r="AF118" s="209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210"/>
      <c r="AX118" s="210"/>
      <c r="AY118" s="210"/>
      <c r="AZ118" s="210"/>
      <c r="BA118" s="209"/>
      <c r="BB118" s="209"/>
      <c r="BC118" s="210"/>
      <c r="BD118" s="209"/>
      <c r="BE118" s="209"/>
      <c r="BF118" s="210"/>
      <c r="BG118" s="209"/>
      <c r="BH118" s="209"/>
      <c r="BI118" s="210"/>
      <c r="BJ118" s="209"/>
      <c r="BK118" s="209"/>
      <c r="BL118" s="210"/>
    </row>
    <row r="119" spans="1:64" hidden="1" x14ac:dyDescent="0.55000000000000004">
      <c r="A119" s="216"/>
      <c r="B119" s="217"/>
      <c r="C119" s="217"/>
      <c r="D119" s="217"/>
      <c r="E119" s="214" t="s">
        <v>94</v>
      </c>
      <c r="F119" s="217"/>
      <c r="G119" s="217"/>
      <c r="H119" s="219"/>
      <c r="I119" s="226"/>
      <c r="J119" s="209"/>
      <c r="K119" s="209"/>
      <c r="L119" s="209"/>
      <c r="M119" s="209"/>
      <c r="N119" s="210"/>
      <c r="O119" s="210"/>
      <c r="P119" s="211" t="e">
        <f t="shared" si="34"/>
        <v>#DIV/0!</v>
      </c>
      <c r="Q119" s="209"/>
      <c r="R119" s="209"/>
      <c r="S119" s="210"/>
      <c r="T119" s="209"/>
      <c r="U119" s="209"/>
      <c r="V119" s="210"/>
      <c r="W119" s="209"/>
      <c r="X119" s="209"/>
      <c r="Y119" s="210"/>
      <c r="Z119" s="209"/>
      <c r="AA119" s="209"/>
      <c r="AB119" s="210"/>
      <c r="AC119" s="209"/>
      <c r="AD119" s="209"/>
      <c r="AE119" s="210"/>
      <c r="AF119" s="209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210"/>
      <c r="AX119" s="210"/>
      <c r="AY119" s="210"/>
      <c r="AZ119" s="210"/>
      <c r="BA119" s="209"/>
      <c r="BB119" s="209"/>
      <c r="BC119" s="210"/>
      <c r="BD119" s="209"/>
      <c r="BE119" s="209"/>
      <c r="BF119" s="210"/>
      <c r="BG119" s="209"/>
      <c r="BH119" s="209"/>
      <c r="BI119" s="210"/>
      <c r="BJ119" s="209"/>
      <c r="BK119" s="209"/>
      <c r="BL119" s="210"/>
    </row>
    <row r="120" spans="1:64" hidden="1" x14ac:dyDescent="0.55000000000000004">
      <c r="A120" s="216"/>
      <c r="B120" s="217"/>
      <c r="C120" s="217"/>
      <c r="D120" s="217"/>
      <c r="E120" s="217"/>
      <c r="F120" s="214" t="s">
        <v>95</v>
      </c>
      <c r="G120" s="217"/>
      <c r="H120" s="219"/>
      <c r="I120" s="226"/>
      <c r="J120" s="209"/>
      <c r="K120" s="209"/>
      <c r="L120" s="209"/>
      <c r="M120" s="209"/>
      <c r="N120" s="210"/>
      <c r="O120" s="210"/>
      <c r="P120" s="211" t="e">
        <f t="shared" si="34"/>
        <v>#DIV/0!</v>
      </c>
      <c r="Q120" s="209"/>
      <c r="R120" s="209"/>
      <c r="S120" s="210"/>
      <c r="T120" s="209"/>
      <c r="U120" s="209"/>
      <c r="V120" s="210"/>
      <c r="W120" s="209"/>
      <c r="X120" s="209"/>
      <c r="Y120" s="210"/>
      <c r="Z120" s="209"/>
      <c r="AA120" s="209"/>
      <c r="AB120" s="210"/>
      <c r="AC120" s="209"/>
      <c r="AD120" s="209"/>
      <c r="AE120" s="210"/>
      <c r="AF120" s="209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210"/>
      <c r="AX120" s="210"/>
      <c r="AY120" s="210"/>
      <c r="AZ120" s="210"/>
      <c r="BA120" s="209"/>
      <c r="BB120" s="209"/>
      <c r="BC120" s="210"/>
      <c r="BD120" s="209"/>
      <c r="BE120" s="209"/>
      <c r="BF120" s="210"/>
      <c r="BG120" s="209"/>
      <c r="BH120" s="209"/>
      <c r="BI120" s="210"/>
      <c r="BJ120" s="209"/>
      <c r="BK120" s="209"/>
      <c r="BL120" s="210"/>
    </row>
    <row r="121" spans="1:64" hidden="1" x14ac:dyDescent="0.55000000000000004">
      <c r="A121" s="216"/>
      <c r="B121" s="217"/>
      <c r="C121" s="217"/>
      <c r="D121" s="217"/>
      <c r="E121" s="217"/>
      <c r="F121" s="217"/>
      <c r="G121" s="217" t="s">
        <v>129</v>
      </c>
      <c r="H121" s="219"/>
      <c r="I121" s="226"/>
      <c r="J121" s="209"/>
      <c r="K121" s="209"/>
      <c r="L121" s="209"/>
      <c r="M121" s="209"/>
      <c r="N121" s="210"/>
      <c r="O121" s="210"/>
      <c r="P121" s="211" t="e">
        <f t="shared" si="34"/>
        <v>#DIV/0!</v>
      </c>
      <c r="Q121" s="209"/>
      <c r="R121" s="209"/>
      <c r="S121" s="210"/>
      <c r="T121" s="209"/>
      <c r="U121" s="209"/>
      <c r="V121" s="210"/>
      <c r="W121" s="209"/>
      <c r="X121" s="209"/>
      <c r="Y121" s="210"/>
      <c r="Z121" s="209"/>
      <c r="AA121" s="209"/>
      <c r="AB121" s="210"/>
      <c r="AC121" s="209"/>
      <c r="AD121" s="209"/>
      <c r="AE121" s="210"/>
      <c r="AF121" s="209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210"/>
      <c r="AX121" s="210"/>
      <c r="AY121" s="210"/>
      <c r="AZ121" s="210"/>
      <c r="BA121" s="209"/>
      <c r="BB121" s="209"/>
      <c r="BC121" s="210"/>
      <c r="BD121" s="209"/>
      <c r="BE121" s="209"/>
      <c r="BF121" s="210"/>
      <c r="BG121" s="209"/>
      <c r="BH121" s="209"/>
      <c r="BI121" s="210"/>
      <c r="BJ121" s="209"/>
      <c r="BK121" s="209"/>
      <c r="BL121" s="210"/>
    </row>
    <row r="122" spans="1:64" hidden="1" x14ac:dyDescent="0.55000000000000004">
      <c r="A122" s="239" t="s">
        <v>140</v>
      </c>
      <c r="B122" s="217"/>
      <c r="C122" s="217"/>
      <c r="D122" s="217"/>
      <c r="E122" s="217"/>
      <c r="F122" s="217"/>
      <c r="G122" s="217"/>
      <c r="H122" s="219"/>
      <c r="I122" s="226"/>
      <c r="J122" s="209"/>
      <c r="K122" s="209"/>
      <c r="L122" s="209"/>
      <c r="M122" s="209"/>
      <c r="N122" s="210"/>
      <c r="O122" s="210"/>
      <c r="P122" s="211" t="e">
        <f t="shared" si="34"/>
        <v>#DIV/0!</v>
      </c>
      <c r="Q122" s="209"/>
      <c r="R122" s="209"/>
      <c r="S122" s="210"/>
      <c r="T122" s="209"/>
      <c r="U122" s="209"/>
      <c r="V122" s="210"/>
      <c r="W122" s="209"/>
      <c r="X122" s="209"/>
      <c r="Y122" s="210"/>
      <c r="Z122" s="209"/>
      <c r="AA122" s="209"/>
      <c r="AB122" s="210"/>
      <c r="AC122" s="209"/>
      <c r="AD122" s="209"/>
      <c r="AE122" s="210"/>
      <c r="AF122" s="209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210"/>
      <c r="AX122" s="210"/>
      <c r="AY122" s="210"/>
      <c r="AZ122" s="210"/>
      <c r="BA122" s="209"/>
      <c r="BB122" s="209"/>
      <c r="BC122" s="210"/>
      <c r="BD122" s="209"/>
      <c r="BE122" s="209"/>
      <c r="BF122" s="210"/>
      <c r="BG122" s="209"/>
      <c r="BH122" s="209"/>
      <c r="BI122" s="210"/>
      <c r="BJ122" s="209"/>
      <c r="BK122" s="209"/>
      <c r="BL122" s="210"/>
    </row>
    <row r="123" spans="1:64" hidden="1" x14ac:dyDescent="0.55000000000000004">
      <c r="A123" s="216"/>
      <c r="B123" s="240" t="s">
        <v>141</v>
      </c>
      <c r="C123" s="217"/>
      <c r="D123" s="217"/>
      <c r="E123" s="217"/>
      <c r="F123" s="217"/>
      <c r="G123" s="217"/>
      <c r="H123" s="219"/>
      <c r="I123" s="226"/>
      <c r="J123" s="209"/>
      <c r="K123" s="209"/>
      <c r="L123" s="209"/>
      <c r="M123" s="209"/>
      <c r="N123" s="210"/>
      <c r="O123" s="210"/>
      <c r="P123" s="211" t="e">
        <f t="shared" si="34"/>
        <v>#DIV/0!</v>
      </c>
      <c r="Q123" s="209"/>
      <c r="R123" s="209"/>
      <c r="S123" s="210"/>
      <c r="T123" s="209"/>
      <c r="U123" s="209"/>
      <c r="V123" s="210"/>
      <c r="W123" s="209"/>
      <c r="X123" s="209"/>
      <c r="Y123" s="210"/>
      <c r="Z123" s="209"/>
      <c r="AA123" s="209"/>
      <c r="AB123" s="210"/>
      <c r="AC123" s="209"/>
      <c r="AD123" s="209"/>
      <c r="AE123" s="210"/>
      <c r="AF123" s="209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210"/>
      <c r="AX123" s="210"/>
      <c r="AY123" s="210"/>
      <c r="AZ123" s="210"/>
      <c r="BA123" s="209"/>
      <c r="BB123" s="209"/>
      <c r="BC123" s="210"/>
      <c r="BD123" s="209"/>
      <c r="BE123" s="209"/>
      <c r="BF123" s="210"/>
      <c r="BG123" s="209"/>
      <c r="BH123" s="209"/>
      <c r="BI123" s="210"/>
      <c r="BJ123" s="209"/>
      <c r="BK123" s="209"/>
      <c r="BL123" s="210"/>
    </row>
    <row r="124" spans="1:64" hidden="1" x14ac:dyDescent="0.55000000000000004">
      <c r="A124" s="216"/>
      <c r="B124" s="217"/>
      <c r="C124" s="214" t="s">
        <v>142</v>
      </c>
      <c r="D124" s="217"/>
      <c r="E124" s="217"/>
      <c r="F124" s="217"/>
      <c r="G124" s="217"/>
      <c r="H124" s="219"/>
      <c r="I124" s="226"/>
      <c r="J124" s="209"/>
      <c r="K124" s="209"/>
      <c r="L124" s="209"/>
      <c r="M124" s="209"/>
      <c r="N124" s="210"/>
      <c r="O124" s="210"/>
      <c r="P124" s="211" t="e">
        <f t="shared" si="34"/>
        <v>#DIV/0!</v>
      </c>
      <c r="Q124" s="209"/>
      <c r="R124" s="209"/>
      <c r="S124" s="210"/>
      <c r="T124" s="209"/>
      <c r="U124" s="209"/>
      <c r="V124" s="210"/>
      <c r="W124" s="209"/>
      <c r="X124" s="209"/>
      <c r="Y124" s="210"/>
      <c r="Z124" s="209"/>
      <c r="AA124" s="209"/>
      <c r="AB124" s="210"/>
      <c r="AC124" s="209"/>
      <c r="AD124" s="209"/>
      <c r="AE124" s="210"/>
      <c r="AF124" s="209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210"/>
      <c r="AX124" s="210"/>
      <c r="AY124" s="210"/>
      <c r="AZ124" s="210"/>
      <c r="BA124" s="209"/>
      <c r="BB124" s="209"/>
      <c r="BC124" s="210"/>
      <c r="BD124" s="209"/>
      <c r="BE124" s="209"/>
      <c r="BF124" s="210"/>
      <c r="BG124" s="209"/>
      <c r="BH124" s="209"/>
      <c r="BI124" s="210"/>
      <c r="BJ124" s="209"/>
      <c r="BK124" s="209"/>
      <c r="BL124" s="210"/>
    </row>
    <row r="125" spans="1:64" hidden="1" x14ac:dyDescent="0.55000000000000004">
      <c r="A125" s="216"/>
      <c r="B125" s="217"/>
      <c r="C125" s="217"/>
      <c r="D125" s="214" t="s">
        <v>37</v>
      </c>
      <c r="E125" s="217"/>
      <c r="F125" s="217"/>
      <c r="G125" s="217"/>
      <c r="H125" s="219"/>
      <c r="I125" s="226"/>
      <c r="J125" s="209"/>
      <c r="K125" s="209"/>
      <c r="L125" s="209"/>
      <c r="M125" s="209"/>
      <c r="N125" s="210"/>
      <c r="O125" s="210"/>
      <c r="P125" s="211" t="e">
        <f t="shared" si="34"/>
        <v>#DIV/0!</v>
      </c>
      <c r="Q125" s="209"/>
      <c r="R125" s="209"/>
      <c r="S125" s="210"/>
      <c r="T125" s="209"/>
      <c r="U125" s="209"/>
      <c r="V125" s="210"/>
      <c r="W125" s="209"/>
      <c r="X125" s="209"/>
      <c r="Y125" s="210"/>
      <c r="Z125" s="209"/>
      <c r="AA125" s="209"/>
      <c r="AB125" s="210"/>
      <c r="AC125" s="209"/>
      <c r="AD125" s="209"/>
      <c r="AE125" s="210"/>
      <c r="AF125" s="209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210"/>
      <c r="AX125" s="210"/>
      <c r="AY125" s="210"/>
      <c r="AZ125" s="210"/>
      <c r="BA125" s="209"/>
      <c r="BB125" s="209"/>
      <c r="BC125" s="210"/>
      <c r="BD125" s="209"/>
      <c r="BE125" s="209"/>
      <c r="BF125" s="210"/>
      <c r="BG125" s="209"/>
      <c r="BH125" s="209"/>
      <c r="BI125" s="210"/>
      <c r="BJ125" s="209"/>
      <c r="BK125" s="209"/>
      <c r="BL125" s="210"/>
    </row>
    <row r="126" spans="1:64" hidden="1" x14ac:dyDescent="0.55000000000000004">
      <c r="A126" s="216"/>
      <c r="B126" s="217"/>
      <c r="C126" s="217"/>
      <c r="D126" s="214"/>
      <c r="E126" s="214" t="s">
        <v>38</v>
      </c>
      <c r="F126" s="217"/>
      <c r="G126" s="217"/>
      <c r="H126" s="219"/>
      <c r="I126" s="226"/>
      <c r="J126" s="209"/>
      <c r="K126" s="209"/>
      <c r="L126" s="209"/>
      <c r="M126" s="209"/>
      <c r="N126" s="210"/>
      <c r="O126" s="210"/>
      <c r="P126" s="211" t="e">
        <f t="shared" si="34"/>
        <v>#DIV/0!</v>
      </c>
      <c r="Q126" s="209"/>
      <c r="R126" s="209"/>
      <c r="S126" s="210"/>
      <c r="T126" s="209"/>
      <c r="U126" s="209"/>
      <c r="V126" s="210"/>
      <c r="W126" s="209"/>
      <c r="X126" s="209"/>
      <c r="Y126" s="210"/>
      <c r="Z126" s="209"/>
      <c r="AA126" s="209"/>
      <c r="AB126" s="210"/>
      <c r="AC126" s="209"/>
      <c r="AD126" s="209"/>
      <c r="AE126" s="210"/>
      <c r="AF126" s="209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210"/>
      <c r="AX126" s="210"/>
      <c r="AY126" s="210"/>
      <c r="AZ126" s="210"/>
      <c r="BA126" s="209"/>
      <c r="BB126" s="209"/>
      <c r="BC126" s="210"/>
      <c r="BD126" s="209"/>
      <c r="BE126" s="209"/>
      <c r="BF126" s="210"/>
      <c r="BG126" s="209"/>
      <c r="BH126" s="209"/>
      <c r="BI126" s="210"/>
      <c r="BJ126" s="209"/>
      <c r="BK126" s="209"/>
      <c r="BL126" s="210"/>
    </row>
    <row r="127" spans="1:64" hidden="1" x14ac:dyDescent="0.55000000000000004">
      <c r="A127" s="216"/>
      <c r="B127" s="217"/>
      <c r="C127" s="217"/>
      <c r="D127" s="214"/>
      <c r="E127" s="214"/>
      <c r="F127" s="218" t="s">
        <v>118</v>
      </c>
      <c r="G127" s="217"/>
      <c r="H127" s="219"/>
      <c r="I127" s="226"/>
      <c r="J127" s="209"/>
      <c r="K127" s="209"/>
      <c r="L127" s="209"/>
      <c r="M127" s="209"/>
      <c r="N127" s="210"/>
      <c r="O127" s="210"/>
      <c r="P127" s="211" t="e">
        <f t="shared" si="34"/>
        <v>#DIV/0!</v>
      </c>
      <c r="Q127" s="209"/>
      <c r="R127" s="209"/>
      <c r="S127" s="210"/>
      <c r="T127" s="209"/>
      <c r="U127" s="209"/>
      <c r="V127" s="210"/>
      <c r="W127" s="209"/>
      <c r="X127" s="209"/>
      <c r="Y127" s="210"/>
      <c r="Z127" s="209"/>
      <c r="AA127" s="209"/>
      <c r="AB127" s="210"/>
      <c r="AC127" s="209"/>
      <c r="AD127" s="209"/>
      <c r="AE127" s="210"/>
      <c r="AF127" s="209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210"/>
      <c r="AX127" s="210"/>
      <c r="AY127" s="210"/>
      <c r="AZ127" s="210"/>
      <c r="BA127" s="209"/>
      <c r="BB127" s="209"/>
      <c r="BC127" s="210"/>
      <c r="BD127" s="209"/>
      <c r="BE127" s="209"/>
      <c r="BF127" s="210"/>
      <c r="BG127" s="209"/>
      <c r="BH127" s="209"/>
      <c r="BI127" s="210"/>
      <c r="BJ127" s="209"/>
      <c r="BK127" s="209"/>
      <c r="BL127" s="210"/>
    </row>
    <row r="128" spans="1:64" hidden="1" x14ac:dyDescent="0.55000000000000004">
      <c r="A128" s="216"/>
      <c r="B128" s="217"/>
      <c r="C128" s="217"/>
      <c r="D128" s="214"/>
      <c r="E128" s="214"/>
      <c r="F128" s="218" t="s">
        <v>133</v>
      </c>
      <c r="G128" s="217"/>
      <c r="H128" s="219"/>
      <c r="I128" s="226"/>
      <c r="J128" s="209"/>
      <c r="K128" s="209"/>
      <c r="L128" s="209"/>
      <c r="M128" s="209"/>
      <c r="N128" s="210"/>
      <c r="O128" s="210"/>
      <c r="P128" s="211" t="e">
        <f t="shared" si="34"/>
        <v>#DIV/0!</v>
      </c>
      <c r="Q128" s="209"/>
      <c r="R128" s="209"/>
      <c r="S128" s="210"/>
      <c r="T128" s="209"/>
      <c r="U128" s="209"/>
      <c r="V128" s="210"/>
      <c r="W128" s="209"/>
      <c r="X128" s="209"/>
      <c r="Y128" s="210"/>
      <c r="Z128" s="209"/>
      <c r="AA128" s="209"/>
      <c r="AB128" s="210"/>
      <c r="AC128" s="209"/>
      <c r="AD128" s="209"/>
      <c r="AE128" s="210"/>
      <c r="AF128" s="209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210"/>
      <c r="AX128" s="210"/>
      <c r="AY128" s="210"/>
      <c r="AZ128" s="210"/>
      <c r="BA128" s="209"/>
      <c r="BB128" s="209"/>
      <c r="BC128" s="210"/>
      <c r="BD128" s="209"/>
      <c r="BE128" s="209"/>
      <c r="BF128" s="210"/>
      <c r="BG128" s="209"/>
      <c r="BH128" s="209"/>
      <c r="BI128" s="210"/>
      <c r="BJ128" s="209"/>
      <c r="BK128" s="209"/>
      <c r="BL128" s="210"/>
    </row>
    <row r="129" spans="1:64" hidden="1" x14ac:dyDescent="0.55000000000000004">
      <c r="A129" s="216"/>
      <c r="B129" s="217"/>
      <c r="C129" s="217"/>
      <c r="D129" s="214"/>
      <c r="E129" s="214" t="s">
        <v>134</v>
      </c>
      <c r="F129" s="218"/>
      <c r="G129" s="217"/>
      <c r="H129" s="219"/>
      <c r="I129" s="226"/>
      <c r="J129" s="209"/>
      <c r="K129" s="209"/>
      <c r="L129" s="209"/>
      <c r="M129" s="209"/>
      <c r="N129" s="210"/>
      <c r="O129" s="210"/>
      <c r="P129" s="211" t="e">
        <f t="shared" si="34"/>
        <v>#DIV/0!</v>
      </c>
      <c r="Q129" s="209"/>
      <c r="R129" s="209"/>
      <c r="S129" s="210"/>
      <c r="T129" s="209"/>
      <c r="U129" s="209"/>
      <c r="V129" s="210"/>
      <c r="W129" s="209"/>
      <c r="X129" s="209"/>
      <c r="Y129" s="210"/>
      <c r="Z129" s="209"/>
      <c r="AA129" s="209"/>
      <c r="AB129" s="210"/>
      <c r="AC129" s="209"/>
      <c r="AD129" s="209"/>
      <c r="AE129" s="210"/>
      <c r="AF129" s="209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210"/>
      <c r="AX129" s="210"/>
      <c r="AY129" s="210"/>
      <c r="AZ129" s="210"/>
      <c r="BA129" s="209"/>
      <c r="BB129" s="209"/>
      <c r="BC129" s="210"/>
      <c r="BD129" s="209"/>
      <c r="BE129" s="209"/>
      <c r="BF129" s="210"/>
      <c r="BG129" s="209"/>
      <c r="BH129" s="209"/>
      <c r="BI129" s="210"/>
      <c r="BJ129" s="209"/>
      <c r="BK129" s="209"/>
      <c r="BL129" s="210"/>
    </row>
    <row r="130" spans="1:64" hidden="1" x14ac:dyDescent="0.55000000000000004">
      <c r="A130" s="216"/>
      <c r="B130" s="217"/>
      <c r="C130" s="217"/>
      <c r="D130" s="214"/>
      <c r="E130" s="214"/>
      <c r="F130" s="218" t="s">
        <v>135</v>
      </c>
      <c r="G130" s="217"/>
      <c r="H130" s="219"/>
      <c r="I130" s="226"/>
      <c r="J130" s="209"/>
      <c r="K130" s="209"/>
      <c r="L130" s="209"/>
      <c r="M130" s="209"/>
      <c r="N130" s="210"/>
      <c r="O130" s="210"/>
      <c r="P130" s="211" t="e">
        <f t="shared" si="34"/>
        <v>#DIV/0!</v>
      </c>
      <c r="Q130" s="209"/>
      <c r="R130" s="209"/>
      <c r="S130" s="210"/>
      <c r="T130" s="209"/>
      <c r="U130" s="209"/>
      <c r="V130" s="210"/>
      <c r="W130" s="209"/>
      <c r="X130" s="209"/>
      <c r="Y130" s="210"/>
      <c r="Z130" s="209"/>
      <c r="AA130" s="209"/>
      <c r="AB130" s="210"/>
      <c r="AC130" s="209"/>
      <c r="AD130" s="209"/>
      <c r="AE130" s="210"/>
      <c r="AF130" s="209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210"/>
      <c r="AX130" s="210"/>
      <c r="AY130" s="210"/>
      <c r="AZ130" s="210"/>
      <c r="BA130" s="209"/>
      <c r="BB130" s="209"/>
      <c r="BC130" s="210"/>
      <c r="BD130" s="209"/>
      <c r="BE130" s="209"/>
      <c r="BF130" s="210"/>
      <c r="BG130" s="209"/>
      <c r="BH130" s="209"/>
      <c r="BI130" s="210"/>
      <c r="BJ130" s="209"/>
      <c r="BK130" s="209"/>
      <c r="BL130" s="210"/>
    </row>
    <row r="131" spans="1:64" hidden="1" x14ac:dyDescent="0.55000000000000004">
      <c r="A131" s="216"/>
      <c r="B131" s="217"/>
      <c r="C131" s="217"/>
      <c r="D131" s="214"/>
      <c r="E131" s="214"/>
      <c r="F131" s="218" t="s">
        <v>120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211" t="e">
        <f t="shared" si="34"/>
        <v>#DIV/0!</v>
      </c>
      <c r="Q131" s="209"/>
      <c r="R131" s="209"/>
      <c r="S131" s="210"/>
      <c r="T131" s="209"/>
      <c r="U131" s="209"/>
      <c r="V131" s="210"/>
      <c r="W131" s="209"/>
      <c r="X131" s="209"/>
      <c r="Y131" s="210"/>
      <c r="Z131" s="209"/>
      <c r="AA131" s="209"/>
      <c r="AB131" s="210"/>
      <c r="AC131" s="209"/>
      <c r="AD131" s="209"/>
      <c r="AE131" s="210"/>
      <c r="AF131" s="209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210"/>
      <c r="AX131" s="210"/>
      <c r="AY131" s="210"/>
      <c r="AZ131" s="210"/>
      <c r="BA131" s="209"/>
      <c r="BB131" s="209"/>
      <c r="BC131" s="210"/>
      <c r="BD131" s="209"/>
      <c r="BE131" s="209"/>
      <c r="BF131" s="210"/>
      <c r="BG131" s="209"/>
      <c r="BH131" s="209"/>
      <c r="BI131" s="210"/>
      <c r="BJ131" s="209"/>
      <c r="BK131" s="209"/>
      <c r="BL131" s="210"/>
    </row>
    <row r="132" spans="1:64" hidden="1" x14ac:dyDescent="0.55000000000000004">
      <c r="A132" s="216"/>
      <c r="B132" s="217"/>
      <c r="C132" s="217"/>
      <c r="D132" s="214"/>
      <c r="E132" s="214" t="s">
        <v>121</v>
      </c>
      <c r="F132" s="218"/>
      <c r="G132" s="217"/>
      <c r="H132" s="219"/>
      <c r="I132" s="226"/>
      <c r="J132" s="209"/>
      <c r="K132" s="209"/>
      <c r="L132" s="209"/>
      <c r="M132" s="209"/>
      <c r="N132" s="210"/>
      <c r="O132" s="210"/>
      <c r="P132" s="211" t="e">
        <f t="shared" si="34"/>
        <v>#DIV/0!</v>
      </c>
      <c r="Q132" s="209"/>
      <c r="R132" s="209"/>
      <c r="S132" s="210"/>
      <c r="T132" s="209"/>
      <c r="U132" s="209"/>
      <c r="V132" s="210"/>
      <c r="W132" s="209"/>
      <c r="X132" s="209"/>
      <c r="Y132" s="210"/>
      <c r="Z132" s="209"/>
      <c r="AA132" s="209"/>
      <c r="AB132" s="210"/>
      <c r="AC132" s="209"/>
      <c r="AD132" s="209"/>
      <c r="AE132" s="210"/>
      <c r="AF132" s="209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210"/>
      <c r="AX132" s="210"/>
      <c r="AY132" s="210"/>
      <c r="AZ132" s="210"/>
      <c r="BA132" s="209"/>
      <c r="BB132" s="209"/>
      <c r="BC132" s="210"/>
      <c r="BD132" s="209"/>
      <c r="BE132" s="209"/>
      <c r="BF132" s="210"/>
      <c r="BG132" s="209"/>
      <c r="BH132" s="209"/>
      <c r="BI132" s="210"/>
      <c r="BJ132" s="209"/>
      <c r="BK132" s="209"/>
      <c r="BL132" s="210"/>
    </row>
    <row r="133" spans="1:64" hidden="1" x14ac:dyDescent="0.55000000000000004">
      <c r="A133" s="216"/>
      <c r="B133" s="217"/>
      <c r="C133" s="217"/>
      <c r="D133" s="214" t="s">
        <v>40</v>
      </c>
      <c r="E133" s="217"/>
      <c r="F133" s="217"/>
      <c r="G133" s="217"/>
      <c r="H133" s="219"/>
      <c r="I133" s="226"/>
      <c r="J133" s="209"/>
      <c r="K133" s="209"/>
      <c r="L133" s="209"/>
      <c r="M133" s="209"/>
      <c r="N133" s="210"/>
      <c r="O133" s="210"/>
      <c r="P133" s="211" t="e">
        <f t="shared" si="34"/>
        <v>#DIV/0!</v>
      </c>
      <c r="Q133" s="209"/>
      <c r="R133" s="209"/>
      <c r="S133" s="210"/>
      <c r="T133" s="209"/>
      <c r="U133" s="209"/>
      <c r="V133" s="210"/>
      <c r="W133" s="209"/>
      <c r="X133" s="209"/>
      <c r="Y133" s="210"/>
      <c r="Z133" s="209"/>
      <c r="AA133" s="209"/>
      <c r="AB133" s="210"/>
      <c r="AC133" s="209"/>
      <c r="AD133" s="209"/>
      <c r="AE133" s="210"/>
      <c r="AF133" s="209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210"/>
      <c r="AX133" s="210"/>
      <c r="AY133" s="210"/>
      <c r="AZ133" s="210"/>
      <c r="BA133" s="209"/>
      <c r="BB133" s="209"/>
      <c r="BC133" s="210"/>
      <c r="BD133" s="209"/>
      <c r="BE133" s="209"/>
      <c r="BF133" s="210"/>
      <c r="BG133" s="209"/>
      <c r="BH133" s="209"/>
      <c r="BI133" s="210"/>
      <c r="BJ133" s="209"/>
      <c r="BK133" s="209"/>
      <c r="BL133" s="210"/>
    </row>
    <row r="134" spans="1:64" hidden="1" x14ac:dyDescent="0.55000000000000004">
      <c r="A134" s="216"/>
      <c r="B134" s="217"/>
      <c r="C134" s="217"/>
      <c r="D134" s="214"/>
      <c r="E134" s="214" t="s">
        <v>41</v>
      </c>
      <c r="F134" s="217"/>
      <c r="G134" s="217"/>
      <c r="H134" s="219"/>
      <c r="I134" s="226"/>
      <c r="J134" s="209"/>
      <c r="K134" s="209"/>
      <c r="L134" s="209"/>
      <c r="M134" s="209"/>
      <c r="N134" s="210"/>
      <c r="O134" s="210"/>
      <c r="P134" s="211" t="e">
        <f t="shared" si="34"/>
        <v>#DIV/0!</v>
      </c>
      <c r="Q134" s="209"/>
      <c r="R134" s="209"/>
      <c r="S134" s="210"/>
      <c r="T134" s="209"/>
      <c r="U134" s="209"/>
      <c r="V134" s="210"/>
      <c r="W134" s="209"/>
      <c r="X134" s="209"/>
      <c r="Y134" s="210"/>
      <c r="Z134" s="209"/>
      <c r="AA134" s="209"/>
      <c r="AB134" s="210"/>
      <c r="AC134" s="209"/>
      <c r="AD134" s="209"/>
      <c r="AE134" s="210"/>
      <c r="AF134" s="209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210"/>
      <c r="AX134" s="210"/>
      <c r="AY134" s="210"/>
      <c r="AZ134" s="210"/>
      <c r="BA134" s="209"/>
      <c r="BB134" s="209"/>
      <c r="BC134" s="210"/>
      <c r="BD134" s="209"/>
      <c r="BE134" s="209"/>
      <c r="BF134" s="210"/>
      <c r="BG134" s="209"/>
      <c r="BH134" s="209"/>
      <c r="BI134" s="210"/>
      <c r="BJ134" s="209"/>
      <c r="BK134" s="209"/>
      <c r="BL134" s="210"/>
    </row>
    <row r="135" spans="1:64" hidden="1" x14ac:dyDescent="0.55000000000000004">
      <c r="A135" s="216"/>
      <c r="B135" s="217"/>
      <c r="C135" s="217"/>
      <c r="D135" s="214"/>
      <c r="E135" s="217"/>
      <c r="F135" s="214" t="s">
        <v>42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211" t="e">
        <f t="shared" si="34"/>
        <v>#DIV/0!</v>
      </c>
      <c r="Q135" s="209"/>
      <c r="R135" s="209"/>
      <c r="S135" s="210"/>
      <c r="T135" s="209"/>
      <c r="U135" s="209"/>
      <c r="V135" s="210"/>
      <c r="W135" s="209"/>
      <c r="X135" s="209"/>
      <c r="Y135" s="210"/>
      <c r="Z135" s="209"/>
      <c r="AA135" s="209"/>
      <c r="AB135" s="210"/>
      <c r="AC135" s="209"/>
      <c r="AD135" s="209"/>
      <c r="AE135" s="210"/>
      <c r="AF135" s="209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210"/>
      <c r="AX135" s="210"/>
      <c r="AY135" s="210"/>
      <c r="AZ135" s="210"/>
      <c r="BA135" s="209"/>
      <c r="BB135" s="209"/>
      <c r="BC135" s="210"/>
      <c r="BD135" s="209"/>
      <c r="BE135" s="209"/>
      <c r="BF135" s="210"/>
      <c r="BG135" s="209"/>
      <c r="BH135" s="209"/>
      <c r="BI135" s="210"/>
      <c r="BJ135" s="209"/>
      <c r="BK135" s="209"/>
      <c r="BL135" s="210"/>
    </row>
    <row r="136" spans="1:64" hidden="1" x14ac:dyDescent="0.55000000000000004">
      <c r="A136" s="216"/>
      <c r="B136" s="217"/>
      <c r="C136" s="217"/>
      <c r="D136" s="214"/>
      <c r="E136" s="217"/>
      <c r="F136" s="214" t="s">
        <v>47</v>
      </c>
      <c r="G136" s="217"/>
      <c r="H136" s="219"/>
      <c r="I136" s="226"/>
      <c r="J136" s="209"/>
      <c r="K136" s="209"/>
      <c r="L136" s="209"/>
      <c r="M136" s="209"/>
      <c r="N136" s="210"/>
      <c r="O136" s="210"/>
      <c r="P136" s="211" t="e">
        <f t="shared" si="34"/>
        <v>#DIV/0!</v>
      </c>
      <c r="Q136" s="209"/>
      <c r="R136" s="209"/>
      <c r="S136" s="210"/>
      <c r="T136" s="209"/>
      <c r="U136" s="209"/>
      <c r="V136" s="210"/>
      <c r="W136" s="209"/>
      <c r="X136" s="209"/>
      <c r="Y136" s="210"/>
      <c r="Z136" s="209"/>
      <c r="AA136" s="209"/>
      <c r="AB136" s="210"/>
      <c r="AC136" s="209"/>
      <c r="AD136" s="209"/>
      <c r="AE136" s="210"/>
      <c r="AF136" s="209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210"/>
      <c r="AX136" s="210"/>
      <c r="AY136" s="210"/>
      <c r="AZ136" s="210"/>
      <c r="BA136" s="209"/>
      <c r="BB136" s="209"/>
      <c r="BC136" s="210"/>
      <c r="BD136" s="209"/>
      <c r="BE136" s="209"/>
      <c r="BF136" s="210"/>
      <c r="BG136" s="209"/>
      <c r="BH136" s="209"/>
      <c r="BI136" s="210"/>
      <c r="BJ136" s="209"/>
      <c r="BK136" s="209"/>
      <c r="BL136" s="210"/>
    </row>
    <row r="137" spans="1:64" hidden="1" x14ac:dyDescent="0.55000000000000004">
      <c r="A137" s="216"/>
      <c r="B137" s="217"/>
      <c r="C137" s="217"/>
      <c r="D137" s="214"/>
      <c r="E137" s="217"/>
      <c r="F137" s="214" t="s">
        <v>59</v>
      </c>
      <c r="G137" s="217"/>
      <c r="H137" s="219"/>
      <c r="I137" s="226"/>
      <c r="J137" s="209"/>
      <c r="K137" s="209"/>
      <c r="L137" s="209"/>
      <c r="M137" s="209"/>
      <c r="N137" s="210"/>
      <c r="O137" s="210"/>
      <c r="P137" s="211" t="e">
        <f t="shared" si="34"/>
        <v>#DIV/0!</v>
      </c>
      <c r="Q137" s="209"/>
      <c r="R137" s="209"/>
      <c r="S137" s="210"/>
      <c r="T137" s="209"/>
      <c r="U137" s="209"/>
      <c r="V137" s="210"/>
      <c r="W137" s="209"/>
      <c r="X137" s="209"/>
      <c r="Y137" s="210"/>
      <c r="Z137" s="209"/>
      <c r="AA137" s="209"/>
      <c r="AB137" s="210"/>
      <c r="AC137" s="209"/>
      <c r="AD137" s="209"/>
      <c r="AE137" s="210"/>
      <c r="AF137" s="209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210"/>
      <c r="AX137" s="210"/>
      <c r="AY137" s="210"/>
      <c r="AZ137" s="210"/>
      <c r="BA137" s="209"/>
      <c r="BB137" s="209"/>
      <c r="BC137" s="210"/>
      <c r="BD137" s="209"/>
      <c r="BE137" s="209"/>
      <c r="BF137" s="210"/>
      <c r="BG137" s="209"/>
      <c r="BH137" s="209"/>
      <c r="BI137" s="210"/>
      <c r="BJ137" s="209"/>
      <c r="BK137" s="209"/>
      <c r="BL137" s="210"/>
    </row>
    <row r="138" spans="1:64" hidden="1" x14ac:dyDescent="0.55000000000000004">
      <c r="A138" s="216"/>
      <c r="B138" s="217"/>
      <c r="C138" s="217"/>
      <c r="D138" s="214"/>
      <c r="E138" s="214" t="s">
        <v>67</v>
      </c>
      <c r="F138" s="214"/>
      <c r="G138" s="217"/>
      <c r="H138" s="219"/>
      <c r="I138" s="226"/>
      <c r="J138" s="209"/>
      <c r="K138" s="209"/>
      <c r="L138" s="209"/>
      <c r="M138" s="209"/>
      <c r="N138" s="210"/>
      <c r="O138" s="210"/>
      <c r="P138" s="211" t="e">
        <f t="shared" si="34"/>
        <v>#DIV/0!</v>
      </c>
      <c r="Q138" s="209"/>
      <c r="R138" s="209"/>
      <c r="S138" s="210"/>
      <c r="T138" s="209"/>
      <c r="U138" s="209"/>
      <c r="V138" s="210"/>
      <c r="W138" s="209"/>
      <c r="X138" s="209"/>
      <c r="Y138" s="210"/>
      <c r="Z138" s="209"/>
      <c r="AA138" s="209"/>
      <c r="AB138" s="210"/>
      <c r="AC138" s="209"/>
      <c r="AD138" s="209"/>
      <c r="AE138" s="210"/>
      <c r="AF138" s="209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210"/>
      <c r="AX138" s="210"/>
      <c r="AY138" s="210"/>
      <c r="AZ138" s="210"/>
      <c r="BA138" s="209"/>
      <c r="BB138" s="209"/>
      <c r="BC138" s="210"/>
      <c r="BD138" s="209"/>
      <c r="BE138" s="209"/>
      <c r="BF138" s="210"/>
      <c r="BG138" s="209"/>
      <c r="BH138" s="209"/>
      <c r="BI138" s="210"/>
      <c r="BJ138" s="209"/>
      <c r="BK138" s="209"/>
      <c r="BL138" s="210"/>
    </row>
    <row r="139" spans="1:64" hidden="1" x14ac:dyDescent="0.55000000000000004">
      <c r="A139" s="216"/>
      <c r="B139" s="217"/>
      <c r="C139" s="217"/>
      <c r="D139" s="214" t="s">
        <v>70</v>
      </c>
      <c r="E139" s="217"/>
      <c r="F139" s="217"/>
      <c r="G139" s="217"/>
      <c r="H139" s="219"/>
      <c r="I139" s="226"/>
      <c r="J139" s="209"/>
      <c r="K139" s="209"/>
      <c r="L139" s="209"/>
      <c r="M139" s="209"/>
      <c r="N139" s="210"/>
      <c r="O139" s="210"/>
      <c r="P139" s="211" t="e">
        <f t="shared" si="34"/>
        <v>#DIV/0!</v>
      </c>
      <c r="Q139" s="209"/>
      <c r="R139" s="209"/>
      <c r="S139" s="210"/>
      <c r="T139" s="209"/>
      <c r="U139" s="209"/>
      <c r="V139" s="210"/>
      <c r="W139" s="209"/>
      <c r="X139" s="209"/>
      <c r="Y139" s="210"/>
      <c r="Z139" s="209"/>
      <c r="AA139" s="209"/>
      <c r="AB139" s="210"/>
      <c r="AC139" s="209"/>
      <c r="AD139" s="209"/>
      <c r="AE139" s="210"/>
      <c r="AF139" s="209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210"/>
      <c r="AX139" s="210"/>
      <c r="AY139" s="210"/>
      <c r="AZ139" s="210"/>
      <c r="BA139" s="209"/>
      <c r="BB139" s="209"/>
      <c r="BC139" s="210"/>
      <c r="BD139" s="209"/>
      <c r="BE139" s="209"/>
      <c r="BF139" s="210"/>
      <c r="BG139" s="209"/>
      <c r="BH139" s="209"/>
      <c r="BI139" s="210"/>
      <c r="BJ139" s="209"/>
      <c r="BK139" s="209"/>
      <c r="BL139" s="210"/>
    </row>
    <row r="140" spans="1:64" hidden="1" x14ac:dyDescent="0.55000000000000004">
      <c r="A140" s="216"/>
      <c r="B140" s="217"/>
      <c r="C140" s="217"/>
      <c r="D140" s="214"/>
      <c r="E140" s="214" t="s">
        <v>71</v>
      </c>
      <c r="F140" s="217"/>
      <c r="G140" s="217"/>
      <c r="H140" s="219"/>
      <c r="I140" s="226"/>
      <c r="J140" s="209"/>
      <c r="K140" s="209"/>
      <c r="L140" s="209"/>
      <c r="M140" s="209"/>
      <c r="N140" s="210"/>
      <c r="O140" s="210"/>
      <c r="P140" s="211" t="e">
        <f t="shared" si="34"/>
        <v>#DIV/0!</v>
      </c>
      <c r="Q140" s="209"/>
      <c r="R140" s="209"/>
      <c r="S140" s="210"/>
      <c r="T140" s="209"/>
      <c r="U140" s="209"/>
      <c r="V140" s="210"/>
      <c r="W140" s="209"/>
      <c r="X140" s="209"/>
      <c r="Y140" s="210"/>
      <c r="Z140" s="209"/>
      <c r="AA140" s="209"/>
      <c r="AB140" s="210"/>
      <c r="AC140" s="209"/>
      <c r="AD140" s="209"/>
      <c r="AE140" s="210"/>
      <c r="AF140" s="209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210"/>
      <c r="AX140" s="210"/>
      <c r="AY140" s="210"/>
      <c r="AZ140" s="210"/>
      <c r="BA140" s="209"/>
      <c r="BB140" s="209"/>
      <c r="BC140" s="210"/>
      <c r="BD140" s="209"/>
      <c r="BE140" s="209"/>
      <c r="BF140" s="210"/>
      <c r="BG140" s="209"/>
      <c r="BH140" s="209"/>
      <c r="BI140" s="210"/>
      <c r="BJ140" s="209"/>
      <c r="BK140" s="209"/>
      <c r="BL140" s="210"/>
    </row>
    <row r="141" spans="1:64" hidden="1" x14ac:dyDescent="0.55000000000000004">
      <c r="A141" s="216"/>
      <c r="B141" s="217"/>
      <c r="C141" s="214" t="s">
        <v>136</v>
      </c>
      <c r="D141" s="217"/>
      <c r="E141" s="217"/>
      <c r="F141" s="217"/>
      <c r="G141" s="217"/>
      <c r="H141" s="219"/>
      <c r="I141" s="226"/>
      <c r="J141" s="209"/>
      <c r="K141" s="209"/>
      <c r="L141" s="209"/>
      <c r="M141" s="209"/>
      <c r="N141" s="210"/>
      <c r="O141" s="210"/>
      <c r="P141" s="211" t="e">
        <f t="shared" si="34"/>
        <v>#DIV/0!</v>
      </c>
      <c r="Q141" s="209"/>
      <c r="R141" s="209"/>
      <c r="S141" s="210"/>
      <c r="T141" s="209"/>
      <c r="U141" s="209"/>
      <c r="V141" s="210"/>
      <c r="W141" s="209"/>
      <c r="X141" s="209"/>
      <c r="Y141" s="210"/>
      <c r="Z141" s="209"/>
      <c r="AA141" s="209"/>
      <c r="AB141" s="210"/>
      <c r="AC141" s="209"/>
      <c r="AD141" s="209"/>
      <c r="AE141" s="210"/>
      <c r="AF141" s="209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210"/>
      <c r="AX141" s="210"/>
      <c r="AY141" s="210"/>
      <c r="AZ141" s="210"/>
      <c r="BA141" s="209"/>
      <c r="BB141" s="209"/>
      <c r="BC141" s="210"/>
      <c r="BD141" s="209"/>
      <c r="BE141" s="209"/>
      <c r="BF141" s="210"/>
      <c r="BG141" s="209"/>
      <c r="BH141" s="209"/>
      <c r="BI141" s="210"/>
      <c r="BJ141" s="209"/>
      <c r="BK141" s="209"/>
      <c r="BL141" s="210"/>
    </row>
    <row r="142" spans="1:64" hidden="1" x14ac:dyDescent="0.55000000000000004">
      <c r="A142" s="216"/>
      <c r="B142" s="217"/>
      <c r="C142" s="217"/>
      <c r="D142" s="214" t="s">
        <v>40</v>
      </c>
      <c r="E142" s="217"/>
      <c r="F142" s="217"/>
      <c r="G142" s="217"/>
      <c r="H142" s="219"/>
      <c r="I142" s="226"/>
      <c r="J142" s="209"/>
      <c r="K142" s="209"/>
      <c r="L142" s="209"/>
      <c r="M142" s="209"/>
      <c r="N142" s="210"/>
      <c r="O142" s="210"/>
      <c r="P142" s="211" t="e">
        <f t="shared" si="34"/>
        <v>#DIV/0!</v>
      </c>
      <c r="Q142" s="209"/>
      <c r="R142" s="209"/>
      <c r="S142" s="210"/>
      <c r="T142" s="209"/>
      <c r="U142" s="209"/>
      <c r="V142" s="210"/>
      <c r="W142" s="209"/>
      <c r="X142" s="209"/>
      <c r="Y142" s="210"/>
      <c r="Z142" s="209"/>
      <c r="AA142" s="209"/>
      <c r="AB142" s="210"/>
      <c r="AC142" s="209"/>
      <c r="AD142" s="209"/>
      <c r="AE142" s="210"/>
      <c r="AF142" s="209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210"/>
      <c r="AX142" s="210"/>
      <c r="AY142" s="210"/>
      <c r="AZ142" s="210"/>
      <c r="BA142" s="209"/>
      <c r="BB142" s="209"/>
      <c r="BC142" s="210"/>
      <c r="BD142" s="209"/>
      <c r="BE142" s="209"/>
      <c r="BF142" s="210"/>
      <c r="BG142" s="209"/>
      <c r="BH142" s="209"/>
      <c r="BI142" s="210"/>
      <c r="BJ142" s="209"/>
      <c r="BK142" s="209"/>
      <c r="BL142" s="210"/>
    </row>
    <row r="143" spans="1:64" hidden="1" x14ac:dyDescent="0.55000000000000004">
      <c r="A143" s="216"/>
      <c r="B143" s="217"/>
      <c r="C143" s="217"/>
      <c r="D143" s="214"/>
      <c r="E143" s="214" t="s">
        <v>41</v>
      </c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211" t="e">
        <f t="shared" si="34"/>
        <v>#DIV/0!</v>
      </c>
      <c r="Q143" s="209"/>
      <c r="R143" s="209"/>
      <c r="S143" s="210"/>
      <c r="T143" s="209"/>
      <c r="U143" s="209"/>
      <c r="V143" s="210"/>
      <c r="W143" s="209"/>
      <c r="X143" s="209"/>
      <c r="Y143" s="210"/>
      <c r="Z143" s="209"/>
      <c r="AA143" s="209"/>
      <c r="AB143" s="210"/>
      <c r="AC143" s="209"/>
      <c r="AD143" s="209"/>
      <c r="AE143" s="210"/>
      <c r="AF143" s="209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210"/>
      <c r="AX143" s="210"/>
      <c r="AY143" s="210"/>
      <c r="AZ143" s="210"/>
      <c r="BA143" s="209"/>
      <c r="BB143" s="209"/>
      <c r="BC143" s="210"/>
      <c r="BD143" s="209"/>
      <c r="BE143" s="209"/>
      <c r="BF143" s="210"/>
      <c r="BG143" s="209"/>
      <c r="BH143" s="209"/>
      <c r="BI143" s="210"/>
      <c r="BJ143" s="209"/>
      <c r="BK143" s="209"/>
      <c r="BL143" s="210"/>
    </row>
    <row r="144" spans="1:64" hidden="1" x14ac:dyDescent="0.55000000000000004">
      <c r="A144" s="216"/>
      <c r="B144" s="217"/>
      <c r="C144" s="217"/>
      <c r="D144" s="214"/>
      <c r="E144" s="217"/>
      <c r="F144" s="214" t="s">
        <v>42</v>
      </c>
      <c r="G144" s="217"/>
      <c r="H144" s="219"/>
      <c r="I144" s="226"/>
      <c r="J144" s="209"/>
      <c r="K144" s="209"/>
      <c r="L144" s="209"/>
      <c r="M144" s="209"/>
      <c r="N144" s="210"/>
      <c r="O144" s="210"/>
      <c r="P144" s="211" t="e">
        <f t="shared" si="34"/>
        <v>#DIV/0!</v>
      </c>
      <c r="Q144" s="209"/>
      <c r="R144" s="209"/>
      <c r="S144" s="210"/>
      <c r="T144" s="209"/>
      <c r="U144" s="209"/>
      <c r="V144" s="210"/>
      <c r="W144" s="209"/>
      <c r="X144" s="209"/>
      <c r="Y144" s="210"/>
      <c r="Z144" s="209"/>
      <c r="AA144" s="209"/>
      <c r="AB144" s="210"/>
      <c r="AC144" s="209"/>
      <c r="AD144" s="209"/>
      <c r="AE144" s="210"/>
      <c r="AF144" s="209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210"/>
      <c r="AX144" s="210"/>
      <c r="AY144" s="210"/>
      <c r="AZ144" s="210"/>
      <c r="BA144" s="209"/>
      <c r="BB144" s="209"/>
      <c r="BC144" s="210"/>
      <c r="BD144" s="209"/>
      <c r="BE144" s="209"/>
      <c r="BF144" s="210"/>
      <c r="BG144" s="209"/>
      <c r="BH144" s="209"/>
      <c r="BI144" s="210"/>
      <c r="BJ144" s="209"/>
      <c r="BK144" s="209"/>
      <c r="BL144" s="210"/>
    </row>
    <row r="145" spans="1:64" hidden="1" x14ac:dyDescent="0.55000000000000004">
      <c r="A145" s="216"/>
      <c r="B145" s="217"/>
      <c r="C145" s="217"/>
      <c r="D145" s="214"/>
      <c r="E145" s="217"/>
      <c r="F145" s="214" t="s">
        <v>47</v>
      </c>
      <c r="G145" s="217"/>
      <c r="H145" s="219"/>
      <c r="I145" s="226"/>
      <c r="J145" s="209"/>
      <c r="K145" s="209"/>
      <c r="L145" s="209"/>
      <c r="M145" s="209"/>
      <c r="N145" s="210"/>
      <c r="O145" s="210"/>
      <c r="P145" s="211" t="e">
        <f t="shared" si="34"/>
        <v>#DIV/0!</v>
      </c>
      <c r="Q145" s="209"/>
      <c r="R145" s="209"/>
      <c r="S145" s="210"/>
      <c r="T145" s="209"/>
      <c r="U145" s="209"/>
      <c r="V145" s="210"/>
      <c r="W145" s="209"/>
      <c r="X145" s="209"/>
      <c r="Y145" s="210"/>
      <c r="Z145" s="209"/>
      <c r="AA145" s="209"/>
      <c r="AB145" s="210"/>
      <c r="AC145" s="209"/>
      <c r="AD145" s="209"/>
      <c r="AE145" s="210"/>
      <c r="AF145" s="209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210"/>
      <c r="AX145" s="210"/>
      <c r="AY145" s="210"/>
      <c r="AZ145" s="210"/>
      <c r="BA145" s="209"/>
      <c r="BB145" s="209"/>
      <c r="BC145" s="210"/>
      <c r="BD145" s="209"/>
      <c r="BE145" s="209"/>
      <c r="BF145" s="210"/>
      <c r="BG145" s="209"/>
      <c r="BH145" s="209"/>
      <c r="BI145" s="210"/>
      <c r="BJ145" s="209"/>
      <c r="BK145" s="209"/>
      <c r="BL145" s="210"/>
    </row>
    <row r="146" spans="1:64" hidden="1" x14ac:dyDescent="0.55000000000000004">
      <c r="A146" s="216"/>
      <c r="B146" s="217"/>
      <c r="C146" s="217"/>
      <c r="D146" s="214"/>
      <c r="E146" s="217"/>
      <c r="F146" s="214" t="s">
        <v>59</v>
      </c>
      <c r="G146" s="217"/>
      <c r="H146" s="219"/>
      <c r="I146" s="226"/>
      <c r="J146" s="209"/>
      <c r="K146" s="209"/>
      <c r="L146" s="209"/>
      <c r="M146" s="209"/>
      <c r="N146" s="210"/>
      <c r="O146" s="210"/>
      <c r="P146" s="211" t="e">
        <f t="shared" si="34"/>
        <v>#DIV/0!</v>
      </c>
      <c r="Q146" s="209"/>
      <c r="R146" s="209"/>
      <c r="S146" s="210"/>
      <c r="T146" s="209"/>
      <c r="U146" s="209"/>
      <c r="V146" s="210"/>
      <c r="W146" s="209"/>
      <c r="X146" s="209"/>
      <c r="Y146" s="210"/>
      <c r="Z146" s="209"/>
      <c r="AA146" s="209"/>
      <c r="AB146" s="210"/>
      <c r="AC146" s="209"/>
      <c r="AD146" s="209"/>
      <c r="AE146" s="210"/>
      <c r="AF146" s="209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210"/>
      <c r="AX146" s="210"/>
      <c r="AY146" s="210"/>
      <c r="AZ146" s="210"/>
      <c r="BA146" s="209"/>
      <c r="BB146" s="209"/>
      <c r="BC146" s="210"/>
      <c r="BD146" s="209"/>
      <c r="BE146" s="209"/>
      <c r="BF146" s="210"/>
      <c r="BG146" s="209"/>
      <c r="BH146" s="209"/>
      <c r="BI146" s="210"/>
      <c r="BJ146" s="209"/>
      <c r="BK146" s="209"/>
      <c r="BL146" s="210"/>
    </row>
    <row r="147" spans="1:64" hidden="1" x14ac:dyDescent="0.55000000000000004">
      <c r="A147" s="216"/>
      <c r="B147" s="217"/>
      <c r="C147" s="217"/>
      <c r="D147" s="214"/>
      <c r="E147" s="214" t="s">
        <v>67</v>
      </c>
      <c r="F147" s="214"/>
      <c r="G147" s="217"/>
      <c r="H147" s="219"/>
      <c r="I147" s="226"/>
      <c r="J147" s="209"/>
      <c r="K147" s="209"/>
      <c r="L147" s="209"/>
      <c r="M147" s="209"/>
      <c r="N147" s="210"/>
      <c r="O147" s="210"/>
      <c r="P147" s="211" t="e">
        <f t="shared" si="34"/>
        <v>#DIV/0!</v>
      </c>
      <c r="Q147" s="209"/>
      <c r="R147" s="209"/>
      <c r="S147" s="210"/>
      <c r="T147" s="209"/>
      <c r="U147" s="209"/>
      <c r="V147" s="210"/>
      <c r="W147" s="209"/>
      <c r="X147" s="209"/>
      <c r="Y147" s="210"/>
      <c r="Z147" s="209"/>
      <c r="AA147" s="209"/>
      <c r="AB147" s="210"/>
      <c r="AC147" s="209"/>
      <c r="AD147" s="209"/>
      <c r="AE147" s="210"/>
      <c r="AF147" s="209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210"/>
      <c r="AX147" s="210"/>
      <c r="AY147" s="210"/>
      <c r="AZ147" s="210"/>
      <c r="BA147" s="209"/>
      <c r="BB147" s="209"/>
      <c r="BC147" s="210"/>
      <c r="BD147" s="209"/>
      <c r="BE147" s="209"/>
      <c r="BF147" s="210"/>
      <c r="BG147" s="209"/>
      <c r="BH147" s="209"/>
      <c r="BI147" s="210"/>
      <c r="BJ147" s="209"/>
      <c r="BK147" s="209"/>
      <c r="BL147" s="210"/>
    </row>
    <row r="148" spans="1:64" hidden="1" x14ac:dyDescent="0.55000000000000004">
      <c r="A148" s="216"/>
      <c r="B148" s="217"/>
      <c r="C148" s="217"/>
      <c r="D148" s="214" t="s">
        <v>77</v>
      </c>
      <c r="E148" s="217"/>
      <c r="F148" s="217"/>
      <c r="G148" s="217"/>
      <c r="H148" s="219"/>
      <c r="I148" s="226"/>
      <c r="J148" s="209"/>
      <c r="K148" s="209"/>
      <c r="L148" s="209"/>
      <c r="M148" s="209"/>
      <c r="N148" s="210"/>
      <c r="O148" s="210"/>
      <c r="P148" s="211" t="e">
        <f t="shared" si="34"/>
        <v>#DIV/0!</v>
      </c>
      <c r="Q148" s="209"/>
      <c r="R148" s="209"/>
      <c r="S148" s="210"/>
      <c r="T148" s="209"/>
      <c r="U148" s="209"/>
      <c r="V148" s="210"/>
      <c r="W148" s="209"/>
      <c r="X148" s="209"/>
      <c r="Y148" s="210"/>
      <c r="Z148" s="209"/>
      <c r="AA148" s="209"/>
      <c r="AB148" s="210"/>
      <c r="AC148" s="209"/>
      <c r="AD148" s="209"/>
      <c r="AE148" s="210"/>
      <c r="AF148" s="209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210"/>
      <c r="AX148" s="210"/>
      <c r="AY148" s="210"/>
      <c r="AZ148" s="210"/>
      <c r="BA148" s="209"/>
      <c r="BB148" s="209"/>
      <c r="BC148" s="210"/>
      <c r="BD148" s="209"/>
      <c r="BE148" s="209"/>
      <c r="BF148" s="210"/>
      <c r="BG148" s="209"/>
      <c r="BH148" s="209"/>
      <c r="BI148" s="210"/>
      <c r="BJ148" s="209"/>
      <c r="BK148" s="209"/>
      <c r="BL148" s="210"/>
    </row>
    <row r="149" spans="1:64" hidden="1" x14ac:dyDescent="0.55000000000000004">
      <c r="A149" s="216"/>
      <c r="B149" s="217"/>
      <c r="C149" s="217"/>
      <c r="D149" s="214"/>
      <c r="E149" s="214" t="s">
        <v>78</v>
      </c>
      <c r="F149" s="217"/>
      <c r="G149" s="217"/>
      <c r="H149" s="219"/>
      <c r="I149" s="226"/>
      <c r="J149" s="209"/>
      <c r="K149" s="209"/>
      <c r="L149" s="209"/>
      <c r="M149" s="209"/>
      <c r="N149" s="210"/>
      <c r="O149" s="210"/>
      <c r="P149" s="211" t="e">
        <f t="shared" si="34"/>
        <v>#DIV/0!</v>
      </c>
      <c r="Q149" s="209"/>
      <c r="R149" s="209"/>
      <c r="S149" s="210"/>
      <c r="T149" s="209"/>
      <c r="U149" s="209"/>
      <c r="V149" s="210"/>
      <c r="W149" s="209"/>
      <c r="X149" s="209"/>
      <c r="Y149" s="210"/>
      <c r="Z149" s="209"/>
      <c r="AA149" s="209"/>
      <c r="AB149" s="210"/>
      <c r="AC149" s="209"/>
      <c r="AD149" s="209"/>
      <c r="AE149" s="210"/>
      <c r="AF149" s="209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210"/>
      <c r="AX149" s="210"/>
      <c r="AY149" s="210"/>
      <c r="AZ149" s="210"/>
      <c r="BA149" s="209"/>
      <c r="BB149" s="209"/>
      <c r="BC149" s="210"/>
      <c r="BD149" s="209"/>
      <c r="BE149" s="209"/>
      <c r="BF149" s="210"/>
      <c r="BG149" s="209"/>
      <c r="BH149" s="209"/>
      <c r="BI149" s="210"/>
      <c r="BJ149" s="209"/>
      <c r="BK149" s="209"/>
      <c r="BL149" s="210"/>
    </row>
    <row r="150" spans="1:64" hidden="1" x14ac:dyDescent="0.55000000000000004">
      <c r="A150" s="216"/>
      <c r="B150" s="217"/>
      <c r="C150" s="217"/>
      <c r="D150" s="214"/>
      <c r="E150" s="217"/>
      <c r="F150" s="214" t="s">
        <v>79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211" t="e">
        <f t="shared" si="34"/>
        <v>#DIV/0!</v>
      </c>
      <c r="Q150" s="209"/>
      <c r="R150" s="209"/>
      <c r="S150" s="210"/>
      <c r="T150" s="209"/>
      <c r="U150" s="209"/>
      <c r="V150" s="210"/>
      <c r="W150" s="209"/>
      <c r="X150" s="209"/>
      <c r="Y150" s="210"/>
      <c r="Z150" s="209"/>
      <c r="AA150" s="209"/>
      <c r="AB150" s="210"/>
      <c r="AC150" s="209"/>
      <c r="AD150" s="209"/>
      <c r="AE150" s="210"/>
      <c r="AF150" s="209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210"/>
      <c r="AX150" s="210"/>
      <c r="AY150" s="210"/>
      <c r="AZ150" s="210"/>
      <c r="BA150" s="209"/>
      <c r="BB150" s="209"/>
      <c r="BC150" s="210"/>
      <c r="BD150" s="209"/>
      <c r="BE150" s="209"/>
      <c r="BF150" s="210"/>
      <c r="BG150" s="209"/>
      <c r="BH150" s="209"/>
      <c r="BI150" s="210"/>
      <c r="BJ150" s="209"/>
      <c r="BK150" s="209"/>
      <c r="BL150" s="210"/>
    </row>
    <row r="151" spans="1:64" hidden="1" x14ac:dyDescent="0.55000000000000004">
      <c r="A151" s="216"/>
      <c r="B151" s="217"/>
      <c r="C151" s="217"/>
      <c r="D151" s="214"/>
      <c r="E151" s="217"/>
      <c r="F151" s="214" t="s">
        <v>126</v>
      </c>
      <c r="G151" s="217"/>
      <c r="H151" s="219"/>
      <c r="I151" s="226"/>
      <c r="J151" s="209"/>
      <c r="K151" s="209"/>
      <c r="L151" s="209"/>
      <c r="M151" s="209"/>
      <c r="N151" s="210"/>
      <c r="O151" s="210"/>
      <c r="P151" s="211" t="e">
        <f t="shared" si="34"/>
        <v>#DIV/0!</v>
      </c>
      <c r="Q151" s="209"/>
      <c r="R151" s="209"/>
      <c r="S151" s="210"/>
      <c r="T151" s="209"/>
      <c r="U151" s="209"/>
      <c r="V151" s="210"/>
      <c r="W151" s="209"/>
      <c r="X151" s="209"/>
      <c r="Y151" s="210"/>
      <c r="Z151" s="209"/>
      <c r="AA151" s="209"/>
      <c r="AB151" s="210"/>
      <c r="AC151" s="209"/>
      <c r="AD151" s="209"/>
      <c r="AE151" s="210"/>
      <c r="AF151" s="209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210"/>
      <c r="AX151" s="210"/>
      <c r="AY151" s="210"/>
      <c r="AZ151" s="210"/>
      <c r="BA151" s="209"/>
      <c r="BB151" s="209"/>
      <c r="BC151" s="210"/>
      <c r="BD151" s="209"/>
      <c r="BE151" s="209"/>
      <c r="BF151" s="210"/>
      <c r="BG151" s="209"/>
      <c r="BH151" s="209"/>
      <c r="BI151" s="210"/>
      <c r="BJ151" s="209"/>
      <c r="BK151" s="209"/>
      <c r="BL151" s="210"/>
    </row>
    <row r="152" spans="1:64" hidden="1" x14ac:dyDescent="0.55000000000000004">
      <c r="A152" s="216"/>
      <c r="B152" s="217"/>
      <c r="C152" s="214" t="s">
        <v>137</v>
      </c>
      <c r="D152" s="217"/>
      <c r="E152" s="217"/>
      <c r="F152" s="217"/>
      <c r="G152" s="217"/>
      <c r="H152" s="219"/>
      <c r="I152" s="226"/>
      <c r="J152" s="209"/>
      <c r="K152" s="209"/>
      <c r="L152" s="209"/>
      <c r="M152" s="209"/>
      <c r="N152" s="210"/>
      <c r="O152" s="210"/>
      <c r="P152" s="211" t="e">
        <f t="shared" si="34"/>
        <v>#DIV/0!</v>
      </c>
      <c r="Q152" s="209"/>
      <c r="R152" s="209"/>
      <c r="S152" s="210"/>
      <c r="T152" s="209"/>
      <c r="U152" s="209"/>
      <c r="V152" s="210"/>
      <c r="W152" s="209"/>
      <c r="X152" s="209"/>
      <c r="Y152" s="210"/>
      <c r="Z152" s="209"/>
      <c r="AA152" s="209"/>
      <c r="AB152" s="210"/>
      <c r="AC152" s="209"/>
      <c r="AD152" s="209"/>
      <c r="AE152" s="210"/>
      <c r="AF152" s="209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210"/>
      <c r="AX152" s="210"/>
      <c r="AY152" s="210"/>
      <c r="AZ152" s="210"/>
      <c r="BA152" s="209"/>
      <c r="BB152" s="209"/>
      <c r="BC152" s="210"/>
      <c r="BD152" s="209"/>
      <c r="BE152" s="209"/>
      <c r="BF152" s="210"/>
      <c r="BG152" s="209"/>
      <c r="BH152" s="209"/>
      <c r="BI152" s="210"/>
      <c r="BJ152" s="209"/>
      <c r="BK152" s="209"/>
      <c r="BL152" s="210"/>
    </row>
    <row r="153" spans="1:64" hidden="1" x14ac:dyDescent="0.55000000000000004">
      <c r="A153" s="216"/>
      <c r="B153" s="217"/>
      <c r="C153" s="217"/>
      <c r="D153" s="214" t="s">
        <v>138</v>
      </c>
      <c r="E153" s="217"/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211" t="e">
        <f t="shared" si="34"/>
        <v>#DIV/0!</v>
      </c>
      <c r="Q153" s="209"/>
      <c r="R153" s="209"/>
      <c r="S153" s="210"/>
      <c r="T153" s="209"/>
      <c r="U153" s="209"/>
      <c r="V153" s="210"/>
      <c r="W153" s="209"/>
      <c r="X153" s="209"/>
      <c r="Y153" s="210"/>
      <c r="Z153" s="209"/>
      <c r="AA153" s="209"/>
      <c r="AB153" s="210"/>
      <c r="AC153" s="209"/>
      <c r="AD153" s="209"/>
      <c r="AE153" s="210"/>
      <c r="AF153" s="209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210"/>
      <c r="AX153" s="210"/>
      <c r="AY153" s="210"/>
      <c r="AZ153" s="210"/>
      <c r="BA153" s="209"/>
      <c r="BB153" s="209"/>
      <c r="BC153" s="210"/>
      <c r="BD153" s="209"/>
      <c r="BE153" s="209"/>
      <c r="BF153" s="210"/>
      <c r="BG153" s="209"/>
      <c r="BH153" s="209"/>
      <c r="BI153" s="210"/>
      <c r="BJ153" s="209"/>
      <c r="BK153" s="209"/>
      <c r="BL153" s="210"/>
    </row>
    <row r="154" spans="1:64" hidden="1" x14ac:dyDescent="0.55000000000000004">
      <c r="A154" s="216"/>
      <c r="B154" s="217"/>
      <c r="C154" s="217"/>
      <c r="D154" s="217"/>
      <c r="E154" s="214" t="s">
        <v>40</v>
      </c>
      <c r="F154" s="217"/>
      <c r="G154" s="217"/>
      <c r="H154" s="219"/>
      <c r="I154" s="226"/>
      <c r="J154" s="209"/>
      <c r="K154" s="209"/>
      <c r="L154" s="209"/>
      <c r="M154" s="209"/>
      <c r="N154" s="210"/>
      <c r="O154" s="210"/>
      <c r="P154" s="211" t="e">
        <f t="shared" si="34"/>
        <v>#DIV/0!</v>
      </c>
      <c r="Q154" s="209"/>
      <c r="R154" s="209"/>
      <c r="S154" s="210"/>
      <c r="T154" s="209"/>
      <c r="U154" s="209"/>
      <c r="V154" s="210"/>
      <c r="W154" s="209"/>
      <c r="X154" s="209"/>
      <c r="Y154" s="210"/>
      <c r="Z154" s="209"/>
      <c r="AA154" s="209"/>
      <c r="AB154" s="210"/>
      <c r="AC154" s="209"/>
      <c r="AD154" s="209"/>
      <c r="AE154" s="210"/>
      <c r="AF154" s="209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210"/>
      <c r="AX154" s="210"/>
      <c r="AY154" s="210"/>
      <c r="AZ154" s="210"/>
      <c r="BA154" s="209"/>
      <c r="BB154" s="209"/>
      <c r="BC154" s="210"/>
      <c r="BD154" s="209"/>
      <c r="BE154" s="209"/>
      <c r="BF154" s="210"/>
      <c r="BG154" s="209"/>
      <c r="BH154" s="209"/>
      <c r="BI154" s="210"/>
      <c r="BJ154" s="209"/>
      <c r="BK154" s="209"/>
      <c r="BL154" s="210"/>
    </row>
    <row r="155" spans="1:64" hidden="1" x14ac:dyDescent="0.55000000000000004">
      <c r="A155" s="216"/>
      <c r="B155" s="217"/>
      <c r="C155" s="217"/>
      <c r="D155" s="214"/>
      <c r="E155" s="217"/>
      <c r="F155" s="214" t="s">
        <v>41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211" t="e">
        <f t="shared" si="34"/>
        <v>#DIV/0!</v>
      </c>
      <c r="Q155" s="209"/>
      <c r="R155" s="209"/>
      <c r="S155" s="210"/>
      <c r="T155" s="209"/>
      <c r="U155" s="209"/>
      <c r="V155" s="210"/>
      <c r="W155" s="209"/>
      <c r="X155" s="209"/>
      <c r="Y155" s="210"/>
      <c r="Z155" s="209"/>
      <c r="AA155" s="209"/>
      <c r="AB155" s="210"/>
      <c r="AC155" s="209"/>
      <c r="AD155" s="209"/>
      <c r="AE155" s="210"/>
      <c r="AF155" s="209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210"/>
      <c r="AX155" s="210"/>
      <c r="AY155" s="210"/>
      <c r="AZ155" s="210"/>
      <c r="BA155" s="209"/>
      <c r="BB155" s="209"/>
      <c r="BC155" s="210"/>
      <c r="BD155" s="209"/>
      <c r="BE155" s="209"/>
      <c r="BF155" s="210"/>
      <c r="BG155" s="209"/>
      <c r="BH155" s="209"/>
      <c r="BI155" s="210"/>
      <c r="BJ155" s="209"/>
      <c r="BK155" s="209"/>
      <c r="BL155" s="210"/>
    </row>
    <row r="156" spans="1:64" hidden="1" x14ac:dyDescent="0.55000000000000004">
      <c r="A156" s="216"/>
      <c r="B156" s="217"/>
      <c r="C156" s="217"/>
      <c r="D156" s="214"/>
      <c r="E156" s="217"/>
      <c r="F156" s="217"/>
      <c r="G156" s="214" t="s">
        <v>42</v>
      </c>
      <c r="H156" s="219"/>
      <c r="I156" s="226"/>
      <c r="J156" s="209"/>
      <c r="K156" s="209"/>
      <c r="L156" s="209"/>
      <c r="M156" s="209"/>
      <c r="N156" s="210"/>
      <c r="O156" s="210"/>
      <c r="P156" s="211" t="e">
        <f t="shared" si="34"/>
        <v>#DIV/0!</v>
      </c>
      <c r="Q156" s="209"/>
      <c r="R156" s="209"/>
      <c r="S156" s="210"/>
      <c r="T156" s="209"/>
      <c r="U156" s="209"/>
      <c r="V156" s="210"/>
      <c r="W156" s="209"/>
      <c r="X156" s="209"/>
      <c r="Y156" s="210"/>
      <c r="Z156" s="209"/>
      <c r="AA156" s="209"/>
      <c r="AB156" s="210"/>
      <c r="AC156" s="209"/>
      <c r="AD156" s="209"/>
      <c r="AE156" s="210"/>
      <c r="AF156" s="209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210"/>
      <c r="AX156" s="210"/>
      <c r="AY156" s="210"/>
      <c r="AZ156" s="210"/>
      <c r="BA156" s="209"/>
      <c r="BB156" s="209"/>
      <c r="BC156" s="210"/>
      <c r="BD156" s="209"/>
      <c r="BE156" s="209"/>
      <c r="BF156" s="210"/>
      <c r="BG156" s="209"/>
      <c r="BH156" s="209"/>
      <c r="BI156" s="210"/>
      <c r="BJ156" s="209"/>
      <c r="BK156" s="209"/>
      <c r="BL156" s="210"/>
    </row>
    <row r="157" spans="1:64" hidden="1" x14ac:dyDescent="0.55000000000000004">
      <c r="A157" s="216"/>
      <c r="B157" s="217"/>
      <c r="C157" s="217"/>
      <c r="D157" s="214"/>
      <c r="E157" s="217"/>
      <c r="F157" s="217"/>
      <c r="G157" s="214" t="s">
        <v>47</v>
      </c>
      <c r="H157" s="219"/>
      <c r="I157" s="226"/>
      <c r="J157" s="209"/>
      <c r="K157" s="209"/>
      <c r="L157" s="209"/>
      <c r="M157" s="209"/>
      <c r="N157" s="210"/>
      <c r="O157" s="210"/>
      <c r="P157" s="211" t="e">
        <f t="shared" ref="P157:P220" si="35">SUM(O157*100/L157)</f>
        <v>#DIV/0!</v>
      </c>
      <c r="Q157" s="209"/>
      <c r="R157" s="209"/>
      <c r="S157" s="210"/>
      <c r="T157" s="209"/>
      <c r="U157" s="209"/>
      <c r="V157" s="210"/>
      <c r="W157" s="209"/>
      <c r="X157" s="209"/>
      <c r="Y157" s="210"/>
      <c r="Z157" s="209"/>
      <c r="AA157" s="209"/>
      <c r="AB157" s="210"/>
      <c r="AC157" s="209"/>
      <c r="AD157" s="209"/>
      <c r="AE157" s="210"/>
      <c r="AF157" s="209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210"/>
      <c r="AX157" s="210"/>
      <c r="AY157" s="210"/>
      <c r="AZ157" s="210"/>
      <c r="BA157" s="209"/>
      <c r="BB157" s="209"/>
      <c r="BC157" s="210"/>
      <c r="BD157" s="209"/>
      <c r="BE157" s="209"/>
      <c r="BF157" s="210"/>
      <c r="BG157" s="209"/>
      <c r="BH157" s="209"/>
      <c r="BI157" s="210"/>
      <c r="BJ157" s="209"/>
      <c r="BK157" s="209"/>
      <c r="BL157" s="210"/>
    </row>
    <row r="158" spans="1:64" hidden="1" x14ac:dyDescent="0.55000000000000004">
      <c r="A158" s="216"/>
      <c r="B158" s="217"/>
      <c r="C158" s="217"/>
      <c r="D158" s="214"/>
      <c r="E158" s="217"/>
      <c r="F158" s="217"/>
      <c r="G158" s="214" t="s">
        <v>59</v>
      </c>
      <c r="H158" s="219"/>
      <c r="I158" s="226"/>
      <c r="J158" s="209"/>
      <c r="K158" s="209"/>
      <c r="L158" s="209"/>
      <c r="M158" s="209"/>
      <c r="N158" s="210"/>
      <c r="O158" s="210"/>
      <c r="P158" s="211" t="e">
        <f t="shared" si="35"/>
        <v>#DIV/0!</v>
      </c>
      <c r="Q158" s="209"/>
      <c r="R158" s="209"/>
      <c r="S158" s="210"/>
      <c r="T158" s="209"/>
      <c r="U158" s="209"/>
      <c r="V158" s="210"/>
      <c r="W158" s="209"/>
      <c r="X158" s="209"/>
      <c r="Y158" s="210"/>
      <c r="Z158" s="209"/>
      <c r="AA158" s="209"/>
      <c r="AB158" s="210"/>
      <c r="AC158" s="209"/>
      <c r="AD158" s="209"/>
      <c r="AE158" s="210"/>
      <c r="AF158" s="209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210"/>
      <c r="AX158" s="210"/>
      <c r="AY158" s="210"/>
      <c r="AZ158" s="210"/>
      <c r="BA158" s="209"/>
      <c r="BB158" s="209"/>
      <c r="BC158" s="210"/>
      <c r="BD158" s="209"/>
      <c r="BE158" s="209"/>
      <c r="BF158" s="210"/>
      <c r="BG158" s="209"/>
      <c r="BH158" s="209"/>
      <c r="BI158" s="210"/>
      <c r="BJ158" s="209"/>
      <c r="BK158" s="209"/>
      <c r="BL158" s="210"/>
    </row>
    <row r="159" spans="1:64" hidden="1" x14ac:dyDescent="0.55000000000000004">
      <c r="A159" s="216"/>
      <c r="B159" s="217"/>
      <c r="C159" s="217"/>
      <c r="D159" s="214"/>
      <c r="E159" s="217"/>
      <c r="F159" s="214" t="s">
        <v>67</v>
      </c>
      <c r="G159" s="214"/>
      <c r="H159" s="219"/>
      <c r="I159" s="226"/>
      <c r="J159" s="209"/>
      <c r="K159" s="209"/>
      <c r="L159" s="209"/>
      <c r="M159" s="209"/>
      <c r="N159" s="210"/>
      <c r="O159" s="210"/>
      <c r="P159" s="211" t="e">
        <f t="shared" si="35"/>
        <v>#DIV/0!</v>
      </c>
      <c r="Q159" s="209"/>
      <c r="R159" s="209"/>
      <c r="S159" s="210"/>
      <c r="T159" s="209"/>
      <c r="U159" s="209"/>
      <c r="V159" s="210"/>
      <c r="W159" s="209"/>
      <c r="X159" s="209"/>
      <c r="Y159" s="210"/>
      <c r="Z159" s="209"/>
      <c r="AA159" s="209"/>
      <c r="AB159" s="210"/>
      <c r="AC159" s="209"/>
      <c r="AD159" s="209"/>
      <c r="AE159" s="210"/>
      <c r="AF159" s="209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210"/>
      <c r="AX159" s="210"/>
      <c r="AY159" s="210"/>
      <c r="AZ159" s="210"/>
      <c r="BA159" s="209"/>
      <c r="BB159" s="209"/>
      <c r="BC159" s="210"/>
      <c r="BD159" s="209"/>
      <c r="BE159" s="209"/>
      <c r="BF159" s="210"/>
      <c r="BG159" s="209"/>
      <c r="BH159" s="209"/>
      <c r="BI159" s="210"/>
      <c r="BJ159" s="209"/>
      <c r="BK159" s="209"/>
      <c r="BL159" s="210"/>
    </row>
    <row r="160" spans="1:64" hidden="1" x14ac:dyDescent="0.55000000000000004">
      <c r="A160" s="216"/>
      <c r="B160" s="217"/>
      <c r="C160" s="217"/>
      <c r="D160" s="217"/>
      <c r="E160" s="214" t="s">
        <v>70</v>
      </c>
      <c r="F160" s="217"/>
      <c r="G160" s="217"/>
      <c r="H160" s="219"/>
      <c r="I160" s="226"/>
      <c r="J160" s="209"/>
      <c r="K160" s="209"/>
      <c r="L160" s="209"/>
      <c r="M160" s="209"/>
      <c r="N160" s="210"/>
      <c r="O160" s="210"/>
      <c r="P160" s="211" t="e">
        <f t="shared" si="35"/>
        <v>#DIV/0!</v>
      </c>
      <c r="Q160" s="209"/>
      <c r="R160" s="209"/>
      <c r="S160" s="210"/>
      <c r="T160" s="209"/>
      <c r="U160" s="209"/>
      <c r="V160" s="210"/>
      <c r="W160" s="209"/>
      <c r="X160" s="209"/>
      <c r="Y160" s="210"/>
      <c r="Z160" s="209"/>
      <c r="AA160" s="209"/>
      <c r="AB160" s="210"/>
      <c r="AC160" s="209"/>
      <c r="AD160" s="209"/>
      <c r="AE160" s="210"/>
      <c r="AF160" s="209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210"/>
      <c r="AX160" s="210"/>
      <c r="AY160" s="210"/>
      <c r="AZ160" s="210"/>
      <c r="BA160" s="209"/>
      <c r="BB160" s="209"/>
      <c r="BC160" s="210"/>
      <c r="BD160" s="209"/>
      <c r="BE160" s="209"/>
      <c r="BF160" s="210"/>
      <c r="BG160" s="209"/>
      <c r="BH160" s="209"/>
      <c r="BI160" s="210"/>
      <c r="BJ160" s="209"/>
      <c r="BK160" s="209"/>
      <c r="BL160" s="210"/>
    </row>
    <row r="161" spans="1:64" hidden="1" x14ac:dyDescent="0.55000000000000004">
      <c r="A161" s="216"/>
      <c r="B161" s="217"/>
      <c r="C161" s="217"/>
      <c r="D161" s="217"/>
      <c r="E161" s="214"/>
      <c r="F161" s="214" t="s">
        <v>71</v>
      </c>
      <c r="G161" s="217"/>
      <c r="H161" s="219"/>
      <c r="I161" s="226"/>
      <c r="J161" s="209"/>
      <c r="K161" s="209"/>
      <c r="L161" s="209"/>
      <c r="M161" s="209"/>
      <c r="N161" s="210"/>
      <c r="O161" s="210"/>
      <c r="P161" s="211" t="e">
        <f t="shared" si="35"/>
        <v>#DIV/0!</v>
      </c>
      <c r="Q161" s="209"/>
      <c r="R161" s="209"/>
      <c r="S161" s="210"/>
      <c r="T161" s="209"/>
      <c r="U161" s="209"/>
      <c r="V161" s="210"/>
      <c r="W161" s="209"/>
      <c r="X161" s="209"/>
      <c r="Y161" s="210"/>
      <c r="Z161" s="209"/>
      <c r="AA161" s="209"/>
      <c r="AB161" s="210"/>
      <c r="AC161" s="209"/>
      <c r="AD161" s="209"/>
      <c r="AE161" s="210"/>
      <c r="AF161" s="209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210"/>
      <c r="AX161" s="210"/>
      <c r="AY161" s="210"/>
      <c r="AZ161" s="210"/>
      <c r="BA161" s="209"/>
      <c r="BB161" s="209"/>
      <c r="BC161" s="210"/>
      <c r="BD161" s="209"/>
      <c r="BE161" s="209"/>
      <c r="BF161" s="210"/>
      <c r="BG161" s="209"/>
      <c r="BH161" s="209"/>
      <c r="BI161" s="210"/>
      <c r="BJ161" s="209"/>
      <c r="BK161" s="209"/>
      <c r="BL161" s="210"/>
    </row>
    <row r="162" spans="1:64" hidden="1" x14ac:dyDescent="0.55000000000000004">
      <c r="A162" s="216"/>
      <c r="B162" s="217"/>
      <c r="C162" s="217"/>
      <c r="D162" s="214" t="s">
        <v>139</v>
      </c>
      <c r="E162" s="217"/>
      <c r="F162" s="217"/>
      <c r="G162" s="217"/>
      <c r="H162" s="219"/>
      <c r="I162" s="226"/>
      <c r="J162" s="209"/>
      <c r="K162" s="209"/>
      <c r="L162" s="209"/>
      <c r="M162" s="209"/>
      <c r="N162" s="210"/>
      <c r="O162" s="210"/>
      <c r="P162" s="211" t="e">
        <f t="shared" si="35"/>
        <v>#DIV/0!</v>
      </c>
      <c r="Q162" s="209"/>
      <c r="R162" s="209"/>
      <c r="S162" s="210"/>
      <c r="T162" s="209"/>
      <c r="U162" s="209"/>
      <c r="V162" s="210"/>
      <c r="W162" s="209"/>
      <c r="X162" s="209"/>
      <c r="Y162" s="210"/>
      <c r="Z162" s="209"/>
      <c r="AA162" s="209"/>
      <c r="AB162" s="210"/>
      <c r="AC162" s="209"/>
      <c r="AD162" s="209"/>
      <c r="AE162" s="210"/>
      <c r="AF162" s="209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210"/>
      <c r="AX162" s="210"/>
      <c r="AY162" s="210"/>
      <c r="AZ162" s="210"/>
      <c r="BA162" s="209"/>
      <c r="BB162" s="209"/>
      <c r="BC162" s="210"/>
      <c r="BD162" s="209"/>
      <c r="BE162" s="209"/>
      <c r="BF162" s="210"/>
      <c r="BG162" s="209"/>
      <c r="BH162" s="209"/>
      <c r="BI162" s="210"/>
      <c r="BJ162" s="209"/>
      <c r="BK162" s="209"/>
      <c r="BL162" s="210"/>
    </row>
    <row r="163" spans="1:64" hidden="1" x14ac:dyDescent="0.55000000000000004">
      <c r="A163" s="216"/>
      <c r="B163" s="217"/>
      <c r="C163" s="217"/>
      <c r="D163" s="217"/>
      <c r="E163" s="214" t="s">
        <v>94</v>
      </c>
      <c r="F163" s="217"/>
      <c r="G163" s="217"/>
      <c r="H163" s="219"/>
      <c r="I163" s="226"/>
      <c r="J163" s="209"/>
      <c r="K163" s="209"/>
      <c r="L163" s="209"/>
      <c r="M163" s="209"/>
      <c r="N163" s="210"/>
      <c r="O163" s="210"/>
      <c r="P163" s="211" t="e">
        <f t="shared" si="35"/>
        <v>#DIV/0!</v>
      </c>
      <c r="Q163" s="209"/>
      <c r="R163" s="209"/>
      <c r="S163" s="210"/>
      <c r="T163" s="209"/>
      <c r="U163" s="209"/>
      <c r="V163" s="210"/>
      <c r="W163" s="209"/>
      <c r="X163" s="209"/>
      <c r="Y163" s="210"/>
      <c r="Z163" s="209"/>
      <c r="AA163" s="209"/>
      <c r="AB163" s="210"/>
      <c r="AC163" s="209"/>
      <c r="AD163" s="209"/>
      <c r="AE163" s="210"/>
      <c r="AF163" s="209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210"/>
      <c r="AX163" s="210"/>
      <c r="AY163" s="210"/>
      <c r="AZ163" s="210"/>
      <c r="BA163" s="209"/>
      <c r="BB163" s="209"/>
      <c r="BC163" s="210"/>
      <c r="BD163" s="209"/>
      <c r="BE163" s="209"/>
      <c r="BF163" s="210"/>
      <c r="BG163" s="209"/>
      <c r="BH163" s="209"/>
      <c r="BI163" s="210"/>
      <c r="BJ163" s="209"/>
      <c r="BK163" s="209"/>
      <c r="BL163" s="210"/>
    </row>
    <row r="164" spans="1:64" hidden="1" x14ac:dyDescent="0.55000000000000004">
      <c r="A164" s="216"/>
      <c r="B164" s="217"/>
      <c r="C164" s="217"/>
      <c r="D164" s="217"/>
      <c r="E164" s="217"/>
      <c r="F164" s="214" t="s">
        <v>95</v>
      </c>
      <c r="G164" s="217"/>
      <c r="H164" s="219"/>
      <c r="I164" s="226"/>
      <c r="J164" s="209"/>
      <c r="K164" s="209"/>
      <c r="L164" s="209"/>
      <c r="M164" s="209"/>
      <c r="N164" s="210"/>
      <c r="O164" s="210"/>
      <c r="P164" s="211" t="e">
        <f t="shared" si="35"/>
        <v>#DIV/0!</v>
      </c>
      <c r="Q164" s="209"/>
      <c r="R164" s="209"/>
      <c r="S164" s="210"/>
      <c r="T164" s="209"/>
      <c r="U164" s="209"/>
      <c r="V164" s="210"/>
      <c r="W164" s="209"/>
      <c r="X164" s="209"/>
      <c r="Y164" s="210"/>
      <c r="Z164" s="209"/>
      <c r="AA164" s="209"/>
      <c r="AB164" s="210"/>
      <c r="AC164" s="209"/>
      <c r="AD164" s="209"/>
      <c r="AE164" s="210"/>
      <c r="AF164" s="209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210"/>
      <c r="AX164" s="210"/>
      <c r="AY164" s="210"/>
      <c r="AZ164" s="210"/>
      <c r="BA164" s="209"/>
      <c r="BB164" s="209"/>
      <c r="BC164" s="210"/>
      <c r="BD164" s="209"/>
      <c r="BE164" s="209"/>
      <c r="BF164" s="210"/>
      <c r="BG164" s="209"/>
      <c r="BH164" s="209"/>
      <c r="BI164" s="210"/>
      <c r="BJ164" s="209"/>
      <c r="BK164" s="209"/>
      <c r="BL164" s="210"/>
    </row>
    <row r="165" spans="1:64" hidden="1" x14ac:dyDescent="0.55000000000000004">
      <c r="A165" s="216"/>
      <c r="B165" s="217"/>
      <c r="C165" s="217"/>
      <c r="D165" s="217"/>
      <c r="E165" s="217"/>
      <c r="F165" s="217"/>
      <c r="G165" s="217" t="s">
        <v>129</v>
      </c>
      <c r="H165" s="219"/>
      <c r="I165" s="226"/>
      <c r="J165" s="209"/>
      <c r="K165" s="209"/>
      <c r="L165" s="209"/>
      <c r="M165" s="209"/>
      <c r="N165" s="210"/>
      <c r="O165" s="210"/>
      <c r="P165" s="211" t="e">
        <f t="shared" si="35"/>
        <v>#DIV/0!</v>
      </c>
      <c r="Q165" s="209"/>
      <c r="R165" s="209"/>
      <c r="S165" s="210"/>
      <c r="T165" s="209"/>
      <c r="U165" s="209"/>
      <c r="V165" s="210"/>
      <c r="W165" s="209"/>
      <c r="X165" s="209"/>
      <c r="Y165" s="210"/>
      <c r="Z165" s="209"/>
      <c r="AA165" s="209"/>
      <c r="AB165" s="210"/>
      <c r="AC165" s="209"/>
      <c r="AD165" s="209"/>
      <c r="AE165" s="210"/>
      <c r="AF165" s="209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210"/>
      <c r="AX165" s="210"/>
      <c r="AY165" s="210"/>
      <c r="AZ165" s="210"/>
      <c r="BA165" s="209"/>
      <c r="BB165" s="209"/>
      <c r="BC165" s="210"/>
      <c r="BD165" s="209"/>
      <c r="BE165" s="209"/>
      <c r="BF165" s="210"/>
      <c r="BG165" s="209"/>
      <c r="BH165" s="209"/>
      <c r="BI165" s="210"/>
      <c r="BJ165" s="209"/>
      <c r="BK165" s="209"/>
      <c r="BL165" s="210"/>
    </row>
    <row r="166" spans="1:64" s="233" customFormat="1" hidden="1" x14ac:dyDescent="0.55000000000000004">
      <c r="A166" s="230" t="s">
        <v>143</v>
      </c>
      <c r="B166" s="120"/>
      <c r="C166" s="120"/>
      <c r="D166" s="120"/>
      <c r="E166" s="120"/>
      <c r="F166" s="120"/>
      <c r="G166" s="120"/>
      <c r="H166" s="231"/>
      <c r="I166" s="232"/>
      <c r="J166" s="209"/>
      <c r="K166" s="209"/>
      <c r="L166" s="209"/>
      <c r="M166" s="209"/>
      <c r="N166" s="210"/>
      <c r="O166" s="210"/>
      <c r="P166" s="211" t="e">
        <f t="shared" si="35"/>
        <v>#DIV/0!</v>
      </c>
      <c r="Q166" s="209"/>
      <c r="R166" s="209"/>
      <c r="S166" s="210"/>
      <c r="T166" s="209"/>
      <c r="U166" s="209"/>
      <c r="V166" s="210"/>
      <c r="W166" s="209"/>
      <c r="X166" s="209"/>
      <c r="Y166" s="210"/>
      <c r="Z166" s="209"/>
      <c r="AA166" s="209"/>
      <c r="AB166" s="210"/>
      <c r="AC166" s="209"/>
      <c r="AD166" s="209"/>
      <c r="AE166" s="210"/>
      <c r="AF166" s="209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210"/>
      <c r="AX166" s="210"/>
      <c r="AY166" s="210"/>
      <c r="AZ166" s="210"/>
      <c r="BA166" s="209"/>
      <c r="BB166" s="209"/>
      <c r="BC166" s="210"/>
      <c r="BD166" s="209"/>
      <c r="BE166" s="209"/>
      <c r="BF166" s="210"/>
      <c r="BG166" s="209"/>
      <c r="BH166" s="209"/>
      <c r="BI166" s="210"/>
      <c r="BJ166" s="209"/>
      <c r="BK166" s="209"/>
      <c r="BL166" s="210"/>
    </row>
    <row r="167" spans="1:64" hidden="1" x14ac:dyDescent="0.55000000000000004">
      <c r="A167" s="58"/>
      <c r="B167" s="234" t="s">
        <v>131</v>
      </c>
      <c r="C167" s="60"/>
      <c r="D167" s="60"/>
      <c r="E167" s="60"/>
      <c r="F167" s="60"/>
      <c r="G167" s="60"/>
      <c r="H167" s="235"/>
      <c r="I167" s="236"/>
      <c r="J167" s="209"/>
      <c r="K167" s="209"/>
      <c r="L167" s="209"/>
      <c r="M167" s="209"/>
      <c r="N167" s="210"/>
      <c r="O167" s="210"/>
      <c r="P167" s="211" t="e">
        <f t="shared" si="35"/>
        <v>#DIV/0!</v>
      </c>
      <c r="Q167" s="209"/>
      <c r="R167" s="209"/>
      <c r="S167" s="210"/>
      <c r="T167" s="209"/>
      <c r="U167" s="209"/>
      <c r="V167" s="210"/>
      <c r="W167" s="209"/>
      <c r="X167" s="209"/>
      <c r="Y167" s="210"/>
      <c r="Z167" s="209"/>
      <c r="AA167" s="209"/>
      <c r="AB167" s="210"/>
      <c r="AC167" s="209"/>
      <c r="AD167" s="209"/>
      <c r="AE167" s="210"/>
      <c r="AF167" s="209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210"/>
      <c r="AX167" s="210"/>
      <c r="AY167" s="210"/>
      <c r="AZ167" s="210"/>
      <c r="BA167" s="209"/>
      <c r="BB167" s="209"/>
      <c r="BC167" s="210"/>
      <c r="BD167" s="209"/>
      <c r="BE167" s="209"/>
      <c r="BF167" s="210"/>
      <c r="BG167" s="209"/>
      <c r="BH167" s="209"/>
      <c r="BI167" s="210"/>
      <c r="BJ167" s="209"/>
      <c r="BK167" s="209"/>
      <c r="BL167" s="210"/>
    </row>
    <row r="168" spans="1:64" s="31" customFormat="1" hidden="1" x14ac:dyDescent="0.55000000000000004">
      <c r="A168" s="68"/>
      <c r="B168" s="69"/>
      <c r="C168" s="69" t="s">
        <v>144</v>
      </c>
      <c r="D168" s="69"/>
      <c r="E168" s="69"/>
      <c r="F168" s="69"/>
      <c r="G168" s="69"/>
      <c r="H168" s="160"/>
      <c r="I168" s="70"/>
      <c r="J168" s="209"/>
      <c r="K168" s="209"/>
      <c r="L168" s="209"/>
      <c r="M168" s="209"/>
      <c r="N168" s="210"/>
      <c r="O168" s="210"/>
      <c r="P168" s="211" t="e">
        <f t="shared" si="35"/>
        <v>#DIV/0!</v>
      </c>
      <c r="Q168" s="209"/>
      <c r="R168" s="209"/>
      <c r="S168" s="210"/>
      <c r="T168" s="209"/>
      <c r="U168" s="209"/>
      <c r="V168" s="210"/>
      <c r="W168" s="209"/>
      <c r="X168" s="209"/>
      <c r="Y168" s="210"/>
      <c r="Z168" s="209"/>
      <c r="AA168" s="209"/>
      <c r="AB168" s="210"/>
      <c r="AC168" s="209"/>
      <c r="AD168" s="209"/>
      <c r="AE168" s="210"/>
      <c r="AF168" s="209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210"/>
      <c r="AX168" s="210"/>
      <c r="AY168" s="210"/>
      <c r="AZ168" s="210"/>
      <c r="BA168" s="209"/>
      <c r="BB168" s="209"/>
      <c r="BC168" s="210"/>
      <c r="BD168" s="209"/>
      <c r="BE168" s="209"/>
      <c r="BF168" s="210"/>
      <c r="BG168" s="209"/>
      <c r="BH168" s="209"/>
      <c r="BI168" s="210"/>
      <c r="BJ168" s="209"/>
      <c r="BK168" s="209"/>
      <c r="BL168" s="210"/>
    </row>
    <row r="169" spans="1:64" s="31" customFormat="1" hidden="1" x14ac:dyDescent="0.55000000000000004">
      <c r="A169" s="213"/>
      <c r="B169" s="214"/>
      <c r="C169" s="214"/>
      <c r="D169" s="214" t="s">
        <v>37</v>
      </c>
      <c r="E169" s="214"/>
      <c r="F169" s="214"/>
      <c r="G169" s="214"/>
      <c r="H169" s="215"/>
      <c r="I169" s="79"/>
      <c r="J169" s="209"/>
      <c r="K169" s="209"/>
      <c r="L169" s="209"/>
      <c r="M169" s="209"/>
      <c r="N169" s="210"/>
      <c r="O169" s="210"/>
      <c r="P169" s="211" t="e">
        <f t="shared" si="35"/>
        <v>#DIV/0!</v>
      </c>
      <c r="Q169" s="209"/>
      <c r="R169" s="209"/>
      <c r="S169" s="210"/>
      <c r="T169" s="209"/>
      <c r="U169" s="209"/>
      <c r="V169" s="210"/>
      <c r="W169" s="209"/>
      <c r="X169" s="209"/>
      <c r="Y169" s="210"/>
      <c r="Z169" s="209"/>
      <c r="AA169" s="209"/>
      <c r="AB169" s="210"/>
      <c r="AC169" s="209"/>
      <c r="AD169" s="209"/>
      <c r="AE169" s="210"/>
      <c r="AF169" s="209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210"/>
      <c r="AX169" s="210"/>
      <c r="AY169" s="210"/>
      <c r="AZ169" s="210"/>
      <c r="BA169" s="209"/>
      <c r="BB169" s="209"/>
      <c r="BC169" s="210"/>
      <c r="BD169" s="209"/>
      <c r="BE169" s="209"/>
      <c r="BF169" s="210"/>
      <c r="BG169" s="209"/>
      <c r="BH169" s="209"/>
      <c r="BI169" s="210"/>
      <c r="BJ169" s="209"/>
      <c r="BK169" s="209"/>
      <c r="BL169" s="210"/>
    </row>
    <row r="170" spans="1:64" s="31" customFormat="1" hidden="1" x14ac:dyDescent="0.55000000000000004">
      <c r="A170" s="213"/>
      <c r="B170" s="214"/>
      <c r="C170" s="214"/>
      <c r="D170" s="214"/>
      <c r="E170" s="214" t="s">
        <v>38</v>
      </c>
      <c r="F170" s="214"/>
      <c r="G170" s="214"/>
      <c r="H170" s="215"/>
      <c r="I170" s="79"/>
      <c r="J170" s="209"/>
      <c r="K170" s="209"/>
      <c r="L170" s="209"/>
      <c r="M170" s="209"/>
      <c r="N170" s="210"/>
      <c r="O170" s="210"/>
      <c r="P170" s="211" t="e">
        <f t="shared" si="35"/>
        <v>#DIV/0!</v>
      </c>
      <c r="Q170" s="209"/>
      <c r="R170" s="209"/>
      <c r="S170" s="210"/>
      <c r="T170" s="209"/>
      <c r="U170" s="209"/>
      <c r="V170" s="210"/>
      <c r="W170" s="209"/>
      <c r="X170" s="209"/>
      <c r="Y170" s="210"/>
      <c r="Z170" s="209"/>
      <c r="AA170" s="209"/>
      <c r="AB170" s="210"/>
      <c r="AC170" s="209"/>
      <c r="AD170" s="209"/>
      <c r="AE170" s="210"/>
      <c r="AF170" s="209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210"/>
      <c r="AX170" s="210"/>
      <c r="AY170" s="210"/>
      <c r="AZ170" s="210"/>
      <c r="BA170" s="209"/>
      <c r="BB170" s="209"/>
      <c r="BC170" s="210"/>
      <c r="BD170" s="209"/>
      <c r="BE170" s="209"/>
      <c r="BF170" s="210"/>
      <c r="BG170" s="209"/>
      <c r="BH170" s="209"/>
      <c r="BI170" s="210"/>
      <c r="BJ170" s="209"/>
      <c r="BK170" s="209"/>
      <c r="BL170" s="210"/>
    </row>
    <row r="171" spans="1:64" hidden="1" x14ac:dyDescent="0.55000000000000004">
      <c r="A171" s="216"/>
      <c r="B171" s="217"/>
      <c r="C171" s="217"/>
      <c r="D171" s="214"/>
      <c r="E171" s="214"/>
      <c r="F171" s="218" t="s">
        <v>118</v>
      </c>
      <c r="G171" s="217"/>
      <c r="H171" s="219"/>
      <c r="I171" s="79"/>
      <c r="J171" s="209"/>
      <c r="K171" s="209"/>
      <c r="L171" s="209"/>
      <c r="M171" s="209"/>
      <c r="N171" s="210"/>
      <c r="O171" s="210"/>
      <c r="P171" s="211" t="e">
        <f t="shared" si="35"/>
        <v>#DIV/0!</v>
      </c>
      <c r="Q171" s="209"/>
      <c r="R171" s="209"/>
      <c r="S171" s="210"/>
      <c r="T171" s="209"/>
      <c r="U171" s="209"/>
      <c r="V171" s="210"/>
      <c r="W171" s="209"/>
      <c r="X171" s="209"/>
      <c r="Y171" s="210"/>
      <c r="Z171" s="209"/>
      <c r="AA171" s="209"/>
      <c r="AB171" s="210"/>
      <c r="AC171" s="209"/>
      <c r="AD171" s="209"/>
      <c r="AE171" s="210"/>
      <c r="AF171" s="209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210"/>
      <c r="AX171" s="210"/>
      <c r="AY171" s="210"/>
      <c r="AZ171" s="210"/>
      <c r="BA171" s="209"/>
      <c r="BB171" s="209"/>
      <c r="BC171" s="210"/>
      <c r="BD171" s="209"/>
      <c r="BE171" s="209"/>
      <c r="BF171" s="210"/>
      <c r="BG171" s="209"/>
      <c r="BH171" s="209"/>
      <c r="BI171" s="210"/>
      <c r="BJ171" s="209"/>
      <c r="BK171" s="209"/>
      <c r="BL171" s="210"/>
    </row>
    <row r="172" spans="1:64" s="225" customFormat="1" hidden="1" x14ac:dyDescent="0.55000000000000004">
      <c r="A172" s="220"/>
      <c r="B172" s="221"/>
      <c r="C172" s="221"/>
      <c r="D172" s="222"/>
      <c r="E172" s="222"/>
      <c r="F172" s="93" t="s">
        <v>119</v>
      </c>
      <c r="G172" s="221"/>
      <c r="H172" s="223"/>
      <c r="I172" s="224"/>
      <c r="J172" s="209"/>
      <c r="K172" s="209"/>
      <c r="L172" s="209"/>
      <c r="M172" s="209"/>
      <c r="N172" s="210"/>
      <c r="O172" s="210"/>
      <c r="P172" s="211" t="e">
        <f t="shared" si="35"/>
        <v>#DIV/0!</v>
      </c>
      <c r="Q172" s="209"/>
      <c r="R172" s="209"/>
      <c r="S172" s="210"/>
      <c r="T172" s="209"/>
      <c r="U172" s="209"/>
      <c r="V172" s="210"/>
      <c r="W172" s="209"/>
      <c r="X172" s="209"/>
      <c r="Y172" s="210"/>
      <c r="Z172" s="209"/>
      <c r="AA172" s="209"/>
      <c r="AB172" s="210"/>
      <c r="AC172" s="209"/>
      <c r="AD172" s="209"/>
      <c r="AE172" s="210"/>
      <c r="AF172" s="209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210"/>
      <c r="AX172" s="210"/>
      <c r="AY172" s="210"/>
      <c r="AZ172" s="210"/>
      <c r="BA172" s="209"/>
      <c r="BB172" s="209"/>
      <c r="BC172" s="210"/>
      <c r="BD172" s="209"/>
      <c r="BE172" s="209"/>
      <c r="BF172" s="210"/>
      <c r="BG172" s="209"/>
      <c r="BH172" s="209"/>
      <c r="BI172" s="210"/>
      <c r="BJ172" s="209"/>
      <c r="BK172" s="209"/>
      <c r="BL172" s="210"/>
    </row>
    <row r="173" spans="1:64" hidden="1" x14ac:dyDescent="0.55000000000000004">
      <c r="A173" s="216"/>
      <c r="B173" s="217"/>
      <c r="C173" s="217"/>
      <c r="D173" s="214"/>
      <c r="E173" s="214"/>
      <c r="F173" s="218" t="s">
        <v>120</v>
      </c>
      <c r="G173" s="217"/>
      <c r="H173" s="219"/>
      <c r="I173" s="226"/>
      <c r="J173" s="209"/>
      <c r="K173" s="209"/>
      <c r="L173" s="209"/>
      <c r="M173" s="209"/>
      <c r="N173" s="210"/>
      <c r="O173" s="210"/>
      <c r="P173" s="211" t="e">
        <f t="shared" si="35"/>
        <v>#DIV/0!</v>
      </c>
      <c r="Q173" s="209"/>
      <c r="R173" s="209"/>
      <c r="S173" s="210"/>
      <c r="T173" s="209"/>
      <c r="U173" s="209"/>
      <c r="V173" s="210"/>
      <c r="W173" s="209"/>
      <c r="X173" s="209"/>
      <c r="Y173" s="210"/>
      <c r="Z173" s="209"/>
      <c r="AA173" s="209"/>
      <c r="AB173" s="210"/>
      <c r="AC173" s="209"/>
      <c r="AD173" s="209"/>
      <c r="AE173" s="210"/>
      <c r="AF173" s="209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210"/>
      <c r="AX173" s="210"/>
      <c r="AY173" s="210"/>
      <c r="AZ173" s="210"/>
      <c r="BA173" s="209"/>
      <c r="BB173" s="209"/>
      <c r="BC173" s="210"/>
      <c r="BD173" s="209"/>
      <c r="BE173" s="209"/>
      <c r="BF173" s="210"/>
      <c r="BG173" s="209"/>
      <c r="BH173" s="209"/>
      <c r="BI173" s="210"/>
      <c r="BJ173" s="209"/>
      <c r="BK173" s="209"/>
      <c r="BL173" s="210"/>
    </row>
    <row r="174" spans="1:64" s="225" customFormat="1" hidden="1" x14ac:dyDescent="0.55000000000000004">
      <c r="A174" s="220"/>
      <c r="B174" s="221"/>
      <c r="C174" s="221"/>
      <c r="D174" s="222"/>
      <c r="E174" s="222"/>
      <c r="F174" s="93"/>
      <c r="G174" s="221"/>
      <c r="H174" s="223" t="s">
        <v>119</v>
      </c>
      <c r="I174" s="224"/>
      <c r="J174" s="209"/>
      <c r="K174" s="209"/>
      <c r="L174" s="209"/>
      <c r="M174" s="209"/>
      <c r="N174" s="210"/>
      <c r="O174" s="210"/>
      <c r="P174" s="211" t="e">
        <f t="shared" si="35"/>
        <v>#DIV/0!</v>
      </c>
      <c r="Q174" s="209"/>
      <c r="R174" s="209"/>
      <c r="S174" s="210"/>
      <c r="T174" s="209"/>
      <c r="U174" s="209"/>
      <c r="V174" s="210"/>
      <c r="W174" s="209"/>
      <c r="X174" s="209"/>
      <c r="Y174" s="210"/>
      <c r="Z174" s="209"/>
      <c r="AA174" s="209"/>
      <c r="AB174" s="210"/>
      <c r="AC174" s="209"/>
      <c r="AD174" s="209"/>
      <c r="AE174" s="210"/>
      <c r="AF174" s="209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210"/>
      <c r="AX174" s="210"/>
      <c r="AY174" s="210"/>
      <c r="AZ174" s="210"/>
      <c r="BA174" s="209"/>
      <c r="BB174" s="209"/>
      <c r="BC174" s="210"/>
      <c r="BD174" s="209"/>
      <c r="BE174" s="209"/>
      <c r="BF174" s="210"/>
      <c r="BG174" s="209"/>
      <c r="BH174" s="209"/>
      <c r="BI174" s="210"/>
      <c r="BJ174" s="209"/>
      <c r="BK174" s="209"/>
      <c r="BL174" s="210"/>
    </row>
    <row r="175" spans="1:64" hidden="1" x14ac:dyDescent="0.55000000000000004">
      <c r="A175" s="216"/>
      <c r="B175" s="217"/>
      <c r="C175" s="217"/>
      <c r="D175" s="214"/>
      <c r="E175" s="214" t="s">
        <v>121</v>
      </c>
      <c r="F175" s="218"/>
      <c r="G175" s="217"/>
      <c r="H175" s="219"/>
      <c r="I175" s="226"/>
      <c r="J175" s="209"/>
      <c r="K175" s="209"/>
      <c r="L175" s="209"/>
      <c r="M175" s="209"/>
      <c r="N175" s="210"/>
      <c r="O175" s="210"/>
      <c r="P175" s="211" t="e">
        <f t="shared" si="35"/>
        <v>#DIV/0!</v>
      </c>
      <c r="Q175" s="209"/>
      <c r="R175" s="209"/>
      <c r="S175" s="210"/>
      <c r="T175" s="209"/>
      <c r="U175" s="209"/>
      <c r="V175" s="210"/>
      <c r="W175" s="209"/>
      <c r="X175" s="209"/>
      <c r="Y175" s="210"/>
      <c r="Z175" s="209"/>
      <c r="AA175" s="209"/>
      <c r="AB175" s="210"/>
      <c r="AC175" s="209"/>
      <c r="AD175" s="209"/>
      <c r="AE175" s="210"/>
      <c r="AF175" s="209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210"/>
      <c r="AX175" s="210"/>
      <c r="AY175" s="210"/>
      <c r="AZ175" s="210"/>
      <c r="BA175" s="209"/>
      <c r="BB175" s="209"/>
      <c r="BC175" s="210"/>
      <c r="BD175" s="209"/>
      <c r="BE175" s="209"/>
      <c r="BF175" s="210"/>
      <c r="BG175" s="209"/>
      <c r="BH175" s="209"/>
      <c r="BI175" s="210"/>
      <c r="BJ175" s="209"/>
      <c r="BK175" s="209"/>
      <c r="BL175" s="210"/>
    </row>
    <row r="176" spans="1:64" hidden="1" x14ac:dyDescent="0.55000000000000004">
      <c r="A176" s="216"/>
      <c r="B176" s="217"/>
      <c r="C176" s="217"/>
      <c r="D176" s="214"/>
      <c r="E176" s="214"/>
      <c r="F176" s="93"/>
      <c r="G176" s="217"/>
      <c r="H176" s="223" t="s">
        <v>119</v>
      </c>
      <c r="I176" s="226"/>
      <c r="J176" s="209"/>
      <c r="K176" s="209"/>
      <c r="L176" s="209"/>
      <c r="M176" s="209"/>
      <c r="N176" s="210"/>
      <c r="O176" s="210"/>
      <c r="P176" s="211" t="e">
        <f t="shared" si="35"/>
        <v>#DIV/0!</v>
      </c>
      <c r="Q176" s="209"/>
      <c r="R176" s="209"/>
      <c r="S176" s="210"/>
      <c r="T176" s="209"/>
      <c r="U176" s="209"/>
      <c r="V176" s="210"/>
      <c r="W176" s="209"/>
      <c r="X176" s="209"/>
      <c r="Y176" s="210"/>
      <c r="Z176" s="209"/>
      <c r="AA176" s="209"/>
      <c r="AB176" s="210"/>
      <c r="AC176" s="209"/>
      <c r="AD176" s="209"/>
      <c r="AE176" s="210"/>
      <c r="AF176" s="209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210"/>
      <c r="AX176" s="210"/>
      <c r="AY176" s="210"/>
      <c r="AZ176" s="210"/>
      <c r="BA176" s="209"/>
      <c r="BB176" s="209"/>
      <c r="BC176" s="210"/>
      <c r="BD176" s="209"/>
      <c r="BE176" s="209"/>
      <c r="BF176" s="210"/>
      <c r="BG176" s="209"/>
      <c r="BH176" s="209"/>
      <c r="BI176" s="210"/>
      <c r="BJ176" s="209"/>
      <c r="BK176" s="209"/>
      <c r="BL176" s="210"/>
    </row>
    <row r="177" spans="1:64" s="31" customFormat="1" hidden="1" x14ac:dyDescent="0.55000000000000004">
      <c r="A177" s="213"/>
      <c r="B177" s="214"/>
      <c r="C177" s="214"/>
      <c r="D177" s="214" t="s">
        <v>40</v>
      </c>
      <c r="E177" s="214"/>
      <c r="F177" s="214"/>
      <c r="G177" s="214"/>
      <c r="H177" s="215"/>
      <c r="I177" s="226"/>
      <c r="J177" s="209"/>
      <c r="K177" s="209"/>
      <c r="L177" s="209"/>
      <c r="M177" s="209"/>
      <c r="N177" s="210"/>
      <c r="O177" s="210"/>
      <c r="P177" s="211" t="e">
        <f t="shared" si="35"/>
        <v>#DIV/0!</v>
      </c>
      <c r="Q177" s="209"/>
      <c r="R177" s="209"/>
      <c r="S177" s="210"/>
      <c r="T177" s="209"/>
      <c r="U177" s="209"/>
      <c r="V177" s="210"/>
      <c r="W177" s="209"/>
      <c r="X177" s="209"/>
      <c r="Y177" s="210"/>
      <c r="Z177" s="209"/>
      <c r="AA177" s="209"/>
      <c r="AB177" s="210"/>
      <c r="AC177" s="209"/>
      <c r="AD177" s="209"/>
      <c r="AE177" s="210"/>
      <c r="AF177" s="209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210"/>
      <c r="AX177" s="210"/>
      <c r="AY177" s="210"/>
      <c r="AZ177" s="210"/>
      <c r="BA177" s="209"/>
      <c r="BB177" s="209"/>
      <c r="BC177" s="210"/>
      <c r="BD177" s="209"/>
      <c r="BE177" s="209"/>
      <c r="BF177" s="210"/>
      <c r="BG177" s="209"/>
      <c r="BH177" s="209"/>
      <c r="BI177" s="210"/>
      <c r="BJ177" s="209"/>
      <c r="BK177" s="209"/>
      <c r="BL177" s="210"/>
    </row>
    <row r="178" spans="1:64" s="31" customFormat="1" hidden="1" x14ac:dyDescent="0.55000000000000004">
      <c r="A178" s="213"/>
      <c r="B178" s="214"/>
      <c r="C178" s="214"/>
      <c r="D178" s="214"/>
      <c r="E178" s="214" t="s">
        <v>41</v>
      </c>
      <c r="F178" s="214"/>
      <c r="G178" s="214"/>
      <c r="H178" s="215"/>
      <c r="I178" s="226"/>
      <c r="J178" s="209"/>
      <c r="K178" s="209"/>
      <c r="L178" s="209"/>
      <c r="M178" s="209"/>
      <c r="N178" s="210"/>
      <c r="O178" s="210"/>
      <c r="P178" s="211" t="e">
        <f t="shared" si="35"/>
        <v>#DIV/0!</v>
      </c>
      <c r="Q178" s="209"/>
      <c r="R178" s="209"/>
      <c r="S178" s="210"/>
      <c r="T178" s="209"/>
      <c r="U178" s="209"/>
      <c r="V178" s="210"/>
      <c r="W178" s="209"/>
      <c r="X178" s="209"/>
      <c r="Y178" s="210"/>
      <c r="Z178" s="209"/>
      <c r="AA178" s="209"/>
      <c r="AB178" s="210"/>
      <c r="AC178" s="209"/>
      <c r="AD178" s="209"/>
      <c r="AE178" s="210"/>
      <c r="AF178" s="209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210"/>
      <c r="AX178" s="210"/>
      <c r="AY178" s="210"/>
      <c r="AZ178" s="210"/>
      <c r="BA178" s="209"/>
      <c r="BB178" s="209"/>
      <c r="BC178" s="210"/>
      <c r="BD178" s="209"/>
      <c r="BE178" s="209"/>
      <c r="BF178" s="210"/>
      <c r="BG178" s="209"/>
      <c r="BH178" s="209"/>
      <c r="BI178" s="210"/>
      <c r="BJ178" s="209"/>
      <c r="BK178" s="209"/>
      <c r="BL178" s="210"/>
    </row>
    <row r="179" spans="1:64" s="31" customFormat="1" hidden="1" x14ac:dyDescent="0.55000000000000004">
      <c r="A179" s="213"/>
      <c r="B179" s="214"/>
      <c r="C179" s="214"/>
      <c r="D179" s="214"/>
      <c r="E179" s="214"/>
      <c r="F179" s="214" t="s">
        <v>42</v>
      </c>
      <c r="G179" s="214"/>
      <c r="H179" s="215"/>
      <c r="I179" s="226"/>
      <c r="J179" s="209"/>
      <c r="K179" s="209"/>
      <c r="L179" s="209"/>
      <c r="M179" s="209"/>
      <c r="N179" s="210"/>
      <c r="O179" s="210"/>
      <c r="P179" s="211" t="e">
        <f t="shared" si="35"/>
        <v>#DIV/0!</v>
      </c>
      <c r="Q179" s="209"/>
      <c r="R179" s="209"/>
      <c r="S179" s="210"/>
      <c r="T179" s="209"/>
      <c r="U179" s="209"/>
      <c r="V179" s="210"/>
      <c r="W179" s="209"/>
      <c r="X179" s="209"/>
      <c r="Y179" s="210"/>
      <c r="Z179" s="209"/>
      <c r="AA179" s="209"/>
      <c r="AB179" s="210"/>
      <c r="AC179" s="209"/>
      <c r="AD179" s="209"/>
      <c r="AE179" s="210"/>
      <c r="AF179" s="209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210"/>
      <c r="AX179" s="210"/>
      <c r="AY179" s="210"/>
      <c r="AZ179" s="210"/>
      <c r="BA179" s="209"/>
      <c r="BB179" s="209"/>
      <c r="BC179" s="210"/>
      <c r="BD179" s="209"/>
      <c r="BE179" s="209"/>
      <c r="BF179" s="210"/>
      <c r="BG179" s="209"/>
      <c r="BH179" s="209"/>
      <c r="BI179" s="210"/>
      <c r="BJ179" s="209"/>
      <c r="BK179" s="209"/>
      <c r="BL179" s="210"/>
    </row>
    <row r="180" spans="1:64" hidden="1" x14ac:dyDescent="0.55000000000000004">
      <c r="A180" s="216"/>
      <c r="B180" s="217"/>
      <c r="C180" s="217"/>
      <c r="D180" s="214"/>
      <c r="E180" s="217"/>
      <c r="F180" s="93"/>
      <c r="G180" s="217"/>
      <c r="H180" s="223" t="s">
        <v>119</v>
      </c>
      <c r="I180" s="226"/>
      <c r="J180" s="209"/>
      <c r="K180" s="209"/>
      <c r="L180" s="209"/>
      <c r="M180" s="209"/>
      <c r="N180" s="210"/>
      <c r="O180" s="210"/>
      <c r="P180" s="211" t="e">
        <f t="shared" si="35"/>
        <v>#DIV/0!</v>
      </c>
      <c r="Q180" s="209"/>
      <c r="R180" s="209"/>
      <c r="S180" s="210"/>
      <c r="T180" s="209"/>
      <c r="U180" s="209"/>
      <c r="V180" s="210"/>
      <c r="W180" s="209"/>
      <c r="X180" s="209"/>
      <c r="Y180" s="210"/>
      <c r="Z180" s="209"/>
      <c r="AA180" s="209"/>
      <c r="AB180" s="210"/>
      <c r="AC180" s="209"/>
      <c r="AD180" s="209"/>
      <c r="AE180" s="210"/>
      <c r="AF180" s="209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210"/>
      <c r="AX180" s="210"/>
      <c r="AY180" s="210"/>
      <c r="AZ180" s="210"/>
      <c r="BA180" s="209"/>
      <c r="BB180" s="209"/>
      <c r="BC180" s="210"/>
      <c r="BD180" s="209"/>
      <c r="BE180" s="209"/>
      <c r="BF180" s="210"/>
      <c r="BG180" s="209"/>
      <c r="BH180" s="209"/>
      <c r="BI180" s="210"/>
      <c r="BJ180" s="209"/>
      <c r="BK180" s="209"/>
      <c r="BL180" s="210"/>
    </row>
    <row r="181" spans="1:64" hidden="1" x14ac:dyDescent="0.55000000000000004">
      <c r="A181" s="216"/>
      <c r="B181" s="217"/>
      <c r="C181" s="217"/>
      <c r="D181" s="214"/>
      <c r="E181" s="217"/>
      <c r="F181" s="214" t="s">
        <v>47</v>
      </c>
      <c r="G181" s="217"/>
      <c r="H181" s="219"/>
      <c r="I181" s="226"/>
      <c r="J181" s="209"/>
      <c r="K181" s="209"/>
      <c r="L181" s="209"/>
      <c r="M181" s="209"/>
      <c r="N181" s="210"/>
      <c r="O181" s="210"/>
      <c r="P181" s="211" t="e">
        <f t="shared" si="35"/>
        <v>#DIV/0!</v>
      </c>
      <c r="Q181" s="209"/>
      <c r="R181" s="209"/>
      <c r="S181" s="210"/>
      <c r="T181" s="209"/>
      <c r="U181" s="209"/>
      <c r="V181" s="210"/>
      <c r="W181" s="209"/>
      <c r="X181" s="209"/>
      <c r="Y181" s="210"/>
      <c r="Z181" s="209"/>
      <c r="AA181" s="209"/>
      <c r="AB181" s="210"/>
      <c r="AC181" s="209"/>
      <c r="AD181" s="209"/>
      <c r="AE181" s="210"/>
      <c r="AF181" s="209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210"/>
      <c r="AX181" s="210"/>
      <c r="AY181" s="210"/>
      <c r="AZ181" s="210"/>
      <c r="BA181" s="209"/>
      <c r="BB181" s="209"/>
      <c r="BC181" s="210"/>
      <c r="BD181" s="209"/>
      <c r="BE181" s="209"/>
      <c r="BF181" s="210"/>
      <c r="BG181" s="209"/>
      <c r="BH181" s="209"/>
      <c r="BI181" s="210"/>
      <c r="BJ181" s="209"/>
      <c r="BK181" s="209"/>
      <c r="BL181" s="210"/>
    </row>
    <row r="182" spans="1:64" hidden="1" x14ac:dyDescent="0.55000000000000004">
      <c r="A182" s="216"/>
      <c r="B182" s="217"/>
      <c r="C182" s="217"/>
      <c r="D182" s="214"/>
      <c r="E182" s="217"/>
      <c r="F182" s="91"/>
      <c r="G182" s="93"/>
      <c r="H182" s="223" t="s">
        <v>119</v>
      </c>
      <c r="I182" s="226"/>
      <c r="J182" s="209"/>
      <c r="K182" s="209"/>
      <c r="L182" s="209"/>
      <c r="M182" s="209"/>
      <c r="N182" s="210"/>
      <c r="O182" s="210"/>
      <c r="P182" s="211" t="e">
        <f t="shared" si="35"/>
        <v>#DIV/0!</v>
      </c>
      <c r="Q182" s="209"/>
      <c r="R182" s="209"/>
      <c r="S182" s="210"/>
      <c r="T182" s="209"/>
      <c r="U182" s="209"/>
      <c r="V182" s="210"/>
      <c r="W182" s="209"/>
      <c r="X182" s="209"/>
      <c r="Y182" s="210"/>
      <c r="Z182" s="209"/>
      <c r="AA182" s="209"/>
      <c r="AB182" s="210"/>
      <c r="AC182" s="209"/>
      <c r="AD182" s="209"/>
      <c r="AE182" s="210"/>
      <c r="AF182" s="209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210"/>
      <c r="AX182" s="210"/>
      <c r="AY182" s="210"/>
      <c r="AZ182" s="210"/>
      <c r="BA182" s="209"/>
      <c r="BB182" s="209"/>
      <c r="BC182" s="210"/>
      <c r="BD182" s="209"/>
      <c r="BE182" s="209"/>
      <c r="BF182" s="210"/>
      <c r="BG182" s="209"/>
      <c r="BH182" s="209"/>
      <c r="BI182" s="210"/>
      <c r="BJ182" s="209"/>
      <c r="BK182" s="209"/>
      <c r="BL182" s="210"/>
    </row>
    <row r="183" spans="1:64" hidden="1" x14ac:dyDescent="0.55000000000000004">
      <c r="A183" s="216"/>
      <c r="B183" s="217"/>
      <c r="C183" s="217"/>
      <c r="D183" s="214"/>
      <c r="E183" s="217"/>
      <c r="F183" s="214" t="s">
        <v>59</v>
      </c>
      <c r="G183" s="217"/>
      <c r="H183" s="219"/>
      <c r="I183" s="226"/>
      <c r="J183" s="209"/>
      <c r="K183" s="209"/>
      <c r="L183" s="209"/>
      <c r="M183" s="209"/>
      <c r="N183" s="210"/>
      <c r="O183" s="210"/>
      <c r="P183" s="211" t="e">
        <f t="shared" si="35"/>
        <v>#DIV/0!</v>
      </c>
      <c r="Q183" s="209"/>
      <c r="R183" s="209"/>
      <c r="S183" s="210"/>
      <c r="T183" s="209"/>
      <c r="U183" s="209"/>
      <c r="V183" s="210"/>
      <c r="W183" s="209"/>
      <c r="X183" s="209"/>
      <c r="Y183" s="210"/>
      <c r="Z183" s="209"/>
      <c r="AA183" s="209"/>
      <c r="AB183" s="210"/>
      <c r="AC183" s="209"/>
      <c r="AD183" s="209"/>
      <c r="AE183" s="210"/>
      <c r="AF183" s="209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210"/>
      <c r="AX183" s="210"/>
      <c r="AY183" s="210"/>
      <c r="AZ183" s="210"/>
      <c r="BA183" s="209"/>
      <c r="BB183" s="209"/>
      <c r="BC183" s="210"/>
      <c r="BD183" s="209"/>
      <c r="BE183" s="209"/>
      <c r="BF183" s="210"/>
      <c r="BG183" s="209"/>
      <c r="BH183" s="209"/>
      <c r="BI183" s="210"/>
      <c r="BJ183" s="209"/>
      <c r="BK183" s="209"/>
      <c r="BL183" s="210"/>
    </row>
    <row r="184" spans="1:64" hidden="1" x14ac:dyDescent="0.55000000000000004">
      <c r="A184" s="216"/>
      <c r="B184" s="217"/>
      <c r="C184" s="217"/>
      <c r="D184" s="217"/>
      <c r="E184" s="217"/>
      <c r="F184" s="93"/>
      <c r="G184" s="217"/>
      <c r="H184" s="223" t="s">
        <v>119</v>
      </c>
      <c r="I184" s="226"/>
      <c r="J184" s="209"/>
      <c r="K184" s="209"/>
      <c r="L184" s="209"/>
      <c r="M184" s="209"/>
      <c r="N184" s="210"/>
      <c r="O184" s="210"/>
      <c r="P184" s="211" t="e">
        <f t="shared" si="35"/>
        <v>#DIV/0!</v>
      </c>
      <c r="Q184" s="209"/>
      <c r="R184" s="209"/>
      <c r="S184" s="210"/>
      <c r="T184" s="209"/>
      <c r="U184" s="209"/>
      <c r="V184" s="210"/>
      <c r="W184" s="209"/>
      <c r="X184" s="209"/>
      <c r="Y184" s="210"/>
      <c r="Z184" s="209"/>
      <c r="AA184" s="209"/>
      <c r="AB184" s="210"/>
      <c r="AC184" s="209"/>
      <c r="AD184" s="209"/>
      <c r="AE184" s="210"/>
      <c r="AF184" s="209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210"/>
      <c r="AX184" s="210"/>
      <c r="AY184" s="210"/>
      <c r="AZ184" s="210"/>
      <c r="BA184" s="209"/>
      <c r="BB184" s="209"/>
      <c r="BC184" s="210"/>
      <c r="BD184" s="209"/>
      <c r="BE184" s="209"/>
      <c r="BF184" s="210"/>
      <c r="BG184" s="209"/>
      <c r="BH184" s="209"/>
      <c r="BI184" s="210"/>
      <c r="BJ184" s="209"/>
      <c r="BK184" s="209"/>
      <c r="BL184" s="210"/>
    </row>
    <row r="185" spans="1:64" hidden="1" x14ac:dyDescent="0.55000000000000004">
      <c r="A185" s="216"/>
      <c r="B185" s="217"/>
      <c r="C185" s="217"/>
      <c r="D185" s="214"/>
      <c r="E185" s="214" t="s">
        <v>67</v>
      </c>
      <c r="F185" s="214"/>
      <c r="G185" s="217"/>
      <c r="H185" s="219"/>
      <c r="I185" s="226"/>
      <c r="J185" s="209"/>
      <c r="K185" s="209"/>
      <c r="L185" s="209"/>
      <c r="M185" s="209"/>
      <c r="N185" s="210"/>
      <c r="O185" s="210"/>
      <c r="P185" s="211" t="e">
        <f t="shared" si="35"/>
        <v>#DIV/0!</v>
      </c>
      <c r="Q185" s="209"/>
      <c r="R185" s="209"/>
      <c r="S185" s="210"/>
      <c r="T185" s="209"/>
      <c r="U185" s="209"/>
      <c r="V185" s="210"/>
      <c r="W185" s="209"/>
      <c r="X185" s="209"/>
      <c r="Y185" s="210"/>
      <c r="Z185" s="209"/>
      <c r="AA185" s="209"/>
      <c r="AB185" s="210"/>
      <c r="AC185" s="209"/>
      <c r="AD185" s="209"/>
      <c r="AE185" s="210"/>
      <c r="AF185" s="209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210"/>
      <c r="AX185" s="210"/>
      <c r="AY185" s="210"/>
      <c r="AZ185" s="210"/>
      <c r="BA185" s="209"/>
      <c r="BB185" s="209"/>
      <c r="BC185" s="210"/>
      <c r="BD185" s="209"/>
      <c r="BE185" s="209"/>
      <c r="BF185" s="210"/>
      <c r="BG185" s="209"/>
      <c r="BH185" s="209"/>
      <c r="BI185" s="210"/>
      <c r="BJ185" s="209"/>
      <c r="BK185" s="209"/>
      <c r="BL185" s="210"/>
    </row>
    <row r="186" spans="1:64" hidden="1" x14ac:dyDescent="0.55000000000000004">
      <c r="A186" s="216"/>
      <c r="B186" s="217"/>
      <c r="C186" s="217"/>
      <c r="D186" s="214"/>
      <c r="E186" s="91" t="s">
        <v>122</v>
      </c>
      <c r="F186" s="214"/>
      <c r="G186" s="217"/>
      <c r="H186" s="219"/>
      <c r="I186" s="226"/>
      <c r="J186" s="209"/>
      <c r="K186" s="209"/>
      <c r="L186" s="209"/>
      <c r="M186" s="209"/>
      <c r="N186" s="210"/>
      <c r="O186" s="210"/>
      <c r="P186" s="211" t="e">
        <f t="shared" si="35"/>
        <v>#DIV/0!</v>
      </c>
      <c r="Q186" s="209"/>
      <c r="R186" s="209"/>
      <c r="S186" s="210"/>
      <c r="T186" s="209"/>
      <c r="U186" s="209"/>
      <c r="V186" s="210"/>
      <c r="W186" s="209"/>
      <c r="X186" s="209"/>
      <c r="Y186" s="210"/>
      <c r="Z186" s="209"/>
      <c r="AA186" s="209"/>
      <c r="AB186" s="210"/>
      <c r="AC186" s="209"/>
      <c r="AD186" s="209"/>
      <c r="AE186" s="210"/>
      <c r="AF186" s="209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210"/>
      <c r="AX186" s="210"/>
      <c r="AY186" s="210"/>
      <c r="AZ186" s="210"/>
      <c r="BA186" s="209"/>
      <c r="BB186" s="209"/>
      <c r="BC186" s="210"/>
      <c r="BD186" s="209"/>
      <c r="BE186" s="209"/>
      <c r="BF186" s="210"/>
      <c r="BG186" s="209"/>
      <c r="BH186" s="209"/>
      <c r="BI186" s="210"/>
      <c r="BJ186" s="209"/>
      <c r="BK186" s="209"/>
      <c r="BL186" s="210"/>
    </row>
    <row r="187" spans="1:64" hidden="1" x14ac:dyDescent="0.55000000000000004">
      <c r="A187" s="216"/>
      <c r="B187" s="217"/>
      <c r="C187" s="217"/>
      <c r="D187" s="214"/>
      <c r="E187" s="91" t="s">
        <v>123</v>
      </c>
      <c r="F187" s="214"/>
      <c r="G187" s="217"/>
      <c r="H187" s="219"/>
      <c r="I187" s="226"/>
      <c r="J187" s="209"/>
      <c r="K187" s="209"/>
      <c r="L187" s="209"/>
      <c r="M187" s="209"/>
      <c r="N187" s="210"/>
      <c r="O187" s="210"/>
      <c r="P187" s="211" t="e">
        <f t="shared" si="35"/>
        <v>#DIV/0!</v>
      </c>
      <c r="Q187" s="209"/>
      <c r="R187" s="209"/>
      <c r="S187" s="210"/>
      <c r="T187" s="209"/>
      <c r="U187" s="209"/>
      <c r="V187" s="210"/>
      <c r="W187" s="209"/>
      <c r="X187" s="209"/>
      <c r="Y187" s="210"/>
      <c r="Z187" s="209"/>
      <c r="AA187" s="209"/>
      <c r="AB187" s="210"/>
      <c r="AC187" s="209"/>
      <c r="AD187" s="209"/>
      <c r="AE187" s="210"/>
      <c r="AF187" s="209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210"/>
      <c r="AX187" s="210"/>
      <c r="AY187" s="210"/>
      <c r="AZ187" s="210"/>
      <c r="BA187" s="209"/>
      <c r="BB187" s="209"/>
      <c r="BC187" s="210"/>
      <c r="BD187" s="209"/>
      <c r="BE187" s="209"/>
      <c r="BF187" s="210"/>
      <c r="BG187" s="209"/>
      <c r="BH187" s="209"/>
      <c r="BI187" s="210"/>
      <c r="BJ187" s="209"/>
      <c r="BK187" s="209"/>
      <c r="BL187" s="210"/>
    </row>
    <row r="188" spans="1:64" hidden="1" x14ac:dyDescent="0.55000000000000004">
      <c r="A188" s="216"/>
      <c r="B188" s="217"/>
      <c r="C188" s="217"/>
      <c r="D188" s="214"/>
      <c r="E188" s="91" t="s">
        <v>124</v>
      </c>
      <c r="F188" s="214"/>
      <c r="G188" s="217"/>
      <c r="H188" s="219"/>
      <c r="I188" s="226"/>
      <c r="J188" s="209"/>
      <c r="K188" s="209"/>
      <c r="L188" s="209"/>
      <c r="M188" s="209"/>
      <c r="N188" s="210"/>
      <c r="O188" s="210"/>
      <c r="P188" s="211" t="e">
        <f t="shared" si="35"/>
        <v>#DIV/0!</v>
      </c>
      <c r="Q188" s="209"/>
      <c r="R188" s="209"/>
      <c r="S188" s="210"/>
      <c r="T188" s="209"/>
      <c r="U188" s="209"/>
      <c r="V188" s="210"/>
      <c r="W188" s="209"/>
      <c r="X188" s="209"/>
      <c r="Y188" s="210"/>
      <c r="Z188" s="209"/>
      <c r="AA188" s="209"/>
      <c r="AB188" s="210"/>
      <c r="AC188" s="209"/>
      <c r="AD188" s="209"/>
      <c r="AE188" s="210"/>
      <c r="AF188" s="209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210"/>
      <c r="AX188" s="210"/>
      <c r="AY188" s="210"/>
      <c r="AZ188" s="210"/>
      <c r="BA188" s="209"/>
      <c r="BB188" s="209"/>
      <c r="BC188" s="210"/>
      <c r="BD188" s="209"/>
      <c r="BE188" s="209"/>
      <c r="BF188" s="210"/>
      <c r="BG188" s="209"/>
      <c r="BH188" s="209"/>
      <c r="BI188" s="210"/>
      <c r="BJ188" s="209"/>
      <c r="BK188" s="209"/>
      <c r="BL188" s="210"/>
    </row>
    <row r="189" spans="1:64" hidden="1" x14ac:dyDescent="0.55000000000000004">
      <c r="A189" s="216"/>
      <c r="B189" s="217"/>
      <c r="C189" s="217"/>
      <c r="D189" s="214"/>
      <c r="E189" s="217"/>
      <c r="F189" s="227" t="s">
        <v>125</v>
      </c>
      <c r="G189" s="217"/>
      <c r="H189" s="219"/>
      <c r="I189" s="226"/>
      <c r="J189" s="209"/>
      <c r="K189" s="209"/>
      <c r="L189" s="209"/>
      <c r="M189" s="209"/>
      <c r="N189" s="210"/>
      <c r="O189" s="210"/>
      <c r="P189" s="211" t="e">
        <f t="shared" si="35"/>
        <v>#DIV/0!</v>
      </c>
      <c r="Q189" s="209"/>
      <c r="R189" s="209"/>
      <c r="S189" s="210"/>
      <c r="T189" s="209"/>
      <c r="U189" s="209"/>
      <c r="V189" s="210"/>
      <c r="W189" s="209"/>
      <c r="X189" s="209"/>
      <c r="Y189" s="210"/>
      <c r="Z189" s="209"/>
      <c r="AA189" s="209"/>
      <c r="AB189" s="210"/>
      <c r="AC189" s="209"/>
      <c r="AD189" s="209"/>
      <c r="AE189" s="210"/>
      <c r="AF189" s="209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210"/>
      <c r="AX189" s="210"/>
      <c r="AY189" s="210"/>
      <c r="AZ189" s="210"/>
      <c r="BA189" s="209"/>
      <c r="BB189" s="209"/>
      <c r="BC189" s="210"/>
      <c r="BD189" s="209"/>
      <c r="BE189" s="209"/>
      <c r="BF189" s="210"/>
      <c r="BG189" s="209"/>
      <c r="BH189" s="209"/>
      <c r="BI189" s="210"/>
      <c r="BJ189" s="209"/>
      <c r="BK189" s="209"/>
      <c r="BL189" s="210"/>
    </row>
    <row r="190" spans="1:64" hidden="1" x14ac:dyDescent="0.55000000000000004">
      <c r="A190" s="216"/>
      <c r="B190" s="217"/>
      <c r="C190" s="217"/>
      <c r="D190" s="214"/>
      <c r="E190" s="217"/>
      <c r="F190" s="93"/>
      <c r="G190" s="217"/>
      <c r="H190" s="223" t="s">
        <v>119</v>
      </c>
      <c r="I190" s="226"/>
      <c r="J190" s="209"/>
      <c r="K190" s="209"/>
      <c r="L190" s="209"/>
      <c r="M190" s="209"/>
      <c r="N190" s="210"/>
      <c r="O190" s="210"/>
      <c r="P190" s="211" t="e">
        <f t="shared" si="35"/>
        <v>#DIV/0!</v>
      </c>
      <c r="Q190" s="209"/>
      <c r="R190" s="209"/>
      <c r="S190" s="210"/>
      <c r="T190" s="209"/>
      <c r="U190" s="209"/>
      <c r="V190" s="210"/>
      <c r="W190" s="209"/>
      <c r="X190" s="209"/>
      <c r="Y190" s="210"/>
      <c r="Z190" s="209"/>
      <c r="AA190" s="209"/>
      <c r="AB190" s="210"/>
      <c r="AC190" s="209"/>
      <c r="AD190" s="209"/>
      <c r="AE190" s="210"/>
      <c r="AF190" s="209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210"/>
      <c r="AX190" s="210"/>
      <c r="AY190" s="210"/>
      <c r="AZ190" s="210"/>
      <c r="BA190" s="209"/>
      <c r="BB190" s="209"/>
      <c r="BC190" s="210"/>
      <c r="BD190" s="209"/>
      <c r="BE190" s="209"/>
      <c r="BF190" s="210"/>
      <c r="BG190" s="209"/>
      <c r="BH190" s="209"/>
      <c r="BI190" s="210"/>
      <c r="BJ190" s="209"/>
      <c r="BK190" s="209"/>
      <c r="BL190" s="210"/>
    </row>
    <row r="191" spans="1:64" hidden="1" x14ac:dyDescent="0.55000000000000004">
      <c r="A191" s="216"/>
      <c r="B191" s="217"/>
      <c r="C191" s="217"/>
      <c r="D191" s="214" t="s">
        <v>77</v>
      </c>
      <c r="E191" s="217"/>
      <c r="F191" s="217"/>
      <c r="G191" s="217"/>
      <c r="H191" s="219"/>
      <c r="I191" s="226"/>
      <c r="J191" s="209"/>
      <c r="K191" s="209"/>
      <c r="L191" s="209"/>
      <c r="M191" s="209"/>
      <c r="N191" s="210"/>
      <c r="O191" s="210"/>
      <c r="P191" s="211" t="e">
        <f t="shared" si="35"/>
        <v>#DIV/0!</v>
      </c>
      <c r="Q191" s="209"/>
      <c r="R191" s="209"/>
      <c r="S191" s="210"/>
      <c r="T191" s="209"/>
      <c r="U191" s="209"/>
      <c r="V191" s="210"/>
      <c r="W191" s="209"/>
      <c r="X191" s="209"/>
      <c r="Y191" s="210"/>
      <c r="Z191" s="209"/>
      <c r="AA191" s="209"/>
      <c r="AB191" s="210"/>
      <c r="AC191" s="209"/>
      <c r="AD191" s="209"/>
      <c r="AE191" s="210"/>
      <c r="AF191" s="209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210"/>
      <c r="AX191" s="210"/>
      <c r="AY191" s="210"/>
      <c r="AZ191" s="210"/>
      <c r="BA191" s="209"/>
      <c r="BB191" s="209"/>
      <c r="BC191" s="210"/>
      <c r="BD191" s="209"/>
      <c r="BE191" s="209"/>
      <c r="BF191" s="210"/>
      <c r="BG191" s="209"/>
      <c r="BH191" s="209"/>
      <c r="BI191" s="210"/>
      <c r="BJ191" s="209"/>
      <c r="BK191" s="209"/>
      <c r="BL191" s="210"/>
    </row>
    <row r="192" spans="1:64" hidden="1" x14ac:dyDescent="0.55000000000000004">
      <c r="A192" s="216"/>
      <c r="B192" s="217"/>
      <c r="C192" s="217"/>
      <c r="D192" s="214"/>
      <c r="E192" s="214" t="s">
        <v>78</v>
      </c>
      <c r="F192" s="217"/>
      <c r="G192" s="217"/>
      <c r="H192" s="219"/>
      <c r="I192" s="226"/>
      <c r="J192" s="209"/>
      <c r="K192" s="209"/>
      <c r="L192" s="209"/>
      <c r="M192" s="209"/>
      <c r="N192" s="210"/>
      <c r="O192" s="210"/>
      <c r="P192" s="211" t="e">
        <f t="shared" si="35"/>
        <v>#DIV/0!</v>
      </c>
      <c r="Q192" s="209"/>
      <c r="R192" s="209"/>
      <c r="S192" s="210"/>
      <c r="T192" s="209"/>
      <c r="U192" s="209"/>
      <c r="V192" s="210"/>
      <c r="W192" s="209"/>
      <c r="X192" s="209"/>
      <c r="Y192" s="210"/>
      <c r="Z192" s="209"/>
      <c r="AA192" s="209"/>
      <c r="AB192" s="210"/>
      <c r="AC192" s="209"/>
      <c r="AD192" s="209"/>
      <c r="AE192" s="210"/>
      <c r="AF192" s="209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210"/>
      <c r="AX192" s="210"/>
      <c r="AY192" s="210"/>
      <c r="AZ192" s="210"/>
      <c r="BA192" s="209"/>
      <c r="BB192" s="209"/>
      <c r="BC192" s="210"/>
      <c r="BD192" s="209"/>
      <c r="BE192" s="209"/>
      <c r="BF192" s="210"/>
      <c r="BG192" s="209"/>
      <c r="BH192" s="209"/>
      <c r="BI192" s="210"/>
      <c r="BJ192" s="209"/>
      <c r="BK192" s="209"/>
      <c r="BL192" s="210"/>
    </row>
    <row r="193" spans="1:64" hidden="1" x14ac:dyDescent="0.55000000000000004">
      <c r="A193" s="216"/>
      <c r="B193" s="217"/>
      <c r="C193" s="217"/>
      <c r="D193" s="214"/>
      <c r="E193" s="217"/>
      <c r="F193" s="214" t="s">
        <v>79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211" t="e">
        <f t="shared" si="35"/>
        <v>#DIV/0!</v>
      </c>
      <c r="Q193" s="209"/>
      <c r="R193" s="209"/>
      <c r="S193" s="210"/>
      <c r="T193" s="209"/>
      <c r="U193" s="209"/>
      <c r="V193" s="210"/>
      <c r="W193" s="209"/>
      <c r="X193" s="209"/>
      <c r="Y193" s="210"/>
      <c r="Z193" s="209"/>
      <c r="AA193" s="209"/>
      <c r="AB193" s="210"/>
      <c r="AC193" s="209"/>
      <c r="AD193" s="209"/>
      <c r="AE193" s="210"/>
      <c r="AF193" s="209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210"/>
      <c r="AX193" s="210"/>
      <c r="AY193" s="210"/>
      <c r="AZ193" s="210"/>
      <c r="BA193" s="209"/>
      <c r="BB193" s="209"/>
      <c r="BC193" s="210"/>
      <c r="BD193" s="209"/>
      <c r="BE193" s="209"/>
      <c r="BF193" s="210"/>
      <c r="BG193" s="209"/>
      <c r="BH193" s="209"/>
      <c r="BI193" s="210"/>
      <c r="BJ193" s="209"/>
      <c r="BK193" s="209"/>
      <c r="BL193" s="210"/>
    </row>
    <row r="194" spans="1:64" hidden="1" x14ac:dyDescent="0.55000000000000004">
      <c r="A194" s="216"/>
      <c r="B194" s="217"/>
      <c r="C194" s="217"/>
      <c r="D194" s="217"/>
      <c r="E194" s="217"/>
      <c r="F194" s="217"/>
      <c r="G194" s="217"/>
      <c r="H194" s="223" t="s">
        <v>119</v>
      </c>
      <c r="I194" s="226"/>
      <c r="J194" s="209"/>
      <c r="K194" s="209"/>
      <c r="L194" s="209"/>
      <c r="M194" s="209"/>
      <c r="N194" s="210"/>
      <c r="O194" s="210"/>
      <c r="P194" s="211" t="e">
        <f t="shared" si="35"/>
        <v>#DIV/0!</v>
      </c>
      <c r="Q194" s="209"/>
      <c r="R194" s="209"/>
      <c r="S194" s="210"/>
      <c r="T194" s="209"/>
      <c r="U194" s="209"/>
      <c r="V194" s="210"/>
      <c r="W194" s="209"/>
      <c r="X194" s="209"/>
      <c r="Y194" s="210"/>
      <c r="Z194" s="209"/>
      <c r="AA194" s="209"/>
      <c r="AB194" s="210"/>
      <c r="AC194" s="209"/>
      <c r="AD194" s="209"/>
      <c r="AE194" s="210"/>
      <c r="AF194" s="209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210"/>
      <c r="AX194" s="210"/>
      <c r="AY194" s="210"/>
      <c r="AZ194" s="210"/>
      <c r="BA194" s="209"/>
      <c r="BB194" s="209"/>
      <c r="BC194" s="210"/>
      <c r="BD194" s="209"/>
      <c r="BE194" s="209"/>
      <c r="BF194" s="210"/>
      <c r="BG194" s="209"/>
      <c r="BH194" s="209"/>
      <c r="BI194" s="210"/>
      <c r="BJ194" s="209"/>
      <c r="BK194" s="209"/>
      <c r="BL194" s="210"/>
    </row>
    <row r="195" spans="1:64" hidden="1" x14ac:dyDescent="0.55000000000000004">
      <c r="A195" s="216"/>
      <c r="B195" s="217"/>
      <c r="C195" s="217"/>
      <c r="D195" s="214"/>
      <c r="E195" s="217"/>
      <c r="F195" s="214" t="s">
        <v>126</v>
      </c>
      <c r="G195" s="217"/>
      <c r="H195" s="219"/>
      <c r="I195" s="226"/>
      <c r="J195" s="209"/>
      <c r="K195" s="209"/>
      <c r="L195" s="209"/>
      <c r="M195" s="209"/>
      <c r="N195" s="210"/>
      <c r="O195" s="210"/>
      <c r="P195" s="211" t="e">
        <f t="shared" si="35"/>
        <v>#DIV/0!</v>
      </c>
      <c r="Q195" s="209"/>
      <c r="R195" s="209"/>
      <c r="S195" s="210"/>
      <c r="T195" s="209"/>
      <c r="U195" s="209"/>
      <c r="V195" s="210"/>
      <c r="W195" s="209"/>
      <c r="X195" s="209"/>
      <c r="Y195" s="210"/>
      <c r="Z195" s="209"/>
      <c r="AA195" s="209"/>
      <c r="AB195" s="210"/>
      <c r="AC195" s="209"/>
      <c r="AD195" s="209"/>
      <c r="AE195" s="210"/>
      <c r="AF195" s="209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210"/>
      <c r="AX195" s="210"/>
      <c r="AY195" s="210"/>
      <c r="AZ195" s="210"/>
      <c r="BA195" s="209"/>
      <c r="BB195" s="209"/>
      <c r="BC195" s="210"/>
      <c r="BD195" s="209"/>
      <c r="BE195" s="209"/>
      <c r="BF195" s="210"/>
      <c r="BG195" s="209"/>
      <c r="BH195" s="209"/>
      <c r="BI195" s="210"/>
      <c r="BJ195" s="209"/>
      <c r="BK195" s="209"/>
      <c r="BL195" s="210"/>
    </row>
    <row r="196" spans="1:64" hidden="1" x14ac:dyDescent="0.55000000000000004">
      <c r="A196" s="216"/>
      <c r="B196" s="217"/>
      <c r="C196" s="217"/>
      <c r="D196" s="217"/>
      <c r="E196" s="217"/>
      <c r="F196" s="217"/>
      <c r="G196" s="217"/>
      <c r="H196" s="223" t="s">
        <v>119</v>
      </c>
      <c r="I196" s="226"/>
      <c r="J196" s="209"/>
      <c r="K196" s="209"/>
      <c r="L196" s="209"/>
      <c r="M196" s="209"/>
      <c r="N196" s="210"/>
      <c r="O196" s="210"/>
      <c r="P196" s="211" t="e">
        <f t="shared" si="35"/>
        <v>#DIV/0!</v>
      </c>
      <c r="Q196" s="209"/>
      <c r="R196" s="209"/>
      <c r="S196" s="210"/>
      <c r="T196" s="209"/>
      <c r="U196" s="209"/>
      <c r="V196" s="210"/>
      <c r="W196" s="209"/>
      <c r="X196" s="209"/>
      <c r="Y196" s="210"/>
      <c r="Z196" s="209"/>
      <c r="AA196" s="209"/>
      <c r="AB196" s="210"/>
      <c r="AC196" s="209"/>
      <c r="AD196" s="209"/>
      <c r="AE196" s="210"/>
      <c r="AF196" s="209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210"/>
      <c r="AX196" s="210"/>
      <c r="AY196" s="210"/>
      <c r="AZ196" s="210"/>
      <c r="BA196" s="209"/>
      <c r="BB196" s="209"/>
      <c r="BC196" s="210"/>
      <c r="BD196" s="209"/>
      <c r="BE196" s="209"/>
      <c r="BF196" s="210"/>
      <c r="BG196" s="209"/>
      <c r="BH196" s="209"/>
      <c r="BI196" s="210"/>
      <c r="BJ196" s="209"/>
      <c r="BK196" s="209"/>
      <c r="BL196" s="210"/>
    </row>
    <row r="197" spans="1:64" hidden="1" x14ac:dyDescent="0.55000000000000004">
      <c r="A197" s="216"/>
      <c r="B197" s="217"/>
      <c r="C197" s="217"/>
      <c r="D197" s="214" t="s">
        <v>70</v>
      </c>
      <c r="E197" s="217"/>
      <c r="F197" s="217"/>
      <c r="G197" s="217"/>
      <c r="H197" s="219"/>
      <c r="I197" s="226"/>
      <c r="J197" s="209"/>
      <c r="K197" s="209"/>
      <c r="L197" s="209"/>
      <c r="M197" s="209"/>
      <c r="N197" s="210"/>
      <c r="O197" s="210"/>
      <c r="P197" s="211" t="e">
        <f t="shared" si="35"/>
        <v>#DIV/0!</v>
      </c>
      <c r="Q197" s="209"/>
      <c r="R197" s="209"/>
      <c r="S197" s="210"/>
      <c r="T197" s="209"/>
      <c r="U197" s="209"/>
      <c r="V197" s="210"/>
      <c r="W197" s="209"/>
      <c r="X197" s="209"/>
      <c r="Y197" s="210"/>
      <c r="Z197" s="209"/>
      <c r="AA197" s="209"/>
      <c r="AB197" s="210"/>
      <c r="AC197" s="209"/>
      <c r="AD197" s="209"/>
      <c r="AE197" s="210"/>
      <c r="AF197" s="209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210"/>
      <c r="AX197" s="210"/>
      <c r="AY197" s="210"/>
      <c r="AZ197" s="210"/>
      <c r="BA197" s="209"/>
      <c r="BB197" s="209"/>
      <c r="BC197" s="210"/>
      <c r="BD197" s="209"/>
      <c r="BE197" s="209"/>
      <c r="BF197" s="210"/>
      <c r="BG197" s="209"/>
      <c r="BH197" s="209"/>
      <c r="BI197" s="210"/>
      <c r="BJ197" s="209"/>
      <c r="BK197" s="209"/>
      <c r="BL197" s="210"/>
    </row>
    <row r="198" spans="1:64" hidden="1" x14ac:dyDescent="0.55000000000000004">
      <c r="A198" s="216"/>
      <c r="B198" s="217"/>
      <c r="C198" s="217"/>
      <c r="D198" s="214"/>
      <c r="E198" s="214" t="s">
        <v>71</v>
      </c>
      <c r="F198" s="217"/>
      <c r="G198" s="217"/>
      <c r="H198" s="219"/>
      <c r="I198" s="226"/>
      <c r="J198" s="209"/>
      <c r="K198" s="209"/>
      <c r="L198" s="209"/>
      <c r="M198" s="209"/>
      <c r="N198" s="210"/>
      <c r="O198" s="210"/>
      <c r="P198" s="211" t="e">
        <f t="shared" si="35"/>
        <v>#DIV/0!</v>
      </c>
      <c r="Q198" s="209"/>
      <c r="R198" s="209"/>
      <c r="S198" s="210"/>
      <c r="T198" s="209"/>
      <c r="U198" s="209"/>
      <c r="V198" s="210"/>
      <c r="W198" s="209"/>
      <c r="X198" s="209"/>
      <c r="Y198" s="210"/>
      <c r="Z198" s="209"/>
      <c r="AA198" s="209"/>
      <c r="AB198" s="210"/>
      <c r="AC198" s="209"/>
      <c r="AD198" s="209"/>
      <c r="AE198" s="210"/>
      <c r="AF198" s="209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210"/>
      <c r="AX198" s="210"/>
      <c r="AY198" s="210"/>
      <c r="AZ198" s="210"/>
      <c r="BA198" s="209"/>
      <c r="BB198" s="209"/>
      <c r="BC198" s="210"/>
      <c r="BD198" s="209"/>
      <c r="BE198" s="209"/>
      <c r="BF198" s="210"/>
      <c r="BG198" s="209"/>
      <c r="BH198" s="209"/>
      <c r="BI198" s="210"/>
      <c r="BJ198" s="209"/>
      <c r="BK198" s="209"/>
      <c r="BL198" s="210"/>
    </row>
    <row r="199" spans="1:64" hidden="1" x14ac:dyDescent="0.55000000000000004">
      <c r="A199" s="216"/>
      <c r="B199" s="217"/>
      <c r="C199" s="217"/>
      <c r="D199" s="214"/>
      <c r="E199" s="92"/>
      <c r="F199" s="217"/>
      <c r="G199" s="217"/>
      <c r="H199" s="223" t="s">
        <v>119</v>
      </c>
      <c r="I199" s="226"/>
      <c r="J199" s="209"/>
      <c r="K199" s="209"/>
      <c r="L199" s="209"/>
      <c r="M199" s="209"/>
      <c r="N199" s="210"/>
      <c r="O199" s="210"/>
      <c r="P199" s="211" t="e">
        <f t="shared" si="35"/>
        <v>#DIV/0!</v>
      </c>
      <c r="Q199" s="209"/>
      <c r="R199" s="209"/>
      <c r="S199" s="210"/>
      <c r="T199" s="209"/>
      <c r="U199" s="209"/>
      <c r="V199" s="210"/>
      <c r="W199" s="209"/>
      <c r="X199" s="209"/>
      <c r="Y199" s="210"/>
      <c r="Z199" s="209"/>
      <c r="AA199" s="209"/>
      <c r="AB199" s="210"/>
      <c r="AC199" s="209"/>
      <c r="AD199" s="209"/>
      <c r="AE199" s="210"/>
      <c r="AF199" s="209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210"/>
      <c r="AX199" s="210"/>
      <c r="AY199" s="210"/>
      <c r="AZ199" s="210"/>
      <c r="BA199" s="209"/>
      <c r="BB199" s="209"/>
      <c r="BC199" s="210"/>
      <c r="BD199" s="209"/>
      <c r="BE199" s="209"/>
      <c r="BF199" s="210"/>
      <c r="BG199" s="209"/>
      <c r="BH199" s="209"/>
      <c r="BI199" s="210"/>
      <c r="BJ199" s="209"/>
      <c r="BK199" s="209"/>
      <c r="BL199" s="210"/>
    </row>
    <row r="200" spans="1:64" hidden="1" x14ac:dyDescent="0.55000000000000004">
      <c r="A200" s="216"/>
      <c r="B200" s="217"/>
      <c r="C200" s="217"/>
      <c r="D200" s="214"/>
      <c r="E200" s="227" t="s">
        <v>127</v>
      </c>
      <c r="F200" s="92"/>
      <c r="G200" s="217"/>
      <c r="H200" s="219"/>
      <c r="I200" s="226"/>
      <c r="J200" s="209"/>
      <c r="K200" s="209"/>
      <c r="L200" s="209"/>
      <c r="M200" s="209"/>
      <c r="N200" s="210"/>
      <c r="O200" s="210"/>
      <c r="P200" s="211" t="e">
        <f t="shared" si="35"/>
        <v>#DIV/0!</v>
      </c>
      <c r="Q200" s="209"/>
      <c r="R200" s="209"/>
      <c r="S200" s="210"/>
      <c r="T200" s="209"/>
      <c r="U200" s="209"/>
      <c r="V200" s="210"/>
      <c r="W200" s="209"/>
      <c r="X200" s="209"/>
      <c r="Y200" s="210"/>
      <c r="Z200" s="209"/>
      <c r="AA200" s="209"/>
      <c r="AB200" s="210"/>
      <c r="AC200" s="209"/>
      <c r="AD200" s="209"/>
      <c r="AE200" s="210"/>
      <c r="AF200" s="209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210"/>
      <c r="AX200" s="210"/>
      <c r="AY200" s="210"/>
      <c r="AZ200" s="210"/>
      <c r="BA200" s="209"/>
      <c r="BB200" s="209"/>
      <c r="BC200" s="210"/>
      <c r="BD200" s="209"/>
      <c r="BE200" s="209"/>
      <c r="BF200" s="210"/>
      <c r="BG200" s="209"/>
      <c r="BH200" s="209"/>
      <c r="BI200" s="210"/>
      <c r="BJ200" s="209"/>
      <c r="BK200" s="209"/>
      <c r="BL200" s="210"/>
    </row>
    <row r="201" spans="1:64" hidden="1" x14ac:dyDescent="0.55000000000000004">
      <c r="A201" s="216"/>
      <c r="B201" s="217"/>
      <c r="C201" s="217"/>
      <c r="D201" s="214"/>
      <c r="E201" s="227"/>
      <c r="F201" s="92"/>
      <c r="G201" s="217"/>
      <c r="H201" s="223" t="s">
        <v>119</v>
      </c>
      <c r="I201" s="226"/>
      <c r="J201" s="209"/>
      <c r="K201" s="209"/>
      <c r="L201" s="209"/>
      <c r="M201" s="209"/>
      <c r="N201" s="210"/>
      <c r="O201" s="210"/>
      <c r="P201" s="211" t="e">
        <f t="shared" si="35"/>
        <v>#DIV/0!</v>
      </c>
      <c r="Q201" s="209"/>
      <c r="R201" s="209"/>
      <c r="S201" s="210"/>
      <c r="T201" s="209"/>
      <c r="U201" s="209"/>
      <c r="V201" s="210"/>
      <c r="W201" s="209"/>
      <c r="X201" s="209"/>
      <c r="Y201" s="210"/>
      <c r="Z201" s="209"/>
      <c r="AA201" s="209"/>
      <c r="AB201" s="210"/>
      <c r="AC201" s="209"/>
      <c r="AD201" s="209"/>
      <c r="AE201" s="210"/>
      <c r="AF201" s="209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210"/>
      <c r="AX201" s="210"/>
      <c r="AY201" s="210"/>
      <c r="AZ201" s="210"/>
      <c r="BA201" s="209"/>
      <c r="BB201" s="209"/>
      <c r="BC201" s="210"/>
      <c r="BD201" s="209"/>
      <c r="BE201" s="209"/>
      <c r="BF201" s="210"/>
      <c r="BG201" s="209"/>
      <c r="BH201" s="209"/>
      <c r="BI201" s="210"/>
      <c r="BJ201" s="209"/>
      <c r="BK201" s="209"/>
      <c r="BL201" s="210"/>
    </row>
    <row r="202" spans="1:64" hidden="1" x14ac:dyDescent="0.55000000000000004">
      <c r="A202" s="216"/>
      <c r="B202" s="217"/>
      <c r="C202" s="217"/>
      <c r="D202" s="214" t="s">
        <v>94</v>
      </c>
      <c r="E202" s="214"/>
      <c r="F202" s="214"/>
      <c r="G202" s="217"/>
      <c r="H202" s="219"/>
      <c r="I202" s="226"/>
      <c r="J202" s="209"/>
      <c r="K202" s="209"/>
      <c r="L202" s="209"/>
      <c r="M202" s="209"/>
      <c r="N202" s="210"/>
      <c r="O202" s="210"/>
      <c r="P202" s="211" t="e">
        <f t="shared" si="35"/>
        <v>#DIV/0!</v>
      </c>
      <c r="Q202" s="209"/>
      <c r="R202" s="209"/>
      <c r="S202" s="210"/>
      <c r="T202" s="209"/>
      <c r="U202" s="209"/>
      <c r="V202" s="210"/>
      <c r="W202" s="209"/>
      <c r="X202" s="209"/>
      <c r="Y202" s="210"/>
      <c r="Z202" s="209"/>
      <c r="AA202" s="209"/>
      <c r="AB202" s="210"/>
      <c r="AC202" s="209"/>
      <c r="AD202" s="209"/>
      <c r="AE202" s="210"/>
      <c r="AF202" s="209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210"/>
      <c r="AX202" s="210"/>
      <c r="AY202" s="210"/>
      <c r="AZ202" s="210"/>
      <c r="BA202" s="209"/>
      <c r="BB202" s="209"/>
      <c r="BC202" s="210"/>
      <c r="BD202" s="209"/>
      <c r="BE202" s="209"/>
      <c r="BF202" s="210"/>
      <c r="BG202" s="209"/>
      <c r="BH202" s="209"/>
      <c r="BI202" s="210"/>
      <c r="BJ202" s="209"/>
      <c r="BK202" s="209"/>
      <c r="BL202" s="210"/>
    </row>
    <row r="203" spans="1:64" hidden="1" x14ac:dyDescent="0.55000000000000004">
      <c r="A203" s="216"/>
      <c r="B203" s="217"/>
      <c r="C203" s="217"/>
      <c r="D203" s="214"/>
      <c r="E203" s="214" t="s">
        <v>128</v>
      </c>
      <c r="F203" s="214"/>
      <c r="G203" s="217"/>
      <c r="H203" s="219"/>
      <c r="I203" s="226"/>
      <c r="J203" s="209"/>
      <c r="K203" s="209"/>
      <c r="L203" s="209"/>
      <c r="M203" s="209"/>
      <c r="N203" s="210"/>
      <c r="O203" s="210"/>
      <c r="P203" s="211" t="e">
        <f t="shared" si="35"/>
        <v>#DIV/0!</v>
      </c>
      <c r="Q203" s="209"/>
      <c r="R203" s="209"/>
      <c r="S203" s="210"/>
      <c r="T203" s="209"/>
      <c r="U203" s="209"/>
      <c r="V203" s="210"/>
      <c r="W203" s="209"/>
      <c r="X203" s="209"/>
      <c r="Y203" s="210"/>
      <c r="Z203" s="209"/>
      <c r="AA203" s="209"/>
      <c r="AB203" s="210"/>
      <c r="AC203" s="209"/>
      <c r="AD203" s="209"/>
      <c r="AE203" s="210"/>
      <c r="AF203" s="209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210"/>
      <c r="AX203" s="210"/>
      <c r="AY203" s="210"/>
      <c r="AZ203" s="210"/>
      <c r="BA203" s="209"/>
      <c r="BB203" s="209"/>
      <c r="BC203" s="210"/>
      <c r="BD203" s="209"/>
      <c r="BE203" s="209"/>
      <c r="BF203" s="210"/>
      <c r="BG203" s="209"/>
      <c r="BH203" s="209"/>
      <c r="BI203" s="210"/>
      <c r="BJ203" s="209"/>
      <c r="BK203" s="209"/>
      <c r="BL203" s="210"/>
    </row>
    <row r="204" spans="1:64" hidden="1" x14ac:dyDescent="0.55000000000000004">
      <c r="A204" s="216"/>
      <c r="B204" s="217"/>
      <c r="C204" s="217"/>
      <c r="D204" s="217"/>
      <c r="E204" s="217"/>
      <c r="F204" s="217"/>
      <c r="G204" s="228" t="s">
        <v>129</v>
      </c>
      <c r="H204" s="229"/>
      <c r="I204" s="226"/>
      <c r="J204" s="209"/>
      <c r="K204" s="209"/>
      <c r="L204" s="209"/>
      <c r="M204" s="209"/>
      <c r="N204" s="210"/>
      <c r="O204" s="210"/>
      <c r="P204" s="211" t="e">
        <f t="shared" si="35"/>
        <v>#DIV/0!</v>
      </c>
      <c r="Q204" s="209"/>
      <c r="R204" s="209"/>
      <c r="S204" s="210"/>
      <c r="T204" s="209"/>
      <c r="U204" s="209"/>
      <c r="V204" s="210"/>
      <c r="W204" s="209"/>
      <c r="X204" s="209"/>
      <c r="Y204" s="210"/>
      <c r="Z204" s="209"/>
      <c r="AA204" s="209"/>
      <c r="AB204" s="210"/>
      <c r="AC204" s="209"/>
      <c r="AD204" s="209"/>
      <c r="AE204" s="210"/>
      <c r="AF204" s="209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210"/>
      <c r="AX204" s="210"/>
      <c r="AY204" s="210"/>
      <c r="AZ204" s="210"/>
      <c r="BA204" s="209"/>
      <c r="BB204" s="209"/>
      <c r="BC204" s="210"/>
      <c r="BD204" s="209"/>
      <c r="BE204" s="209"/>
      <c r="BF204" s="210"/>
      <c r="BG204" s="209"/>
      <c r="BH204" s="209"/>
      <c r="BI204" s="210"/>
      <c r="BJ204" s="209"/>
      <c r="BK204" s="209"/>
      <c r="BL204" s="210"/>
    </row>
    <row r="205" spans="1:64" hidden="1" x14ac:dyDescent="0.55000000000000004">
      <c r="A205" s="216"/>
      <c r="B205" s="217"/>
      <c r="C205" s="217"/>
      <c r="D205" s="217"/>
      <c r="E205" s="217"/>
      <c r="F205" s="217"/>
      <c r="G205" s="228"/>
      <c r="H205" s="223" t="s">
        <v>119</v>
      </c>
      <c r="I205" s="226"/>
      <c r="J205" s="209"/>
      <c r="K205" s="209"/>
      <c r="L205" s="209"/>
      <c r="M205" s="209"/>
      <c r="N205" s="210"/>
      <c r="O205" s="210"/>
      <c r="P205" s="211" t="e">
        <f t="shared" si="35"/>
        <v>#DIV/0!</v>
      </c>
      <c r="Q205" s="209"/>
      <c r="R205" s="209"/>
      <c r="S205" s="210"/>
      <c r="T205" s="209"/>
      <c r="U205" s="209"/>
      <c r="V205" s="210"/>
      <c r="W205" s="209"/>
      <c r="X205" s="209"/>
      <c r="Y205" s="210"/>
      <c r="Z205" s="209"/>
      <c r="AA205" s="209"/>
      <c r="AB205" s="210"/>
      <c r="AC205" s="209"/>
      <c r="AD205" s="209"/>
      <c r="AE205" s="210"/>
      <c r="AF205" s="209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210"/>
      <c r="AX205" s="210"/>
      <c r="AY205" s="210"/>
      <c r="AZ205" s="210"/>
      <c r="BA205" s="209"/>
      <c r="BB205" s="209"/>
      <c r="BC205" s="210"/>
      <c r="BD205" s="209"/>
      <c r="BE205" s="209"/>
      <c r="BF205" s="210"/>
      <c r="BG205" s="209"/>
      <c r="BH205" s="209"/>
      <c r="BI205" s="210"/>
      <c r="BJ205" s="209"/>
      <c r="BK205" s="209"/>
      <c r="BL205" s="210"/>
    </row>
    <row r="206" spans="1:64" hidden="1" x14ac:dyDescent="0.55000000000000004">
      <c r="A206" s="216"/>
      <c r="B206" s="217"/>
      <c r="C206" s="217"/>
      <c r="D206" s="214"/>
      <c r="E206" s="217"/>
      <c r="F206" s="91"/>
      <c r="G206" s="221" t="s">
        <v>145</v>
      </c>
      <c r="H206" s="219"/>
      <c r="I206" s="226"/>
      <c r="J206" s="209"/>
      <c r="K206" s="209"/>
      <c r="L206" s="209"/>
      <c r="M206" s="209"/>
      <c r="N206" s="210"/>
      <c r="O206" s="210"/>
      <c r="P206" s="211" t="e">
        <f t="shared" si="35"/>
        <v>#DIV/0!</v>
      </c>
      <c r="Q206" s="209"/>
      <c r="R206" s="209"/>
      <c r="S206" s="210"/>
      <c r="T206" s="209"/>
      <c r="U206" s="209"/>
      <c r="V206" s="210"/>
      <c r="W206" s="209"/>
      <c r="X206" s="209"/>
      <c r="Y206" s="210"/>
      <c r="Z206" s="209"/>
      <c r="AA206" s="209"/>
      <c r="AB206" s="210"/>
      <c r="AC206" s="209"/>
      <c r="AD206" s="209"/>
      <c r="AE206" s="210"/>
      <c r="AF206" s="209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210"/>
      <c r="AX206" s="210"/>
      <c r="AY206" s="210"/>
      <c r="AZ206" s="210"/>
      <c r="BA206" s="209"/>
      <c r="BB206" s="209"/>
      <c r="BC206" s="210"/>
      <c r="BD206" s="209"/>
      <c r="BE206" s="209"/>
      <c r="BF206" s="210"/>
      <c r="BG206" s="209"/>
      <c r="BH206" s="209"/>
      <c r="BI206" s="210"/>
      <c r="BJ206" s="209"/>
      <c r="BK206" s="209"/>
      <c r="BL206" s="210"/>
    </row>
    <row r="207" spans="1:64" hidden="1" x14ac:dyDescent="0.55000000000000004">
      <c r="A207" s="216"/>
      <c r="B207" s="217"/>
      <c r="C207" s="217"/>
      <c r="D207" s="214"/>
      <c r="E207" s="217"/>
      <c r="F207" s="91"/>
      <c r="G207" s="221" t="s">
        <v>146</v>
      </c>
      <c r="H207" s="219"/>
      <c r="I207" s="226"/>
      <c r="J207" s="209"/>
      <c r="K207" s="209"/>
      <c r="L207" s="209"/>
      <c r="M207" s="209"/>
      <c r="N207" s="210"/>
      <c r="O207" s="210"/>
      <c r="P207" s="211" t="e">
        <f t="shared" si="35"/>
        <v>#DIV/0!</v>
      </c>
      <c r="Q207" s="209"/>
      <c r="R207" s="209"/>
      <c r="S207" s="210"/>
      <c r="T207" s="209"/>
      <c r="U207" s="209"/>
      <c r="V207" s="210"/>
      <c r="W207" s="209"/>
      <c r="X207" s="209"/>
      <c r="Y207" s="210"/>
      <c r="Z207" s="209"/>
      <c r="AA207" s="209"/>
      <c r="AB207" s="210"/>
      <c r="AC207" s="209"/>
      <c r="AD207" s="209"/>
      <c r="AE207" s="210"/>
      <c r="AF207" s="209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210"/>
      <c r="AX207" s="210"/>
      <c r="AY207" s="210"/>
      <c r="AZ207" s="210"/>
      <c r="BA207" s="209"/>
      <c r="BB207" s="209"/>
      <c r="BC207" s="210"/>
      <c r="BD207" s="209"/>
      <c r="BE207" s="209"/>
      <c r="BF207" s="210"/>
      <c r="BG207" s="209"/>
      <c r="BH207" s="209"/>
      <c r="BI207" s="210"/>
      <c r="BJ207" s="209"/>
      <c r="BK207" s="209"/>
      <c r="BL207" s="210"/>
    </row>
    <row r="208" spans="1:64" hidden="1" x14ac:dyDescent="0.55000000000000004">
      <c r="A208" s="216"/>
      <c r="B208" s="217"/>
      <c r="C208" s="217"/>
      <c r="D208" s="214"/>
      <c r="E208" s="217"/>
      <c r="F208" s="91"/>
      <c r="G208" s="221" t="s">
        <v>147</v>
      </c>
      <c r="H208" s="219"/>
      <c r="I208" s="226"/>
      <c r="J208" s="209"/>
      <c r="K208" s="209"/>
      <c r="L208" s="209"/>
      <c r="M208" s="209"/>
      <c r="N208" s="210"/>
      <c r="O208" s="210"/>
      <c r="P208" s="211" t="e">
        <f t="shared" si="35"/>
        <v>#DIV/0!</v>
      </c>
      <c r="Q208" s="209"/>
      <c r="R208" s="209"/>
      <c r="S208" s="210"/>
      <c r="T208" s="209"/>
      <c r="U208" s="209"/>
      <c r="V208" s="210"/>
      <c r="W208" s="209"/>
      <c r="X208" s="209"/>
      <c r="Y208" s="210"/>
      <c r="Z208" s="209"/>
      <c r="AA208" s="209"/>
      <c r="AB208" s="210"/>
      <c r="AC208" s="209"/>
      <c r="AD208" s="209"/>
      <c r="AE208" s="210"/>
      <c r="AF208" s="209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210"/>
      <c r="AX208" s="210"/>
      <c r="AY208" s="210"/>
      <c r="AZ208" s="210"/>
      <c r="BA208" s="209"/>
      <c r="BB208" s="209"/>
      <c r="BC208" s="210"/>
      <c r="BD208" s="209"/>
      <c r="BE208" s="209"/>
      <c r="BF208" s="210"/>
      <c r="BG208" s="209"/>
      <c r="BH208" s="209"/>
      <c r="BI208" s="210"/>
      <c r="BJ208" s="209"/>
      <c r="BK208" s="209"/>
      <c r="BL208" s="210"/>
    </row>
    <row r="209" spans="1:64" hidden="1" x14ac:dyDescent="0.55000000000000004">
      <c r="A209" s="216"/>
      <c r="B209" s="217"/>
      <c r="C209" s="217"/>
      <c r="D209" s="214"/>
      <c r="E209" s="217"/>
      <c r="F209" s="91"/>
      <c r="G209" s="93" t="s">
        <v>148</v>
      </c>
      <c r="H209" s="219"/>
      <c r="I209" s="226"/>
      <c r="J209" s="209"/>
      <c r="K209" s="209"/>
      <c r="L209" s="209"/>
      <c r="M209" s="209"/>
      <c r="N209" s="210"/>
      <c r="O209" s="210"/>
      <c r="P209" s="211" t="e">
        <f t="shared" si="35"/>
        <v>#DIV/0!</v>
      </c>
      <c r="Q209" s="209"/>
      <c r="R209" s="209"/>
      <c r="S209" s="210"/>
      <c r="T209" s="209"/>
      <c r="U209" s="209"/>
      <c r="V209" s="210"/>
      <c r="W209" s="209"/>
      <c r="X209" s="209"/>
      <c r="Y209" s="210"/>
      <c r="Z209" s="209"/>
      <c r="AA209" s="209"/>
      <c r="AB209" s="210"/>
      <c r="AC209" s="209"/>
      <c r="AD209" s="209"/>
      <c r="AE209" s="210"/>
      <c r="AF209" s="209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210"/>
      <c r="AX209" s="210"/>
      <c r="AY209" s="210"/>
      <c r="AZ209" s="210"/>
      <c r="BA209" s="209"/>
      <c r="BB209" s="209"/>
      <c r="BC209" s="210"/>
      <c r="BD209" s="209"/>
      <c r="BE209" s="209"/>
      <c r="BF209" s="210"/>
      <c r="BG209" s="209"/>
      <c r="BH209" s="209"/>
      <c r="BI209" s="210"/>
      <c r="BJ209" s="209"/>
      <c r="BK209" s="209"/>
      <c r="BL209" s="210"/>
    </row>
    <row r="210" spans="1:64" hidden="1" x14ac:dyDescent="0.55000000000000004">
      <c r="A210" s="216"/>
      <c r="B210" s="217"/>
      <c r="C210" s="217"/>
      <c r="D210" s="214" t="s">
        <v>70</v>
      </c>
      <c r="E210" s="217"/>
      <c r="F210" s="217"/>
      <c r="G210" s="217"/>
      <c r="H210" s="219"/>
      <c r="I210" s="226"/>
      <c r="J210" s="209"/>
      <c r="K210" s="209"/>
      <c r="L210" s="209"/>
      <c r="M210" s="209"/>
      <c r="N210" s="210"/>
      <c r="O210" s="210"/>
      <c r="P210" s="211" t="e">
        <f t="shared" si="35"/>
        <v>#DIV/0!</v>
      </c>
      <c r="Q210" s="209"/>
      <c r="R210" s="209"/>
      <c r="S210" s="210"/>
      <c r="T210" s="209"/>
      <c r="U210" s="209"/>
      <c r="V210" s="210"/>
      <c r="W210" s="209"/>
      <c r="X210" s="209"/>
      <c r="Y210" s="210"/>
      <c r="Z210" s="209"/>
      <c r="AA210" s="209"/>
      <c r="AB210" s="210"/>
      <c r="AC210" s="209"/>
      <c r="AD210" s="209"/>
      <c r="AE210" s="210"/>
      <c r="AF210" s="209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210"/>
      <c r="AX210" s="210"/>
      <c r="AY210" s="210"/>
      <c r="AZ210" s="210"/>
      <c r="BA210" s="209"/>
      <c r="BB210" s="209"/>
      <c r="BC210" s="210"/>
      <c r="BD210" s="209"/>
      <c r="BE210" s="209"/>
      <c r="BF210" s="210"/>
      <c r="BG210" s="209"/>
      <c r="BH210" s="209"/>
      <c r="BI210" s="210"/>
      <c r="BJ210" s="209"/>
      <c r="BK210" s="209"/>
      <c r="BL210" s="210"/>
    </row>
    <row r="211" spans="1:64" hidden="1" x14ac:dyDescent="0.55000000000000004">
      <c r="A211" s="216"/>
      <c r="B211" s="217"/>
      <c r="C211" s="217"/>
      <c r="D211" s="214"/>
      <c r="E211" s="214" t="s">
        <v>71</v>
      </c>
      <c r="F211" s="217"/>
      <c r="G211" s="217"/>
      <c r="H211" s="219"/>
      <c r="I211" s="226"/>
      <c r="J211" s="209"/>
      <c r="K211" s="209"/>
      <c r="L211" s="209"/>
      <c r="M211" s="209"/>
      <c r="N211" s="210"/>
      <c r="O211" s="210"/>
      <c r="P211" s="211" t="e">
        <f t="shared" si="35"/>
        <v>#DIV/0!</v>
      </c>
      <c r="Q211" s="209"/>
      <c r="R211" s="209"/>
      <c r="S211" s="210"/>
      <c r="T211" s="209"/>
      <c r="U211" s="209"/>
      <c r="V211" s="210"/>
      <c r="W211" s="209"/>
      <c r="X211" s="209"/>
      <c r="Y211" s="210"/>
      <c r="Z211" s="209"/>
      <c r="AA211" s="209"/>
      <c r="AB211" s="210"/>
      <c r="AC211" s="209"/>
      <c r="AD211" s="209"/>
      <c r="AE211" s="210"/>
      <c r="AF211" s="209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210"/>
      <c r="AX211" s="210"/>
      <c r="AY211" s="210"/>
      <c r="AZ211" s="210"/>
      <c r="BA211" s="209"/>
      <c r="BB211" s="209"/>
      <c r="BC211" s="210"/>
      <c r="BD211" s="209"/>
      <c r="BE211" s="209"/>
      <c r="BF211" s="210"/>
      <c r="BG211" s="209"/>
      <c r="BH211" s="209"/>
      <c r="BI211" s="210"/>
      <c r="BJ211" s="209"/>
      <c r="BK211" s="209"/>
      <c r="BL211" s="210"/>
    </row>
    <row r="212" spans="1:64" hidden="1" x14ac:dyDescent="0.55000000000000004">
      <c r="A212" s="216"/>
      <c r="B212" s="217"/>
      <c r="C212" s="217"/>
      <c r="D212" s="214"/>
      <c r="E212" s="214"/>
      <c r="F212" s="217"/>
      <c r="G212" s="217"/>
      <c r="H212" s="219"/>
      <c r="I212" s="226"/>
      <c r="J212" s="209"/>
      <c r="K212" s="209"/>
      <c r="L212" s="209"/>
      <c r="M212" s="209"/>
      <c r="N212" s="210"/>
      <c r="O212" s="210"/>
      <c r="P212" s="211" t="e">
        <f t="shared" si="35"/>
        <v>#DIV/0!</v>
      </c>
      <c r="Q212" s="209"/>
      <c r="R212" s="209"/>
      <c r="S212" s="210"/>
      <c r="T212" s="209"/>
      <c r="U212" s="209"/>
      <c r="V212" s="210"/>
      <c r="W212" s="209"/>
      <c r="X212" s="209"/>
      <c r="Y212" s="210"/>
      <c r="Z212" s="209"/>
      <c r="AA212" s="209"/>
      <c r="AB212" s="210"/>
      <c r="AC212" s="209"/>
      <c r="AD212" s="209"/>
      <c r="AE212" s="210"/>
      <c r="AF212" s="209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210"/>
      <c r="AX212" s="210"/>
      <c r="AY212" s="210"/>
      <c r="AZ212" s="210"/>
      <c r="BA212" s="209"/>
      <c r="BB212" s="209"/>
      <c r="BC212" s="210"/>
      <c r="BD212" s="209"/>
      <c r="BE212" s="209"/>
      <c r="BF212" s="210"/>
      <c r="BG212" s="209"/>
      <c r="BH212" s="209"/>
      <c r="BI212" s="210"/>
      <c r="BJ212" s="209"/>
      <c r="BK212" s="209"/>
      <c r="BL212" s="210"/>
    </row>
    <row r="213" spans="1:64" hidden="1" x14ac:dyDescent="0.55000000000000004">
      <c r="A213" s="216"/>
      <c r="B213" s="217"/>
      <c r="C213" s="214" t="s">
        <v>149</v>
      </c>
      <c r="D213" s="217"/>
      <c r="E213" s="217"/>
      <c r="F213" s="217"/>
      <c r="G213" s="217"/>
      <c r="H213" s="219"/>
      <c r="I213" s="226"/>
      <c r="J213" s="209"/>
      <c r="K213" s="209"/>
      <c r="L213" s="209"/>
      <c r="M213" s="209"/>
      <c r="N213" s="210"/>
      <c r="O213" s="210"/>
      <c r="P213" s="211" t="e">
        <f t="shared" si="35"/>
        <v>#DIV/0!</v>
      </c>
      <c r="Q213" s="209"/>
      <c r="R213" s="209"/>
      <c r="S213" s="210"/>
      <c r="T213" s="209"/>
      <c r="U213" s="209"/>
      <c r="V213" s="210"/>
      <c r="W213" s="209"/>
      <c r="X213" s="209"/>
      <c r="Y213" s="210"/>
      <c r="Z213" s="209"/>
      <c r="AA213" s="209"/>
      <c r="AB213" s="210"/>
      <c r="AC213" s="209"/>
      <c r="AD213" s="209"/>
      <c r="AE213" s="210"/>
      <c r="AF213" s="209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210"/>
      <c r="AX213" s="210"/>
      <c r="AY213" s="210"/>
      <c r="AZ213" s="210"/>
      <c r="BA213" s="209"/>
      <c r="BB213" s="209"/>
      <c r="BC213" s="210"/>
      <c r="BD213" s="209"/>
      <c r="BE213" s="209"/>
      <c r="BF213" s="210"/>
      <c r="BG213" s="209"/>
      <c r="BH213" s="209"/>
      <c r="BI213" s="210"/>
      <c r="BJ213" s="209"/>
      <c r="BK213" s="209"/>
      <c r="BL213" s="210"/>
    </row>
    <row r="214" spans="1:64" hidden="1" x14ac:dyDescent="0.55000000000000004">
      <c r="A214" s="216"/>
      <c r="B214" s="217"/>
      <c r="C214" s="217"/>
      <c r="D214" s="214" t="s">
        <v>40</v>
      </c>
      <c r="E214" s="217"/>
      <c r="F214" s="217"/>
      <c r="G214" s="217"/>
      <c r="H214" s="219"/>
      <c r="I214" s="226"/>
      <c r="J214" s="209"/>
      <c r="K214" s="209"/>
      <c r="L214" s="209"/>
      <c r="M214" s="209"/>
      <c r="N214" s="210"/>
      <c r="O214" s="210"/>
      <c r="P214" s="211" t="e">
        <f t="shared" si="35"/>
        <v>#DIV/0!</v>
      </c>
      <c r="Q214" s="209"/>
      <c r="R214" s="209"/>
      <c r="S214" s="210"/>
      <c r="T214" s="209"/>
      <c r="U214" s="209"/>
      <c r="V214" s="210"/>
      <c r="W214" s="209"/>
      <c r="X214" s="209"/>
      <c r="Y214" s="210"/>
      <c r="Z214" s="209"/>
      <c r="AA214" s="209"/>
      <c r="AB214" s="210"/>
      <c r="AC214" s="209"/>
      <c r="AD214" s="209"/>
      <c r="AE214" s="210"/>
      <c r="AF214" s="209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210"/>
      <c r="AX214" s="210"/>
      <c r="AY214" s="210"/>
      <c r="AZ214" s="210"/>
      <c r="BA214" s="209"/>
      <c r="BB214" s="209"/>
      <c r="BC214" s="210"/>
      <c r="BD214" s="209"/>
      <c r="BE214" s="209"/>
      <c r="BF214" s="210"/>
      <c r="BG214" s="209"/>
      <c r="BH214" s="209"/>
      <c r="BI214" s="210"/>
      <c r="BJ214" s="209"/>
      <c r="BK214" s="209"/>
      <c r="BL214" s="210"/>
    </row>
    <row r="215" spans="1:64" hidden="1" x14ac:dyDescent="0.55000000000000004">
      <c r="A215" s="216"/>
      <c r="B215" s="217"/>
      <c r="C215" s="217"/>
      <c r="D215" s="214"/>
      <c r="E215" s="214" t="s">
        <v>41</v>
      </c>
      <c r="F215" s="217"/>
      <c r="G215" s="217"/>
      <c r="H215" s="219"/>
      <c r="I215" s="226"/>
      <c r="J215" s="209"/>
      <c r="K215" s="209"/>
      <c r="L215" s="209"/>
      <c r="M215" s="209"/>
      <c r="N215" s="210"/>
      <c r="O215" s="210"/>
      <c r="P215" s="211" t="e">
        <f t="shared" si="35"/>
        <v>#DIV/0!</v>
      </c>
      <c r="Q215" s="209"/>
      <c r="R215" s="209"/>
      <c r="S215" s="210"/>
      <c r="T215" s="209"/>
      <c r="U215" s="209"/>
      <c r="V215" s="210"/>
      <c r="W215" s="209"/>
      <c r="X215" s="209"/>
      <c r="Y215" s="210"/>
      <c r="Z215" s="209"/>
      <c r="AA215" s="209"/>
      <c r="AB215" s="210"/>
      <c r="AC215" s="209"/>
      <c r="AD215" s="209"/>
      <c r="AE215" s="210"/>
      <c r="AF215" s="209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210"/>
      <c r="AX215" s="210"/>
      <c r="AY215" s="210"/>
      <c r="AZ215" s="210"/>
      <c r="BA215" s="209"/>
      <c r="BB215" s="209"/>
      <c r="BC215" s="210"/>
      <c r="BD215" s="209"/>
      <c r="BE215" s="209"/>
      <c r="BF215" s="210"/>
      <c r="BG215" s="209"/>
      <c r="BH215" s="209"/>
      <c r="BI215" s="210"/>
      <c r="BJ215" s="209"/>
      <c r="BK215" s="209"/>
      <c r="BL215" s="210"/>
    </row>
    <row r="216" spans="1:64" hidden="1" x14ac:dyDescent="0.55000000000000004">
      <c r="A216" s="216"/>
      <c r="B216" s="217"/>
      <c r="C216" s="217"/>
      <c r="D216" s="214"/>
      <c r="E216" s="217"/>
      <c r="F216" s="214" t="s">
        <v>42</v>
      </c>
      <c r="G216" s="217"/>
      <c r="H216" s="219"/>
      <c r="I216" s="226"/>
      <c r="J216" s="209"/>
      <c r="K216" s="209"/>
      <c r="L216" s="209"/>
      <c r="M216" s="209"/>
      <c r="N216" s="210"/>
      <c r="O216" s="210"/>
      <c r="P216" s="211" t="e">
        <f t="shared" si="35"/>
        <v>#DIV/0!</v>
      </c>
      <c r="Q216" s="209"/>
      <c r="R216" s="209"/>
      <c r="S216" s="210"/>
      <c r="T216" s="209"/>
      <c r="U216" s="209"/>
      <c r="V216" s="210"/>
      <c r="W216" s="209"/>
      <c r="X216" s="209"/>
      <c r="Y216" s="210"/>
      <c r="Z216" s="209"/>
      <c r="AA216" s="209"/>
      <c r="AB216" s="210"/>
      <c r="AC216" s="209"/>
      <c r="AD216" s="209"/>
      <c r="AE216" s="210"/>
      <c r="AF216" s="209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210"/>
      <c r="AX216" s="210"/>
      <c r="AY216" s="210"/>
      <c r="AZ216" s="210"/>
      <c r="BA216" s="209"/>
      <c r="BB216" s="209"/>
      <c r="BC216" s="210"/>
      <c r="BD216" s="209"/>
      <c r="BE216" s="209"/>
      <c r="BF216" s="210"/>
      <c r="BG216" s="209"/>
      <c r="BH216" s="209"/>
      <c r="BI216" s="210"/>
      <c r="BJ216" s="209"/>
      <c r="BK216" s="209"/>
      <c r="BL216" s="210"/>
    </row>
    <row r="217" spans="1:64" hidden="1" x14ac:dyDescent="0.55000000000000004">
      <c r="A217" s="216"/>
      <c r="B217" s="217"/>
      <c r="C217" s="217"/>
      <c r="D217" s="214"/>
      <c r="E217" s="217"/>
      <c r="F217" s="214" t="s">
        <v>47</v>
      </c>
      <c r="G217" s="217"/>
      <c r="H217" s="219"/>
      <c r="I217" s="226"/>
      <c r="J217" s="209"/>
      <c r="K217" s="209"/>
      <c r="L217" s="209"/>
      <c r="M217" s="209"/>
      <c r="N217" s="210"/>
      <c r="O217" s="210"/>
      <c r="P217" s="211" t="e">
        <f t="shared" si="35"/>
        <v>#DIV/0!</v>
      </c>
      <c r="Q217" s="209"/>
      <c r="R217" s="209"/>
      <c r="S217" s="210"/>
      <c r="T217" s="209"/>
      <c r="U217" s="209"/>
      <c r="V217" s="210"/>
      <c r="W217" s="209"/>
      <c r="X217" s="209"/>
      <c r="Y217" s="210"/>
      <c r="Z217" s="209"/>
      <c r="AA217" s="209"/>
      <c r="AB217" s="210"/>
      <c r="AC217" s="209"/>
      <c r="AD217" s="209"/>
      <c r="AE217" s="210"/>
      <c r="AF217" s="209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210"/>
      <c r="AX217" s="210"/>
      <c r="AY217" s="210"/>
      <c r="AZ217" s="210"/>
      <c r="BA217" s="209"/>
      <c r="BB217" s="209"/>
      <c r="BC217" s="210"/>
      <c r="BD217" s="209"/>
      <c r="BE217" s="209"/>
      <c r="BF217" s="210"/>
      <c r="BG217" s="209"/>
      <c r="BH217" s="209"/>
      <c r="BI217" s="210"/>
      <c r="BJ217" s="209"/>
      <c r="BK217" s="209"/>
      <c r="BL217" s="210"/>
    </row>
    <row r="218" spans="1:64" hidden="1" x14ac:dyDescent="0.55000000000000004">
      <c r="A218" s="216"/>
      <c r="B218" s="217"/>
      <c r="C218" s="217"/>
      <c r="D218" s="217"/>
      <c r="E218" s="217"/>
      <c r="F218" s="217" t="s">
        <v>150</v>
      </c>
      <c r="G218" s="217"/>
      <c r="H218" s="219"/>
      <c r="I218" s="226"/>
      <c r="J218" s="209"/>
      <c r="K218" s="209"/>
      <c r="L218" s="209"/>
      <c r="M218" s="209"/>
      <c r="N218" s="210"/>
      <c r="O218" s="210"/>
      <c r="P218" s="211" t="e">
        <f t="shared" si="35"/>
        <v>#DIV/0!</v>
      </c>
      <c r="Q218" s="209"/>
      <c r="R218" s="209"/>
      <c r="S218" s="210"/>
      <c r="T218" s="209"/>
      <c r="U218" s="209"/>
      <c r="V218" s="210"/>
      <c r="W218" s="209"/>
      <c r="X218" s="209"/>
      <c r="Y218" s="210"/>
      <c r="Z218" s="209"/>
      <c r="AA218" s="209"/>
      <c r="AB218" s="210"/>
      <c r="AC218" s="209"/>
      <c r="AD218" s="209"/>
      <c r="AE218" s="210"/>
      <c r="AF218" s="209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210"/>
      <c r="AX218" s="210"/>
      <c r="AY218" s="210"/>
      <c r="AZ218" s="210"/>
      <c r="BA218" s="209"/>
      <c r="BB218" s="209"/>
      <c r="BC218" s="210"/>
      <c r="BD218" s="209"/>
      <c r="BE218" s="209"/>
      <c r="BF218" s="210"/>
      <c r="BG218" s="209"/>
      <c r="BH218" s="209"/>
      <c r="BI218" s="210"/>
      <c r="BJ218" s="209"/>
      <c r="BK218" s="209"/>
      <c r="BL218" s="210"/>
    </row>
    <row r="219" spans="1:64" hidden="1" x14ac:dyDescent="0.55000000000000004">
      <c r="A219" s="216"/>
      <c r="B219" s="217"/>
      <c r="C219" s="217"/>
      <c r="D219" s="214"/>
      <c r="E219" s="217"/>
      <c r="F219" s="214" t="s">
        <v>59</v>
      </c>
      <c r="G219" s="217"/>
      <c r="H219" s="219"/>
      <c r="I219" s="226"/>
      <c r="J219" s="209"/>
      <c r="K219" s="209"/>
      <c r="L219" s="209"/>
      <c r="M219" s="209"/>
      <c r="N219" s="210"/>
      <c r="O219" s="210"/>
      <c r="P219" s="211" t="e">
        <f t="shared" si="35"/>
        <v>#DIV/0!</v>
      </c>
      <c r="Q219" s="209"/>
      <c r="R219" s="209"/>
      <c r="S219" s="210"/>
      <c r="T219" s="209"/>
      <c r="U219" s="209"/>
      <c r="V219" s="210"/>
      <c r="W219" s="209"/>
      <c r="X219" s="209"/>
      <c r="Y219" s="210"/>
      <c r="Z219" s="209"/>
      <c r="AA219" s="209"/>
      <c r="AB219" s="210"/>
      <c r="AC219" s="209"/>
      <c r="AD219" s="209"/>
      <c r="AE219" s="210"/>
      <c r="AF219" s="209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210"/>
      <c r="AX219" s="210"/>
      <c r="AY219" s="210"/>
      <c r="AZ219" s="210"/>
      <c r="BA219" s="209"/>
      <c r="BB219" s="209"/>
      <c r="BC219" s="210"/>
      <c r="BD219" s="209"/>
      <c r="BE219" s="209"/>
      <c r="BF219" s="210"/>
      <c r="BG219" s="209"/>
      <c r="BH219" s="209"/>
      <c r="BI219" s="210"/>
      <c r="BJ219" s="209"/>
      <c r="BK219" s="209"/>
      <c r="BL219" s="210"/>
    </row>
    <row r="220" spans="1:64" hidden="1" x14ac:dyDescent="0.55000000000000004">
      <c r="A220" s="216"/>
      <c r="B220" s="217"/>
      <c r="C220" s="217"/>
      <c r="D220" s="214"/>
      <c r="E220" s="217"/>
      <c r="F220" s="91" t="s">
        <v>151</v>
      </c>
      <c r="G220" s="217"/>
      <c r="H220" s="219"/>
      <c r="I220" s="226"/>
      <c r="J220" s="209"/>
      <c r="K220" s="209"/>
      <c r="L220" s="209"/>
      <c r="M220" s="209"/>
      <c r="N220" s="210"/>
      <c r="O220" s="210"/>
      <c r="P220" s="211" t="e">
        <f t="shared" si="35"/>
        <v>#DIV/0!</v>
      </c>
      <c r="Q220" s="209"/>
      <c r="R220" s="209"/>
      <c r="S220" s="210"/>
      <c r="T220" s="209"/>
      <c r="U220" s="209"/>
      <c r="V220" s="210"/>
      <c r="W220" s="209"/>
      <c r="X220" s="209"/>
      <c r="Y220" s="210"/>
      <c r="Z220" s="209"/>
      <c r="AA220" s="209"/>
      <c r="AB220" s="210"/>
      <c r="AC220" s="209"/>
      <c r="AD220" s="209"/>
      <c r="AE220" s="210"/>
      <c r="AF220" s="209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210"/>
      <c r="AX220" s="210"/>
      <c r="AY220" s="210"/>
      <c r="AZ220" s="210"/>
      <c r="BA220" s="209"/>
      <c r="BB220" s="209"/>
      <c r="BC220" s="210"/>
      <c r="BD220" s="209"/>
      <c r="BE220" s="209"/>
      <c r="BF220" s="210"/>
      <c r="BG220" s="209"/>
      <c r="BH220" s="209"/>
      <c r="BI220" s="210"/>
      <c r="BJ220" s="209"/>
      <c r="BK220" s="209"/>
      <c r="BL220" s="210"/>
    </row>
    <row r="221" spans="1:64" hidden="1" x14ac:dyDescent="0.55000000000000004">
      <c r="A221" s="216"/>
      <c r="B221" s="217"/>
      <c r="C221" s="217"/>
      <c r="D221" s="214"/>
      <c r="E221" s="217"/>
      <c r="F221" s="91" t="s">
        <v>152</v>
      </c>
      <c r="G221" s="217"/>
      <c r="H221" s="219"/>
      <c r="I221" s="226"/>
      <c r="J221" s="209"/>
      <c r="K221" s="209"/>
      <c r="L221" s="209"/>
      <c r="M221" s="209"/>
      <c r="N221" s="210"/>
      <c r="O221" s="210"/>
      <c r="P221" s="211" t="e">
        <f t="shared" ref="P221:P284" si="36">SUM(O221*100/L221)</f>
        <v>#DIV/0!</v>
      </c>
      <c r="Q221" s="209"/>
      <c r="R221" s="209"/>
      <c r="S221" s="210"/>
      <c r="T221" s="209"/>
      <c r="U221" s="209"/>
      <c r="V221" s="210"/>
      <c r="W221" s="209"/>
      <c r="X221" s="209"/>
      <c r="Y221" s="210"/>
      <c r="Z221" s="209"/>
      <c r="AA221" s="209"/>
      <c r="AB221" s="210"/>
      <c r="AC221" s="209"/>
      <c r="AD221" s="209"/>
      <c r="AE221" s="210"/>
      <c r="AF221" s="209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210"/>
      <c r="AX221" s="210"/>
      <c r="AY221" s="210"/>
      <c r="AZ221" s="210"/>
      <c r="BA221" s="209"/>
      <c r="BB221" s="209"/>
      <c r="BC221" s="210"/>
      <c r="BD221" s="209"/>
      <c r="BE221" s="209"/>
      <c r="BF221" s="210"/>
      <c r="BG221" s="209"/>
      <c r="BH221" s="209"/>
      <c r="BI221" s="210"/>
      <c r="BJ221" s="209"/>
      <c r="BK221" s="209"/>
      <c r="BL221" s="210"/>
    </row>
    <row r="222" spans="1:64" hidden="1" x14ac:dyDescent="0.55000000000000004">
      <c r="A222" s="216"/>
      <c r="B222" s="217"/>
      <c r="C222" s="217"/>
      <c r="D222" s="214"/>
      <c r="E222" s="217"/>
      <c r="F222" s="217" t="s">
        <v>153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211" t="e">
        <f t="shared" si="36"/>
        <v>#DIV/0!</v>
      </c>
      <c r="Q222" s="209"/>
      <c r="R222" s="209"/>
      <c r="S222" s="210"/>
      <c r="T222" s="209"/>
      <c r="U222" s="209"/>
      <c r="V222" s="210"/>
      <c r="W222" s="209"/>
      <c r="X222" s="209"/>
      <c r="Y222" s="210"/>
      <c r="Z222" s="209"/>
      <c r="AA222" s="209"/>
      <c r="AB222" s="210"/>
      <c r="AC222" s="209"/>
      <c r="AD222" s="209"/>
      <c r="AE222" s="210"/>
      <c r="AF222" s="209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210"/>
      <c r="AX222" s="210"/>
      <c r="AY222" s="210"/>
      <c r="AZ222" s="210"/>
      <c r="BA222" s="209"/>
      <c r="BB222" s="209"/>
      <c r="BC222" s="210"/>
      <c r="BD222" s="209"/>
      <c r="BE222" s="209"/>
      <c r="BF222" s="210"/>
      <c r="BG222" s="209"/>
      <c r="BH222" s="209"/>
      <c r="BI222" s="210"/>
      <c r="BJ222" s="209"/>
      <c r="BK222" s="209"/>
      <c r="BL222" s="210"/>
    </row>
    <row r="223" spans="1:64" hidden="1" x14ac:dyDescent="0.55000000000000004">
      <c r="A223" s="216"/>
      <c r="B223" s="217"/>
      <c r="C223" s="217"/>
      <c r="D223" s="217"/>
      <c r="E223" s="217"/>
      <c r="F223" s="217" t="s">
        <v>154</v>
      </c>
      <c r="G223" s="217"/>
      <c r="H223" s="219"/>
      <c r="I223" s="226"/>
      <c r="J223" s="209"/>
      <c r="K223" s="209"/>
      <c r="L223" s="209"/>
      <c r="M223" s="209"/>
      <c r="N223" s="210"/>
      <c r="O223" s="210"/>
      <c r="P223" s="211" t="e">
        <f t="shared" si="36"/>
        <v>#DIV/0!</v>
      </c>
      <c r="Q223" s="209"/>
      <c r="R223" s="209"/>
      <c r="S223" s="210"/>
      <c r="T223" s="209"/>
      <c r="U223" s="209"/>
      <c r="V223" s="210"/>
      <c r="W223" s="209"/>
      <c r="X223" s="209"/>
      <c r="Y223" s="210"/>
      <c r="Z223" s="209"/>
      <c r="AA223" s="209"/>
      <c r="AB223" s="210"/>
      <c r="AC223" s="209"/>
      <c r="AD223" s="209"/>
      <c r="AE223" s="210"/>
      <c r="AF223" s="209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210"/>
      <c r="AX223" s="210"/>
      <c r="AY223" s="210"/>
      <c r="AZ223" s="210"/>
      <c r="BA223" s="209"/>
      <c r="BB223" s="209"/>
      <c r="BC223" s="210"/>
      <c r="BD223" s="209"/>
      <c r="BE223" s="209"/>
      <c r="BF223" s="210"/>
      <c r="BG223" s="209"/>
      <c r="BH223" s="209"/>
      <c r="BI223" s="210"/>
      <c r="BJ223" s="209"/>
      <c r="BK223" s="209"/>
      <c r="BL223" s="210"/>
    </row>
    <row r="224" spans="1:64" hidden="1" x14ac:dyDescent="0.55000000000000004">
      <c r="A224" s="216"/>
      <c r="B224" s="217"/>
      <c r="C224" s="217"/>
      <c r="D224" s="214"/>
      <c r="E224" s="214" t="s">
        <v>67</v>
      </c>
      <c r="F224" s="214"/>
      <c r="G224" s="217"/>
      <c r="H224" s="219"/>
      <c r="I224" s="226"/>
      <c r="J224" s="209"/>
      <c r="K224" s="209"/>
      <c r="L224" s="209"/>
      <c r="M224" s="209"/>
      <c r="N224" s="210"/>
      <c r="O224" s="210"/>
      <c r="P224" s="211" t="e">
        <f t="shared" si="36"/>
        <v>#DIV/0!</v>
      </c>
      <c r="Q224" s="209"/>
      <c r="R224" s="209"/>
      <c r="S224" s="210"/>
      <c r="T224" s="209"/>
      <c r="U224" s="209"/>
      <c r="V224" s="210"/>
      <c r="W224" s="209"/>
      <c r="X224" s="209"/>
      <c r="Y224" s="210"/>
      <c r="Z224" s="209"/>
      <c r="AA224" s="209"/>
      <c r="AB224" s="210"/>
      <c r="AC224" s="209"/>
      <c r="AD224" s="209"/>
      <c r="AE224" s="210"/>
      <c r="AF224" s="209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210"/>
      <c r="AX224" s="210"/>
      <c r="AY224" s="210"/>
      <c r="AZ224" s="210"/>
      <c r="BA224" s="209"/>
      <c r="BB224" s="209"/>
      <c r="BC224" s="210"/>
      <c r="BD224" s="209"/>
      <c r="BE224" s="209"/>
      <c r="BF224" s="210"/>
      <c r="BG224" s="209"/>
      <c r="BH224" s="209"/>
      <c r="BI224" s="210"/>
      <c r="BJ224" s="209"/>
      <c r="BK224" s="209"/>
      <c r="BL224" s="210"/>
    </row>
    <row r="225" spans="1:64" s="31" customFormat="1" hidden="1" x14ac:dyDescent="0.55000000000000004">
      <c r="A225" s="213"/>
      <c r="B225" s="214"/>
      <c r="C225" s="214"/>
      <c r="D225" s="214" t="s">
        <v>77</v>
      </c>
      <c r="E225" s="214"/>
      <c r="F225" s="214"/>
      <c r="G225" s="214"/>
      <c r="H225" s="215"/>
      <c r="I225" s="226"/>
      <c r="J225" s="209"/>
      <c r="K225" s="209"/>
      <c r="L225" s="209"/>
      <c r="M225" s="209"/>
      <c r="N225" s="210"/>
      <c r="O225" s="210"/>
      <c r="P225" s="211" t="e">
        <f t="shared" si="36"/>
        <v>#DIV/0!</v>
      </c>
      <c r="Q225" s="209"/>
      <c r="R225" s="209"/>
      <c r="S225" s="210"/>
      <c r="T225" s="209"/>
      <c r="U225" s="209"/>
      <c r="V225" s="210"/>
      <c r="W225" s="209"/>
      <c r="X225" s="209"/>
      <c r="Y225" s="210"/>
      <c r="Z225" s="209"/>
      <c r="AA225" s="209"/>
      <c r="AB225" s="210"/>
      <c r="AC225" s="209"/>
      <c r="AD225" s="209"/>
      <c r="AE225" s="210"/>
      <c r="AF225" s="209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210"/>
      <c r="AX225" s="210"/>
      <c r="AY225" s="210"/>
      <c r="AZ225" s="210"/>
      <c r="BA225" s="209"/>
      <c r="BB225" s="209"/>
      <c r="BC225" s="210"/>
      <c r="BD225" s="209"/>
      <c r="BE225" s="209"/>
      <c r="BF225" s="210"/>
      <c r="BG225" s="209"/>
      <c r="BH225" s="209"/>
      <c r="BI225" s="210"/>
      <c r="BJ225" s="209"/>
      <c r="BK225" s="209"/>
      <c r="BL225" s="210"/>
    </row>
    <row r="226" spans="1:64" s="31" customFormat="1" hidden="1" x14ac:dyDescent="0.55000000000000004">
      <c r="A226" s="213"/>
      <c r="B226" s="214"/>
      <c r="C226" s="214"/>
      <c r="D226" s="214"/>
      <c r="E226" s="214" t="s">
        <v>78</v>
      </c>
      <c r="F226" s="214"/>
      <c r="G226" s="214"/>
      <c r="H226" s="215"/>
      <c r="I226" s="226"/>
      <c r="J226" s="209"/>
      <c r="K226" s="209"/>
      <c r="L226" s="209"/>
      <c r="M226" s="209"/>
      <c r="N226" s="210"/>
      <c r="O226" s="210"/>
      <c r="P226" s="211" t="e">
        <f t="shared" si="36"/>
        <v>#DIV/0!</v>
      </c>
      <c r="Q226" s="209"/>
      <c r="R226" s="209"/>
      <c r="S226" s="210"/>
      <c r="T226" s="209"/>
      <c r="U226" s="209"/>
      <c r="V226" s="210"/>
      <c r="W226" s="209"/>
      <c r="X226" s="209"/>
      <c r="Y226" s="210"/>
      <c r="Z226" s="209"/>
      <c r="AA226" s="209"/>
      <c r="AB226" s="210"/>
      <c r="AC226" s="209"/>
      <c r="AD226" s="209"/>
      <c r="AE226" s="210"/>
      <c r="AF226" s="209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210"/>
      <c r="AX226" s="210"/>
      <c r="AY226" s="210"/>
      <c r="AZ226" s="210"/>
      <c r="BA226" s="209"/>
      <c r="BB226" s="209"/>
      <c r="BC226" s="210"/>
      <c r="BD226" s="209"/>
      <c r="BE226" s="209"/>
      <c r="BF226" s="210"/>
      <c r="BG226" s="209"/>
      <c r="BH226" s="209"/>
      <c r="BI226" s="210"/>
      <c r="BJ226" s="209"/>
      <c r="BK226" s="209"/>
      <c r="BL226" s="210"/>
    </row>
    <row r="227" spans="1:64" s="31" customFormat="1" hidden="1" x14ac:dyDescent="0.55000000000000004">
      <c r="A227" s="213"/>
      <c r="B227" s="214"/>
      <c r="C227" s="214"/>
      <c r="D227" s="214"/>
      <c r="E227" s="214"/>
      <c r="F227" s="214" t="s">
        <v>79</v>
      </c>
      <c r="G227" s="214"/>
      <c r="H227" s="215"/>
      <c r="I227" s="226"/>
      <c r="J227" s="209"/>
      <c r="K227" s="209"/>
      <c r="L227" s="209"/>
      <c r="M227" s="209"/>
      <c r="N227" s="210"/>
      <c r="O227" s="210"/>
      <c r="P227" s="211" t="e">
        <f t="shared" si="36"/>
        <v>#DIV/0!</v>
      </c>
      <c r="Q227" s="209"/>
      <c r="R227" s="209"/>
      <c r="S227" s="210"/>
      <c r="T227" s="209"/>
      <c r="U227" s="209"/>
      <c r="V227" s="210"/>
      <c r="W227" s="209"/>
      <c r="X227" s="209"/>
      <c r="Y227" s="210"/>
      <c r="Z227" s="209"/>
      <c r="AA227" s="209"/>
      <c r="AB227" s="210"/>
      <c r="AC227" s="209"/>
      <c r="AD227" s="209"/>
      <c r="AE227" s="210"/>
      <c r="AF227" s="209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210"/>
      <c r="AX227" s="210"/>
      <c r="AY227" s="210"/>
      <c r="AZ227" s="210"/>
      <c r="BA227" s="209"/>
      <c r="BB227" s="209"/>
      <c r="BC227" s="210"/>
      <c r="BD227" s="209"/>
      <c r="BE227" s="209"/>
      <c r="BF227" s="210"/>
      <c r="BG227" s="209"/>
      <c r="BH227" s="209"/>
      <c r="BI227" s="210"/>
      <c r="BJ227" s="209"/>
      <c r="BK227" s="209"/>
      <c r="BL227" s="210"/>
    </row>
    <row r="228" spans="1:64" hidden="1" x14ac:dyDescent="0.55000000000000004">
      <c r="A228" s="216"/>
      <c r="B228" s="217"/>
      <c r="C228" s="217"/>
      <c r="D228" s="214"/>
      <c r="E228" s="217"/>
      <c r="F228" s="92" t="s">
        <v>155</v>
      </c>
      <c r="G228" s="217"/>
      <c r="H228" s="219"/>
      <c r="I228" s="226"/>
      <c r="J228" s="209"/>
      <c r="K228" s="209"/>
      <c r="L228" s="209"/>
      <c r="M228" s="209"/>
      <c r="N228" s="210"/>
      <c r="O228" s="210"/>
      <c r="P228" s="211" t="e">
        <f t="shared" si="36"/>
        <v>#DIV/0!</v>
      </c>
      <c r="Q228" s="209"/>
      <c r="R228" s="209"/>
      <c r="S228" s="210"/>
      <c r="T228" s="209"/>
      <c r="U228" s="209"/>
      <c r="V228" s="210"/>
      <c r="W228" s="209"/>
      <c r="X228" s="209"/>
      <c r="Y228" s="210"/>
      <c r="Z228" s="209"/>
      <c r="AA228" s="209"/>
      <c r="AB228" s="210"/>
      <c r="AC228" s="209"/>
      <c r="AD228" s="209"/>
      <c r="AE228" s="210"/>
      <c r="AF228" s="209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210"/>
      <c r="AX228" s="210"/>
      <c r="AY228" s="210"/>
      <c r="AZ228" s="210"/>
      <c r="BA228" s="209"/>
      <c r="BB228" s="209"/>
      <c r="BC228" s="210"/>
      <c r="BD228" s="209"/>
      <c r="BE228" s="209"/>
      <c r="BF228" s="210"/>
      <c r="BG228" s="209"/>
      <c r="BH228" s="209"/>
      <c r="BI228" s="210"/>
      <c r="BJ228" s="209"/>
      <c r="BK228" s="209"/>
      <c r="BL228" s="210"/>
    </row>
    <row r="229" spans="1:64" hidden="1" x14ac:dyDescent="0.55000000000000004">
      <c r="A229" s="216"/>
      <c r="B229" s="217"/>
      <c r="C229" s="217"/>
      <c r="D229" s="214"/>
      <c r="E229" s="217"/>
      <c r="F229" s="87" t="s">
        <v>156</v>
      </c>
      <c r="G229" s="217"/>
      <c r="H229" s="219"/>
      <c r="I229" s="226"/>
      <c r="J229" s="209"/>
      <c r="K229" s="209"/>
      <c r="L229" s="209"/>
      <c r="M229" s="209"/>
      <c r="N229" s="210"/>
      <c r="O229" s="210"/>
      <c r="P229" s="211" t="e">
        <f t="shared" si="36"/>
        <v>#DIV/0!</v>
      </c>
      <c r="Q229" s="209"/>
      <c r="R229" s="209"/>
      <c r="S229" s="210"/>
      <c r="T229" s="209"/>
      <c r="U229" s="209"/>
      <c r="V229" s="210"/>
      <c r="W229" s="209"/>
      <c r="X229" s="209"/>
      <c r="Y229" s="210"/>
      <c r="Z229" s="209"/>
      <c r="AA229" s="209"/>
      <c r="AB229" s="210"/>
      <c r="AC229" s="209"/>
      <c r="AD229" s="209"/>
      <c r="AE229" s="210"/>
      <c r="AF229" s="209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210"/>
      <c r="AX229" s="210"/>
      <c r="AY229" s="210"/>
      <c r="AZ229" s="210"/>
      <c r="BA229" s="209"/>
      <c r="BB229" s="209"/>
      <c r="BC229" s="210"/>
      <c r="BD229" s="209"/>
      <c r="BE229" s="209"/>
      <c r="BF229" s="210"/>
      <c r="BG229" s="209"/>
      <c r="BH229" s="209"/>
      <c r="BI229" s="210"/>
      <c r="BJ229" s="209"/>
      <c r="BK229" s="209"/>
      <c r="BL229" s="210"/>
    </row>
    <row r="230" spans="1:64" hidden="1" x14ac:dyDescent="0.55000000000000004">
      <c r="A230" s="216"/>
      <c r="B230" s="217"/>
      <c r="C230" s="217"/>
      <c r="D230" s="214"/>
      <c r="E230" s="217"/>
      <c r="F230" s="241" t="s">
        <v>157</v>
      </c>
      <c r="G230" s="217"/>
      <c r="H230" s="219"/>
      <c r="I230" s="226"/>
      <c r="J230" s="209"/>
      <c r="K230" s="209"/>
      <c r="L230" s="209"/>
      <c r="M230" s="209"/>
      <c r="N230" s="210"/>
      <c r="O230" s="210"/>
      <c r="P230" s="211" t="e">
        <f t="shared" si="36"/>
        <v>#DIV/0!</v>
      </c>
      <c r="Q230" s="209"/>
      <c r="R230" s="209"/>
      <c r="S230" s="210"/>
      <c r="T230" s="209"/>
      <c r="U230" s="209"/>
      <c r="V230" s="210"/>
      <c r="W230" s="209"/>
      <c r="X230" s="209"/>
      <c r="Y230" s="210"/>
      <c r="Z230" s="209"/>
      <c r="AA230" s="209"/>
      <c r="AB230" s="210"/>
      <c r="AC230" s="209"/>
      <c r="AD230" s="209"/>
      <c r="AE230" s="210"/>
      <c r="AF230" s="209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210"/>
      <c r="AX230" s="210"/>
      <c r="AY230" s="210"/>
      <c r="AZ230" s="210"/>
      <c r="BA230" s="209"/>
      <c r="BB230" s="209"/>
      <c r="BC230" s="210"/>
      <c r="BD230" s="209"/>
      <c r="BE230" s="209"/>
      <c r="BF230" s="210"/>
      <c r="BG230" s="209"/>
      <c r="BH230" s="209"/>
      <c r="BI230" s="210"/>
      <c r="BJ230" s="209"/>
      <c r="BK230" s="209"/>
      <c r="BL230" s="210"/>
    </row>
    <row r="231" spans="1:64" hidden="1" x14ac:dyDescent="0.55000000000000004">
      <c r="A231" s="216"/>
      <c r="B231" s="217"/>
      <c r="C231" s="217"/>
      <c r="D231" s="214"/>
      <c r="E231" s="217"/>
      <c r="F231" s="241" t="s">
        <v>158</v>
      </c>
      <c r="G231" s="217"/>
      <c r="H231" s="219"/>
      <c r="I231" s="226"/>
      <c r="J231" s="209"/>
      <c r="K231" s="209"/>
      <c r="L231" s="209"/>
      <c r="M231" s="209"/>
      <c r="N231" s="210"/>
      <c r="O231" s="210"/>
      <c r="P231" s="211" t="e">
        <f t="shared" si="36"/>
        <v>#DIV/0!</v>
      </c>
      <c r="Q231" s="209"/>
      <c r="R231" s="209"/>
      <c r="S231" s="210"/>
      <c r="T231" s="209"/>
      <c r="U231" s="209"/>
      <c r="V231" s="210"/>
      <c r="W231" s="209"/>
      <c r="X231" s="209"/>
      <c r="Y231" s="210"/>
      <c r="Z231" s="209"/>
      <c r="AA231" s="209"/>
      <c r="AB231" s="210"/>
      <c r="AC231" s="209"/>
      <c r="AD231" s="209"/>
      <c r="AE231" s="210"/>
      <c r="AF231" s="209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210"/>
      <c r="AX231" s="210"/>
      <c r="AY231" s="210"/>
      <c r="AZ231" s="210"/>
      <c r="BA231" s="209"/>
      <c r="BB231" s="209"/>
      <c r="BC231" s="210"/>
      <c r="BD231" s="209"/>
      <c r="BE231" s="209"/>
      <c r="BF231" s="210"/>
      <c r="BG231" s="209"/>
      <c r="BH231" s="209"/>
      <c r="BI231" s="210"/>
      <c r="BJ231" s="209"/>
      <c r="BK231" s="209"/>
      <c r="BL231" s="210"/>
    </row>
    <row r="232" spans="1:64" hidden="1" x14ac:dyDescent="0.55000000000000004">
      <c r="A232" s="216"/>
      <c r="B232" s="217"/>
      <c r="C232" s="217"/>
      <c r="D232" s="214"/>
      <c r="E232" s="217"/>
      <c r="F232" s="241" t="s">
        <v>159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211" t="e">
        <f t="shared" si="36"/>
        <v>#DIV/0!</v>
      </c>
      <c r="Q232" s="209"/>
      <c r="R232" s="209"/>
      <c r="S232" s="210"/>
      <c r="T232" s="209"/>
      <c r="U232" s="209"/>
      <c r="V232" s="210"/>
      <c r="W232" s="209"/>
      <c r="X232" s="209"/>
      <c r="Y232" s="210"/>
      <c r="Z232" s="209"/>
      <c r="AA232" s="209"/>
      <c r="AB232" s="210"/>
      <c r="AC232" s="209"/>
      <c r="AD232" s="209"/>
      <c r="AE232" s="210"/>
      <c r="AF232" s="209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210"/>
      <c r="AX232" s="210"/>
      <c r="AY232" s="210"/>
      <c r="AZ232" s="210"/>
      <c r="BA232" s="209"/>
      <c r="BB232" s="209"/>
      <c r="BC232" s="210"/>
      <c r="BD232" s="209"/>
      <c r="BE232" s="209"/>
      <c r="BF232" s="210"/>
      <c r="BG232" s="209"/>
      <c r="BH232" s="209"/>
      <c r="BI232" s="210"/>
      <c r="BJ232" s="209"/>
      <c r="BK232" s="209"/>
      <c r="BL232" s="210"/>
    </row>
    <row r="233" spans="1:64" hidden="1" x14ac:dyDescent="0.55000000000000004">
      <c r="A233" s="216"/>
      <c r="B233" s="217"/>
      <c r="C233" s="217"/>
      <c r="D233" s="214"/>
      <c r="E233" s="217"/>
      <c r="F233" s="241" t="s">
        <v>160</v>
      </c>
      <c r="G233" s="217"/>
      <c r="H233" s="219"/>
      <c r="I233" s="226"/>
      <c r="J233" s="209"/>
      <c r="K233" s="209"/>
      <c r="L233" s="209"/>
      <c r="M233" s="209"/>
      <c r="N233" s="210"/>
      <c r="O233" s="210"/>
      <c r="P233" s="211" t="e">
        <f t="shared" si="36"/>
        <v>#DIV/0!</v>
      </c>
      <c r="Q233" s="209"/>
      <c r="R233" s="209"/>
      <c r="S233" s="210"/>
      <c r="T233" s="209"/>
      <c r="U233" s="209"/>
      <c r="V233" s="210"/>
      <c r="W233" s="209"/>
      <c r="X233" s="209"/>
      <c r="Y233" s="210"/>
      <c r="Z233" s="209"/>
      <c r="AA233" s="209"/>
      <c r="AB233" s="210"/>
      <c r="AC233" s="209"/>
      <c r="AD233" s="209"/>
      <c r="AE233" s="210"/>
      <c r="AF233" s="209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210"/>
      <c r="AX233" s="210"/>
      <c r="AY233" s="210"/>
      <c r="AZ233" s="210"/>
      <c r="BA233" s="209"/>
      <c r="BB233" s="209"/>
      <c r="BC233" s="210"/>
      <c r="BD233" s="209"/>
      <c r="BE233" s="209"/>
      <c r="BF233" s="210"/>
      <c r="BG233" s="209"/>
      <c r="BH233" s="209"/>
      <c r="BI233" s="210"/>
      <c r="BJ233" s="209"/>
      <c r="BK233" s="209"/>
      <c r="BL233" s="210"/>
    </row>
    <row r="234" spans="1:64" hidden="1" x14ac:dyDescent="0.55000000000000004">
      <c r="A234" s="216"/>
      <c r="B234" s="217"/>
      <c r="C234" s="217"/>
      <c r="D234" s="214"/>
      <c r="E234" s="217"/>
      <c r="F234" s="241" t="s">
        <v>161</v>
      </c>
      <c r="G234" s="91"/>
      <c r="H234" s="242"/>
      <c r="I234" s="226"/>
      <c r="J234" s="209"/>
      <c r="K234" s="209"/>
      <c r="L234" s="209"/>
      <c r="M234" s="209"/>
      <c r="N234" s="210"/>
      <c r="O234" s="210"/>
      <c r="P234" s="211" t="e">
        <f t="shared" si="36"/>
        <v>#DIV/0!</v>
      </c>
      <c r="Q234" s="209"/>
      <c r="R234" s="209"/>
      <c r="S234" s="210"/>
      <c r="T234" s="209"/>
      <c r="U234" s="209"/>
      <c r="V234" s="210"/>
      <c r="W234" s="209"/>
      <c r="X234" s="209"/>
      <c r="Y234" s="210"/>
      <c r="Z234" s="209"/>
      <c r="AA234" s="209"/>
      <c r="AB234" s="210"/>
      <c r="AC234" s="209"/>
      <c r="AD234" s="209"/>
      <c r="AE234" s="210"/>
      <c r="AF234" s="209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210"/>
      <c r="AX234" s="210"/>
      <c r="AY234" s="210"/>
      <c r="AZ234" s="210"/>
      <c r="BA234" s="209"/>
      <c r="BB234" s="209"/>
      <c r="BC234" s="210"/>
      <c r="BD234" s="209"/>
      <c r="BE234" s="209"/>
      <c r="BF234" s="210"/>
      <c r="BG234" s="209"/>
      <c r="BH234" s="209"/>
      <c r="BI234" s="210"/>
      <c r="BJ234" s="209"/>
      <c r="BK234" s="209"/>
      <c r="BL234" s="210"/>
    </row>
    <row r="235" spans="1:64" hidden="1" x14ac:dyDescent="0.55000000000000004">
      <c r="A235" s="216"/>
      <c r="B235" s="217"/>
      <c r="C235" s="217"/>
      <c r="D235" s="214"/>
      <c r="E235" s="217"/>
      <c r="F235" s="241" t="s">
        <v>162</v>
      </c>
      <c r="G235" s="217"/>
      <c r="H235" s="219"/>
      <c r="I235" s="226"/>
      <c r="J235" s="209"/>
      <c r="K235" s="209"/>
      <c r="L235" s="209"/>
      <c r="M235" s="209"/>
      <c r="N235" s="210"/>
      <c r="O235" s="210"/>
      <c r="P235" s="211" t="e">
        <f t="shared" si="36"/>
        <v>#DIV/0!</v>
      </c>
      <c r="Q235" s="209"/>
      <c r="R235" s="209"/>
      <c r="S235" s="210"/>
      <c r="T235" s="209"/>
      <c r="U235" s="209"/>
      <c r="V235" s="210"/>
      <c r="W235" s="209"/>
      <c r="X235" s="209"/>
      <c r="Y235" s="210"/>
      <c r="Z235" s="209"/>
      <c r="AA235" s="209"/>
      <c r="AB235" s="210"/>
      <c r="AC235" s="209"/>
      <c r="AD235" s="209"/>
      <c r="AE235" s="210"/>
      <c r="AF235" s="209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210"/>
      <c r="AX235" s="210"/>
      <c r="AY235" s="210"/>
      <c r="AZ235" s="210"/>
      <c r="BA235" s="209"/>
      <c r="BB235" s="209"/>
      <c r="BC235" s="210"/>
      <c r="BD235" s="209"/>
      <c r="BE235" s="209"/>
      <c r="BF235" s="210"/>
      <c r="BG235" s="209"/>
      <c r="BH235" s="209"/>
      <c r="BI235" s="210"/>
      <c r="BJ235" s="209"/>
      <c r="BK235" s="209"/>
      <c r="BL235" s="210"/>
    </row>
    <row r="236" spans="1:64" hidden="1" x14ac:dyDescent="0.55000000000000004">
      <c r="A236" s="216"/>
      <c r="B236" s="217"/>
      <c r="C236" s="217"/>
      <c r="D236" s="214"/>
      <c r="E236" s="217"/>
      <c r="F236" s="214" t="s">
        <v>126</v>
      </c>
      <c r="G236" s="217"/>
      <c r="H236" s="219"/>
      <c r="I236" s="226"/>
      <c r="J236" s="209"/>
      <c r="K236" s="209"/>
      <c r="L236" s="209"/>
      <c r="M236" s="209"/>
      <c r="N236" s="210"/>
      <c r="O236" s="210"/>
      <c r="P236" s="211" t="e">
        <f t="shared" si="36"/>
        <v>#DIV/0!</v>
      </c>
      <c r="Q236" s="209"/>
      <c r="R236" s="209"/>
      <c r="S236" s="210"/>
      <c r="T236" s="209"/>
      <c r="U236" s="209"/>
      <c r="V236" s="210"/>
      <c r="W236" s="209"/>
      <c r="X236" s="209"/>
      <c r="Y236" s="210"/>
      <c r="Z236" s="209"/>
      <c r="AA236" s="209"/>
      <c r="AB236" s="210"/>
      <c r="AC236" s="209"/>
      <c r="AD236" s="209"/>
      <c r="AE236" s="210"/>
      <c r="AF236" s="209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210"/>
      <c r="AX236" s="210"/>
      <c r="AY236" s="210"/>
      <c r="AZ236" s="210"/>
      <c r="BA236" s="209"/>
      <c r="BB236" s="209"/>
      <c r="BC236" s="210"/>
      <c r="BD236" s="209"/>
      <c r="BE236" s="209"/>
      <c r="BF236" s="210"/>
      <c r="BG236" s="209"/>
      <c r="BH236" s="209"/>
      <c r="BI236" s="210"/>
      <c r="BJ236" s="209"/>
      <c r="BK236" s="209"/>
      <c r="BL236" s="210"/>
    </row>
    <row r="237" spans="1:64" hidden="1" x14ac:dyDescent="0.55000000000000004">
      <c r="A237" s="216"/>
      <c r="B237" s="217"/>
      <c r="C237" s="214" t="s">
        <v>137</v>
      </c>
      <c r="D237" s="217"/>
      <c r="E237" s="217"/>
      <c r="F237" s="217"/>
      <c r="G237" s="217"/>
      <c r="H237" s="219"/>
      <c r="I237" s="226"/>
      <c r="J237" s="209"/>
      <c r="K237" s="209"/>
      <c r="L237" s="209"/>
      <c r="M237" s="209"/>
      <c r="N237" s="210"/>
      <c r="O237" s="210"/>
      <c r="P237" s="211" t="e">
        <f t="shared" si="36"/>
        <v>#DIV/0!</v>
      </c>
      <c r="Q237" s="209"/>
      <c r="R237" s="209"/>
      <c r="S237" s="210"/>
      <c r="T237" s="209"/>
      <c r="U237" s="209"/>
      <c r="V237" s="210"/>
      <c r="W237" s="209"/>
      <c r="X237" s="209"/>
      <c r="Y237" s="210"/>
      <c r="Z237" s="209"/>
      <c r="AA237" s="209"/>
      <c r="AB237" s="210"/>
      <c r="AC237" s="209"/>
      <c r="AD237" s="209"/>
      <c r="AE237" s="210"/>
      <c r="AF237" s="209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210"/>
      <c r="AX237" s="210"/>
      <c r="AY237" s="210"/>
      <c r="AZ237" s="210"/>
      <c r="BA237" s="209"/>
      <c r="BB237" s="209"/>
      <c r="BC237" s="210"/>
      <c r="BD237" s="209"/>
      <c r="BE237" s="209"/>
      <c r="BF237" s="210"/>
      <c r="BG237" s="209"/>
      <c r="BH237" s="209"/>
      <c r="BI237" s="210"/>
      <c r="BJ237" s="209"/>
      <c r="BK237" s="209"/>
      <c r="BL237" s="210"/>
    </row>
    <row r="238" spans="1:64" hidden="1" x14ac:dyDescent="0.55000000000000004">
      <c r="A238" s="216"/>
      <c r="B238" s="217"/>
      <c r="C238" s="217"/>
      <c r="D238" s="214" t="s">
        <v>138</v>
      </c>
      <c r="E238" s="217"/>
      <c r="F238" s="217"/>
      <c r="G238" s="217"/>
      <c r="H238" s="219"/>
      <c r="I238" s="226"/>
      <c r="J238" s="209"/>
      <c r="K238" s="209"/>
      <c r="L238" s="209"/>
      <c r="M238" s="209"/>
      <c r="N238" s="210"/>
      <c r="O238" s="210"/>
      <c r="P238" s="211" t="e">
        <f t="shared" si="36"/>
        <v>#DIV/0!</v>
      </c>
      <c r="Q238" s="209"/>
      <c r="R238" s="209"/>
      <c r="S238" s="210"/>
      <c r="T238" s="209"/>
      <c r="U238" s="209"/>
      <c r="V238" s="210"/>
      <c r="W238" s="209"/>
      <c r="X238" s="209"/>
      <c r="Y238" s="210"/>
      <c r="Z238" s="209"/>
      <c r="AA238" s="209"/>
      <c r="AB238" s="210"/>
      <c r="AC238" s="209"/>
      <c r="AD238" s="209"/>
      <c r="AE238" s="210"/>
      <c r="AF238" s="209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210"/>
      <c r="AX238" s="210"/>
      <c r="AY238" s="210"/>
      <c r="AZ238" s="210"/>
      <c r="BA238" s="209"/>
      <c r="BB238" s="209"/>
      <c r="BC238" s="210"/>
      <c r="BD238" s="209"/>
      <c r="BE238" s="209"/>
      <c r="BF238" s="210"/>
      <c r="BG238" s="209"/>
      <c r="BH238" s="209"/>
      <c r="BI238" s="210"/>
      <c r="BJ238" s="209"/>
      <c r="BK238" s="209"/>
      <c r="BL238" s="210"/>
    </row>
    <row r="239" spans="1:64" hidden="1" x14ac:dyDescent="0.55000000000000004">
      <c r="A239" s="216"/>
      <c r="B239" s="217"/>
      <c r="C239" s="217"/>
      <c r="D239" s="217"/>
      <c r="E239" s="214" t="s">
        <v>40</v>
      </c>
      <c r="F239" s="217"/>
      <c r="G239" s="217"/>
      <c r="H239" s="219"/>
      <c r="I239" s="226"/>
      <c r="J239" s="209"/>
      <c r="K239" s="209"/>
      <c r="L239" s="209"/>
      <c r="M239" s="209"/>
      <c r="N239" s="210"/>
      <c r="O239" s="210"/>
      <c r="P239" s="211" t="e">
        <f t="shared" si="36"/>
        <v>#DIV/0!</v>
      </c>
      <c r="Q239" s="209"/>
      <c r="R239" s="209"/>
      <c r="S239" s="210"/>
      <c r="T239" s="209"/>
      <c r="U239" s="209"/>
      <c r="V239" s="210"/>
      <c r="W239" s="209"/>
      <c r="X239" s="209"/>
      <c r="Y239" s="210"/>
      <c r="Z239" s="209"/>
      <c r="AA239" s="209"/>
      <c r="AB239" s="210"/>
      <c r="AC239" s="209"/>
      <c r="AD239" s="209"/>
      <c r="AE239" s="210"/>
      <c r="AF239" s="209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210"/>
      <c r="AX239" s="210"/>
      <c r="AY239" s="210"/>
      <c r="AZ239" s="210"/>
      <c r="BA239" s="209"/>
      <c r="BB239" s="209"/>
      <c r="BC239" s="210"/>
      <c r="BD239" s="209"/>
      <c r="BE239" s="209"/>
      <c r="BF239" s="210"/>
      <c r="BG239" s="209"/>
      <c r="BH239" s="209"/>
      <c r="BI239" s="210"/>
      <c r="BJ239" s="209"/>
      <c r="BK239" s="209"/>
      <c r="BL239" s="210"/>
    </row>
    <row r="240" spans="1:64" hidden="1" x14ac:dyDescent="0.55000000000000004">
      <c r="A240" s="216"/>
      <c r="B240" s="217"/>
      <c r="C240" s="217"/>
      <c r="D240" s="214"/>
      <c r="E240" s="214" t="s">
        <v>41</v>
      </c>
      <c r="F240" s="217"/>
      <c r="G240" s="217"/>
      <c r="H240" s="219"/>
      <c r="I240" s="226"/>
      <c r="J240" s="209"/>
      <c r="K240" s="209"/>
      <c r="L240" s="209"/>
      <c r="M240" s="209"/>
      <c r="N240" s="210"/>
      <c r="O240" s="210"/>
      <c r="P240" s="211" t="e">
        <f t="shared" si="36"/>
        <v>#DIV/0!</v>
      </c>
      <c r="Q240" s="209"/>
      <c r="R240" s="209"/>
      <c r="S240" s="210"/>
      <c r="T240" s="209"/>
      <c r="U240" s="209"/>
      <c r="V240" s="210"/>
      <c r="W240" s="209"/>
      <c r="X240" s="209"/>
      <c r="Y240" s="210"/>
      <c r="Z240" s="209"/>
      <c r="AA240" s="209"/>
      <c r="AB240" s="210"/>
      <c r="AC240" s="209"/>
      <c r="AD240" s="209"/>
      <c r="AE240" s="210"/>
      <c r="AF240" s="209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210"/>
      <c r="AX240" s="210"/>
      <c r="AY240" s="210"/>
      <c r="AZ240" s="210"/>
      <c r="BA240" s="209"/>
      <c r="BB240" s="209"/>
      <c r="BC240" s="210"/>
      <c r="BD240" s="209"/>
      <c r="BE240" s="209"/>
      <c r="BF240" s="210"/>
      <c r="BG240" s="209"/>
      <c r="BH240" s="209"/>
      <c r="BI240" s="210"/>
      <c r="BJ240" s="209"/>
      <c r="BK240" s="209"/>
      <c r="BL240" s="210"/>
    </row>
    <row r="241" spans="1:64" hidden="1" x14ac:dyDescent="0.55000000000000004">
      <c r="A241" s="216"/>
      <c r="B241" s="217"/>
      <c r="C241" s="217"/>
      <c r="D241" s="214"/>
      <c r="E241" s="217"/>
      <c r="F241" s="214" t="s">
        <v>42</v>
      </c>
      <c r="G241" s="217"/>
      <c r="H241" s="219"/>
      <c r="I241" s="226"/>
      <c r="J241" s="209"/>
      <c r="K241" s="209"/>
      <c r="L241" s="209"/>
      <c r="M241" s="209"/>
      <c r="N241" s="210"/>
      <c r="O241" s="210"/>
      <c r="P241" s="211" t="e">
        <f t="shared" si="36"/>
        <v>#DIV/0!</v>
      </c>
      <c r="Q241" s="209"/>
      <c r="R241" s="209"/>
      <c r="S241" s="210"/>
      <c r="T241" s="209"/>
      <c r="U241" s="209"/>
      <c r="V241" s="210"/>
      <c r="W241" s="209"/>
      <c r="X241" s="209"/>
      <c r="Y241" s="210"/>
      <c r="Z241" s="209"/>
      <c r="AA241" s="209"/>
      <c r="AB241" s="210"/>
      <c r="AC241" s="209"/>
      <c r="AD241" s="209"/>
      <c r="AE241" s="210"/>
      <c r="AF241" s="209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210"/>
      <c r="AX241" s="210"/>
      <c r="AY241" s="210"/>
      <c r="AZ241" s="210"/>
      <c r="BA241" s="209"/>
      <c r="BB241" s="209"/>
      <c r="BC241" s="210"/>
      <c r="BD241" s="209"/>
      <c r="BE241" s="209"/>
      <c r="BF241" s="210"/>
      <c r="BG241" s="209"/>
      <c r="BH241" s="209"/>
      <c r="BI241" s="210"/>
      <c r="BJ241" s="209"/>
      <c r="BK241" s="209"/>
      <c r="BL241" s="210"/>
    </row>
    <row r="242" spans="1:64" hidden="1" x14ac:dyDescent="0.55000000000000004">
      <c r="A242" s="216"/>
      <c r="B242" s="217"/>
      <c r="C242" s="217"/>
      <c r="D242" s="214"/>
      <c r="E242" s="217"/>
      <c r="F242" s="214" t="s">
        <v>47</v>
      </c>
      <c r="G242" s="217"/>
      <c r="H242" s="219"/>
      <c r="I242" s="226"/>
      <c r="J242" s="209"/>
      <c r="K242" s="209"/>
      <c r="L242" s="209"/>
      <c r="M242" s="209"/>
      <c r="N242" s="210"/>
      <c r="O242" s="210"/>
      <c r="P242" s="211" t="e">
        <f t="shared" si="36"/>
        <v>#DIV/0!</v>
      </c>
      <c r="Q242" s="209"/>
      <c r="R242" s="209"/>
      <c r="S242" s="210"/>
      <c r="T242" s="209"/>
      <c r="U242" s="209"/>
      <c r="V242" s="210"/>
      <c r="W242" s="209"/>
      <c r="X242" s="209"/>
      <c r="Y242" s="210"/>
      <c r="Z242" s="209"/>
      <c r="AA242" s="209"/>
      <c r="AB242" s="210"/>
      <c r="AC242" s="209"/>
      <c r="AD242" s="209"/>
      <c r="AE242" s="210"/>
      <c r="AF242" s="209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210"/>
      <c r="AX242" s="210"/>
      <c r="AY242" s="210"/>
      <c r="AZ242" s="210"/>
      <c r="BA242" s="209"/>
      <c r="BB242" s="209"/>
      <c r="BC242" s="210"/>
      <c r="BD242" s="209"/>
      <c r="BE242" s="209"/>
      <c r="BF242" s="210"/>
      <c r="BG242" s="209"/>
      <c r="BH242" s="209"/>
      <c r="BI242" s="210"/>
      <c r="BJ242" s="209"/>
      <c r="BK242" s="209"/>
      <c r="BL242" s="210"/>
    </row>
    <row r="243" spans="1:64" hidden="1" x14ac:dyDescent="0.55000000000000004">
      <c r="A243" s="216"/>
      <c r="B243" s="217"/>
      <c r="C243" s="217"/>
      <c r="D243" s="214"/>
      <c r="E243" s="217"/>
      <c r="F243" s="214" t="s">
        <v>59</v>
      </c>
      <c r="G243" s="217"/>
      <c r="H243" s="219"/>
      <c r="I243" s="226"/>
      <c r="J243" s="209"/>
      <c r="K243" s="209"/>
      <c r="L243" s="209"/>
      <c r="M243" s="209"/>
      <c r="N243" s="210"/>
      <c r="O243" s="210"/>
      <c r="P243" s="211" t="e">
        <f t="shared" si="36"/>
        <v>#DIV/0!</v>
      </c>
      <c r="Q243" s="209"/>
      <c r="R243" s="209"/>
      <c r="S243" s="210"/>
      <c r="T243" s="209"/>
      <c r="U243" s="209"/>
      <c r="V243" s="210"/>
      <c r="W243" s="209"/>
      <c r="X243" s="209"/>
      <c r="Y243" s="210"/>
      <c r="Z243" s="209"/>
      <c r="AA243" s="209"/>
      <c r="AB243" s="210"/>
      <c r="AC243" s="209"/>
      <c r="AD243" s="209"/>
      <c r="AE243" s="210"/>
      <c r="AF243" s="209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210"/>
      <c r="AX243" s="210"/>
      <c r="AY243" s="210"/>
      <c r="AZ243" s="210"/>
      <c r="BA243" s="209"/>
      <c r="BB243" s="209"/>
      <c r="BC243" s="210"/>
      <c r="BD243" s="209"/>
      <c r="BE243" s="209"/>
      <c r="BF243" s="210"/>
      <c r="BG243" s="209"/>
      <c r="BH243" s="209"/>
      <c r="BI243" s="210"/>
      <c r="BJ243" s="209"/>
      <c r="BK243" s="209"/>
      <c r="BL243" s="210"/>
    </row>
    <row r="244" spans="1:64" hidden="1" x14ac:dyDescent="0.55000000000000004">
      <c r="A244" s="216"/>
      <c r="B244" s="217"/>
      <c r="C244" s="217"/>
      <c r="D244" s="214"/>
      <c r="E244" s="214" t="s">
        <v>67</v>
      </c>
      <c r="F244" s="214"/>
      <c r="G244" s="217"/>
      <c r="H244" s="219"/>
      <c r="I244" s="226"/>
      <c r="J244" s="209"/>
      <c r="K244" s="209"/>
      <c r="L244" s="209"/>
      <c r="M244" s="209"/>
      <c r="N244" s="210"/>
      <c r="O244" s="210"/>
      <c r="P244" s="211" t="e">
        <f t="shared" si="36"/>
        <v>#DIV/0!</v>
      </c>
      <c r="Q244" s="209"/>
      <c r="R244" s="209"/>
      <c r="S244" s="210"/>
      <c r="T244" s="209"/>
      <c r="U244" s="209"/>
      <c r="V244" s="210"/>
      <c r="W244" s="209"/>
      <c r="X244" s="209"/>
      <c r="Y244" s="210"/>
      <c r="Z244" s="209"/>
      <c r="AA244" s="209"/>
      <c r="AB244" s="210"/>
      <c r="AC244" s="209"/>
      <c r="AD244" s="209"/>
      <c r="AE244" s="210"/>
      <c r="AF244" s="209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210"/>
      <c r="AX244" s="210"/>
      <c r="AY244" s="210"/>
      <c r="AZ244" s="210"/>
      <c r="BA244" s="209"/>
      <c r="BB244" s="209"/>
      <c r="BC244" s="210"/>
      <c r="BD244" s="209"/>
      <c r="BE244" s="209"/>
      <c r="BF244" s="210"/>
      <c r="BG244" s="209"/>
      <c r="BH244" s="209"/>
      <c r="BI244" s="210"/>
      <c r="BJ244" s="209"/>
      <c r="BK244" s="209"/>
      <c r="BL244" s="210"/>
    </row>
    <row r="245" spans="1:64" hidden="1" x14ac:dyDescent="0.55000000000000004">
      <c r="A245" s="216"/>
      <c r="B245" s="217"/>
      <c r="C245" s="217"/>
      <c r="D245" s="214" t="s">
        <v>70</v>
      </c>
      <c r="E245" s="217"/>
      <c r="F245" s="217"/>
      <c r="G245" s="217"/>
      <c r="H245" s="219"/>
      <c r="I245" s="226"/>
      <c r="J245" s="209"/>
      <c r="K245" s="209"/>
      <c r="L245" s="209"/>
      <c r="M245" s="209"/>
      <c r="N245" s="210"/>
      <c r="O245" s="210"/>
      <c r="P245" s="211" t="e">
        <f t="shared" si="36"/>
        <v>#DIV/0!</v>
      </c>
      <c r="Q245" s="209"/>
      <c r="R245" s="209"/>
      <c r="S245" s="210"/>
      <c r="T245" s="209"/>
      <c r="U245" s="209"/>
      <c r="V245" s="210"/>
      <c r="W245" s="209"/>
      <c r="X245" s="209"/>
      <c r="Y245" s="210"/>
      <c r="Z245" s="209"/>
      <c r="AA245" s="209"/>
      <c r="AB245" s="210"/>
      <c r="AC245" s="209"/>
      <c r="AD245" s="209"/>
      <c r="AE245" s="210"/>
      <c r="AF245" s="209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210"/>
      <c r="AX245" s="210"/>
      <c r="AY245" s="210"/>
      <c r="AZ245" s="210"/>
      <c r="BA245" s="209"/>
      <c r="BB245" s="209"/>
      <c r="BC245" s="210"/>
      <c r="BD245" s="209"/>
      <c r="BE245" s="209"/>
      <c r="BF245" s="210"/>
      <c r="BG245" s="209"/>
      <c r="BH245" s="209"/>
      <c r="BI245" s="210"/>
      <c r="BJ245" s="209"/>
      <c r="BK245" s="209"/>
      <c r="BL245" s="210"/>
    </row>
    <row r="246" spans="1:64" hidden="1" x14ac:dyDescent="0.55000000000000004">
      <c r="A246" s="216"/>
      <c r="B246" s="217"/>
      <c r="C246" s="217"/>
      <c r="D246" s="214"/>
      <c r="E246" s="214" t="s">
        <v>71</v>
      </c>
      <c r="F246" s="217"/>
      <c r="G246" s="217"/>
      <c r="H246" s="219"/>
      <c r="I246" s="226"/>
      <c r="J246" s="209"/>
      <c r="K246" s="209"/>
      <c r="L246" s="209"/>
      <c r="M246" s="209"/>
      <c r="N246" s="210"/>
      <c r="O246" s="210"/>
      <c r="P246" s="211" t="e">
        <f t="shared" si="36"/>
        <v>#DIV/0!</v>
      </c>
      <c r="Q246" s="209"/>
      <c r="R246" s="209"/>
      <c r="S246" s="210"/>
      <c r="T246" s="209"/>
      <c r="U246" s="209"/>
      <c r="V246" s="210"/>
      <c r="W246" s="209"/>
      <c r="X246" s="209"/>
      <c r="Y246" s="210"/>
      <c r="Z246" s="209"/>
      <c r="AA246" s="209"/>
      <c r="AB246" s="210"/>
      <c r="AC246" s="209"/>
      <c r="AD246" s="209"/>
      <c r="AE246" s="210"/>
      <c r="AF246" s="209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210"/>
      <c r="AX246" s="210"/>
      <c r="AY246" s="210"/>
      <c r="AZ246" s="210"/>
      <c r="BA246" s="209"/>
      <c r="BB246" s="209"/>
      <c r="BC246" s="210"/>
      <c r="BD246" s="209"/>
      <c r="BE246" s="209"/>
      <c r="BF246" s="210"/>
      <c r="BG246" s="209"/>
      <c r="BH246" s="209"/>
      <c r="BI246" s="210"/>
      <c r="BJ246" s="209"/>
      <c r="BK246" s="209"/>
      <c r="BL246" s="210"/>
    </row>
    <row r="247" spans="1:64" hidden="1" x14ac:dyDescent="0.55000000000000004">
      <c r="A247" s="216"/>
      <c r="B247" s="217"/>
      <c r="C247" s="217"/>
      <c r="D247" s="214" t="s">
        <v>139</v>
      </c>
      <c r="E247" s="217"/>
      <c r="F247" s="217"/>
      <c r="G247" s="217"/>
      <c r="H247" s="219"/>
      <c r="I247" s="226"/>
      <c r="J247" s="209"/>
      <c r="K247" s="209"/>
      <c r="L247" s="209"/>
      <c r="M247" s="209"/>
      <c r="N247" s="210"/>
      <c r="O247" s="210"/>
      <c r="P247" s="211" t="e">
        <f t="shared" si="36"/>
        <v>#DIV/0!</v>
      </c>
      <c r="Q247" s="209"/>
      <c r="R247" s="209"/>
      <c r="S247" s="210"/>
      <c r="T247" s="209"/>
      <c r="U247" s="209"/>
      <c r="V247" s="210"/>
      <c r="W247" s="209"/>
      <c r="X247" s="209"/>
      <c r="Y247" s="210"/>
      <c r="Z247" s="209"/>
      <c r="AA247" s="209"/>
      <c r="AB247" s="210"/>
      <c r="AC247" s="209"/>
      <c r="AD247" s="209"/>
      <c r="AE247" s="210"/>
      <c r="AF247" s="209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210"/>
      <c r="AX247" s="210"/>
      <c r="AY247" s="210"/>
      <c r="AZ247" s="210"/>
      <c r="BA247" s="209"/>
      <c r="BB247" s="209"/>
      <c r="BC247" s="210"/>
      <c r="BD247" s="209"/>
      <c r="BE247" s="209"/>
      <c r="BF247" s="210"/>
      <c r="BG247" s="209"/>
      <c r="BH247" s="209"/>
      <c r="BI247" s="210"/>
      <c r="BJ247" s="209"/>
      <c r="BK247" s="209"/>
      <c r="BL247" s="210"/>
    </row>
    <row r="248" spans="1:64" hidden="1" x14ac:dyDescent="0.55000000000000004">
      <c r="A248" s="216"/>
      <c r="B248" s="217"/>
      <c r="C248" s="217"/>
      <c r="D248" s="217"/>
      <c r="E248" s="214" t="s">
        <v>94</v>
      </c>
      <c r="F248" s="217"/>
      <c r="G248" s="217"/>
      <c r="H248" s="219"/>
      <c r="I248" s="226"/>
      <c r="J248" s="209"/>
      <c r="K248" s="209"/>
      <c r="L248" s="209"/>
      <c r="M248" s="209"/>
      <c r="N248" s="210"/>
      <c r="O248" s="210"/>
      <c r="P248" s="211" t="e">
        <f t="shared" si="36"/>
        <v>#DIV/0!</v>
      </c>
      <c r="Q248" s="209"/>
      <c r="R248" s="209"/>
      <c r="S248" s="210"/>
      <c r="T248" s="209"/>
      <c r="U248" s="209"/>
      <c r="V248" s="210"/>
      <c r="W248" s="209"/>
      <c r="X248" s="209"/>
      <c r="Y248" s="210"/>
      <c r="Z248" s="209"/>
      <c r="AA248" s="209"/>
      <c r="AB248" s="210"/>
      <c r="AC248" s="209"/>
      <c r="AD248" s="209"/>
      <c r="AE248" s="210"/>
      <c r="AF248" s="209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210"/>
      <c r="AX248" s="210"/>
      <c r="AY248" s="210"/>
      <c r="AZ248" s="210"/>
      <c r="BA248" s="209"/>
      <c r="BB248" s="209"/>
      <c r="BC248" s="210"/>
      <c r="BD248" s="209"/>
      <c r="BE248" s="209"/>
      <c r="BF248" s="210"/>
      <c r="BG248" s="209"/>
      <c r="BH248" s="209"/>
      <c r="BI248" s="210"/>
      <c r="BJ248" s="209"/>
      <c r="BK248" s="209"/>
      <c r="BL248" s="210"/>
    </row>
    <row r="249" spans="1:64" hidden="1" x14ac:dyDescent="0.55000000000000004">
      <c r="A249" s="216"/>
      <c r="B249" s="217"/>
      <c r="C249" s="217"/>
      <c r="D249" s="217"/>
      <c r="E249" s="217"/>
      <c r="F249" s="214" t="s">
        <v>95</v>
      </c>
      <c r="G249" s="217"/>
      <c r="H249" s="219"/>
      <c r="I249" s="226"/>
      <c r="J249" s="209"/>
      <c r="K249" s="209"/>
      <c r="L249" s="209"/>
      <c r="M249" s="209"/>
      <c r="N249" s="210"/>
      <c r="O249" s="210"/>
      <c r="P249" s="211" t="e">
        <f t="shared" si="36"/>
        <v>#DIV/0!</v>
      </c>
      <c r="Q249" s="209"/>
      <c r="R249" s="209"/>
      <c r="S249" s="210"/>
      <c r="T249" s="209"/>
      <c r="U249" s="209"/>
      <c r="V249" s="210"/>
      <c r="W249" s="209"/>
      <c r="X249" s="209"/>
      <c r="Y249" s="210"/>
      <c r="Z249" s="209"/>
      <c r="AA249" s="209"/>
      <c r="AB249" s="210"/>
      <c r="AC249" s="209"/>
      <c r="AD249" s="209"/>
      <c r="AE249" s="210"/>
      <c r="AF249" s="209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210"/>
      <c r="AX249" s="210"/>
      <c r="AY249" s="210"/>
      <c r="AZ249" s="210"/>
      <c r="BA249" s="209"/>
      <c r="BB249" s="209"/>
      <c r="BC249" s="210"/>
      <c r="BD249" s="209"/>
      <c r="BE249" s="209"/>
      <c r="BF249" s="210"/>
      <c r="BG249" s="209"/>
      <c r="BH249" s="209"/>
      <c r="BI249" s="210"/>
      <c r="BJ249" s="209"/>
      <c r="BK249" s="209"/>
      <c r="BL249" s="210"/>
    </row>
    <row r="250" spans="1:64" hidden="1" x14ac:dyDescent="0.55000000000000004">
      <c r="A250" s="216"/>
      <c r="B250" s="217"/>
      <c r="C250" s="217"/>
      <c r="D250" s="217"/>
      <c r="E250" s="217"/>
      <c r="F250" s="217"/>
      <c r="G250" s="228"/>
      <c r="H250" s="229"/>
      <c r="I250" s="226"/>
      <c r="J250" s="209"/>
      <c r="K250" s="209"/>
      <c r="L250" s="209"/>
      <c r="M250" s="209"/>
      <c r="N250" s="210"/>
      <c r="O250" s="210"/>
      <c r="P250" s="211" t="e">
        <f t="shared" si="36"/>
        <v>#DIV/0!</v>
      </c>
      <c r="Q250" s="209"/>
      <c r="R250" s="209"/>
      <c r="S250" s="210"/>
      <c r="T250" s="209"/>
      <c r="U250" s="209"/>
      <c r="V250" s="210"/>
      <c r="W250" s="209"/>
      <c r="X250" s="209"/>
      <c r="Y250" s="210"/>
      <c r="Z250" s="209"/>
      <c r="AA250" s="209"/>
      <c r="AB250" s="210"/>
      <c r="AC250" s="209"/>
      <c r="AD250" s="209"/>
      <c r="AE250" s="210"/>
      <c r="AF250" s="209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210"/>
      <c r="AX250" s="210"/>
      <c r="AY250" s="210"/>
      <c r="AZ250" s="210"/>
      <c r="BA250" s="209"/>
      <c r="BB250" s="209"/>
      <c r="BC250" s="210"/>
      <c r="BD250" s="209"/>
      <c r="BE250" s="209"/>
      <c r="BF250" s="210"/>
      <c r="BG250" s="209"/>
      <c r="BH250" s="209"/>
      <c r="BI250" s="210"/>
      <c r="BJ250" s="209"/>
      <c r="BK250" s="209"/>
      <c r="BL250" s="210"/>
    </row>
    <row r="251" spans="1:64" s="233" customFormat="1" hidden="1" x14ac:dyDescent="0.55000000000000004">
      <c r="A251" s="230" t="s">
        <v>163</v>
      </c>
      <c r="B251" s="120"/>
      <c r="C251" s="120"/>
      <c r="D251" s="120"/>
      <c r="E251" s="120"/>
      <c r="F251" s="120"/>
      <c r="G251" s="120"/>
      <c r="H251" s="231"/>
      <c r="I251" s="232"/>
      <c r="J251" s="209"/>
      <c r="K251" s="209"/>
      <c r="L251" s="209"/>
      <c r="M251" s="209"/>
      <c r="N251" s="210"/>
      <c r="O251" s="210"/>
      <c r="P251" s="211" t="e">
        <f t="shared" si="36"/>
        <v>#DIV/0!</v>
      </c>
      <c r="Q251" s="209"/>
      <c r="R251" s="209"/>
      <c r="S251" s="210"/>
      <c r="T251" s="209"/>
      <c r="U251" s="209"/>
      <c r="V251" s="210"/>
      <c r="W251" s="209"/>
      <c r="X251" s="209"/>
      <c r="Y251" s="210"/>
      <c r="Z251" s="209"/>
      <c r="AA251" s="209"/>
      <c r="AB251" s="210"/>
      <c r="AC251" s="209"/>
      <c r="AD251" s="209"/>
      <c r="AE251" s="210"/>
      <c r="AF251" s="209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210"/>
      <c r="AX251" s="210"/>
      <c r="AY251" s="210"/>
      <c r="AZ251" s="210"/>
      <c r="BA251" s="209"/>
      <c r="BB251" s="209"/>
      <c r="BC251" s="210"/>
      <c r="BD251" s="209"/>
      <c r="BE251" s="209"/>
      <c r="BF251" s="210"/>
      <c r="BG251" s="209"/>
      <c r="BH251" s="209"/>
      <c r="BI251" s="210"/>
      <c r="BJ251" s="209"/>
      <c r="BK251" s="209"/>
      <c r="BL251" s="210"/>
    </row>
    <row r="252" spans="1:64" s="212" customFormat="1" hidden="1" x14ac:dyDescent="0.55000000000000004">
      <c r="A252" s="58"/>
      <c r="B252" s="234" t="s">
        <v>164</v>
      </c>
      <c r="C252" s="60"/>
      <c r="D252" s="60"/>
      <c r="E252" s="60"/>
      <c r="F252" s="60"/>
      <c r="G252" s="60"/>
      <c r="H252" s="235"/>
      <c r="I252" s="236"/>
      <c r="J252" s="209"/>
      <c r="K252" s="209"/>
      <c r="L252" s="209"/>
      <c r="M252" s="209"/>
      <c r="N252" s="210"/>
      <c r="O252" s="210"/>
      <c r="P252" s="211" t="e">
        <f t="shared" si="36"/>
        <v>#DIV/0!</v>
      </c>
      <c r="Q252" s="209"/>
      <c r="R252" s="209"/>
      <c r="S252" s="210"/>
      <c r="T252" s="209"/>
      <c r="U252" s="209"/>
      <c r="V252" s="210"/>
      <c r="W252" s="209"/>
      <c r="X252" s="209"/>
      <c r="Y252" s="210"/>
      <c r="Z252" s="209"/>
      <c r="AA252" s="209"/>
      <c r="AB252" s="210"/>
      <c r="AC252" s="209"/>
      <c r="AD252" s="209"/>
      <c r="AE252" s="210"/>
      <c r="AF252" s="209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210"/>
      <c r="AX252" s="210"/>
      <c r="AY252" s="210"/>
      <c r="AZ252" s="210"/>
      <c r="BA252" s="209"/>
      <c r="BB252" s="209"/>
      <c r="BC252" s="210"/>
      <c r="BD252" s="209"/>
      <c r="BE252" s="209"/>
      <c r="BF252" s="210"/>
      <c r="BG252" s="209"/>
      <c r="BH252" s="209"/>
      <c r="BI252" s="210"/>
      <c r="BJ252" s="209"/>
      <c r="BK252" s="209"/>
      <c r="BL252" s="210"/>
    </row>
    <row r="253" spans="1:64" s="31" customFormat="1" hidden="1" x14ac:dyDescent="0.55000000000000004">
      <c r="A253" s="68"/>
      <c r="B253" s="69"/>
      <c r="C253" s="69" t="s">
        <v>165</v>
      </c>
      <c r="D253" s="69"/>
      <c r="E253" s="69"/>
      <c r="F253" s="69"/>
      <c r="G253" s="69"/>
      <c r="H253" s="160"/>
      <c r="I253" s="70"/>
      <c r="J253" s="209"/>
      <c r="K253" s="209"/>
      <c r="L253" s="209"/>
      <c r="M253" s="209"/>
      <c r="N253" s="210"/>
      <c r="O253" s="210"/>
      <c r="P253" s="211" t="e">
        <f t="shared" si="36"/>
        <v>#DIV/0!</v>
      </c>
      <c r="Q253" s="209"/>
      <c r="R253" s="209"/>
      <c r="S253" s="210"/>
      <c r="T253" s="209"/>
      <c r="U253" s="209"/>
      <c r="V253" s="210"/>
      <c r="W253" s="209"/>
      <c r="X253" s="209"/>
      <c r="Y253" s="210"/>
      <c r="Z253" s="209"/>
      <c r="AA253" s="209"/>
      <c r="AB253" s="210"/>
      <c r="AC253" s="209"/>
      <c r="AD253" s="209"/>
      <c r="AE253" s="210"/>
      <c r="AF253" s="209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210"/>
      <c r="AX253" s="210"/>
      <c r="AY253" s="210"/>
      <c r="AZ253" s="210"/>
      <c r="BA253" s="209"/>
      <c r="BB253" s="209"/>
      <c r="BC253" s="210"/>
      <c r="BD253" s="209"/>
      <c r="BE253" s="209"/>
      <c r="BF253" s="210"/>
      <c r="BG253" s="209"/>
      <c r="BH253" s="209"/>
      <c r="BI253" s="210"/>
      <c r="BJ253" s="209"/>
      <c r="BK253" s="209"/>
      <c r="BL253" s="210"/>
    </row>
    <row r="254" spans="1:64" s="31" customFormat="1" hidden="1" x14ac:dyDescent="0.55000000000000004">
      <c r="A254" s="213"/>
      <c r="B254" s="214"/>
      <c r="C254" s="214"/>
      <c r="D254" s="214" t="s">
        <v>37</v>
      </c>
      <c r="E254" s="214"/>
      <c r="F254" s="214"/>
      <c r="G254" s="214"/>
      <c r="H254" s="215"/>
      <c r="I254" s="79"/>
      <c r="J254" s="209"/>
      <c r="K254" s="209"/>
      <c r="L254" s="209"/>
      <c r="M254" s="209"/>
      <c r="N254" s="210"/>
      <c r="O254" s="210"/>
      <c r="P254" s="211" t="e">
        <f t="shared" si="36"/>
        <v>#DIV/0!</v>
      </c>
      <c r="Q254" s="209"/>
      <c r="R254" s="209"/>
      <c r="S254" s="210"/>
      <c r="T254" s="209"/>
      <c r="U254" s="209"/>
      <c r="V254" s="210"/>
      <c r="W254" s="209"/>
      <c r="X254" s="209"/>
      <c r="Y254" s="210"/>
      <c r="Z254" s="209"/>
      <c r="AA254" s="209"/>
      <c r="AB254" s="210"/>
      <c r="AC254" s="209"/>
      <c r="AD254" s="209"/>
      <c r="AE254" s="210"/>
      <c r="AF254" s="209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210"/>
      <c r="AX254" s="210"/>
      <c r="AY254" s="210"/>
      <c r="AZ254" s="210"/>
      <c r="BA254" s="209"/>
      <c r="BB254" s="209"/>
      <c r="BC254" s="210"/>
      <c r="BD254" s="209"/>
      <c r="BE254" s="209"/>
      <c r="BF254" s="210"/>
      <c r="BG254" s="209"/>
      <c r="BH254" s="209"/>
      <c r="BI254" s="210"/>
      <c r="BJ254" s="209"/>
      <c r="BK254" s="209"/>
      <c r="BL254" s="210"/>
    </row>
    <row r="255" spans="1:64" s="31" customFormat="1" hidden="1" x14ac:dyDescent="0.55000000000000004">
      <c r="A255" s="213"/>
      <c r="B255" s="214"/>
      <c r="C255" s="214"/>
      <c r="D255" s="214"/>
      <c r="E255" s="214" t="s">
        <v>38</v>
      </c>
      <c r="F255" s="214"/>
      <c r="G255" s="214"/>
      <c r="H255" s="215"/>
      <c r="I255" s="79"/>
      <c r="J255" s="209"/>
      <c r="K255" s="209"/>
      <c r="L255" s="209"/>
      <c r="M255" s="209"/>
      <c r="N255" s="210"/>
      <c r="O255" s="210"/>
      <c r="P255" s="211" t="e">
        <f t="shared" si="36"/>
        <v>#DIV/0!</v>
      </c>
      <c r="Q255" s="209"/>
      <c r="R255" s="209"/>
      <c r="S255" s="210"/>
      <c r="T255" s="209"/>
      <c r="U255" s="209"/>
      <c r="V255" s="210"/>
      <c r="W255" s="209"/>
      <c r="X255" s="209"/>
      <c r="Y255" s="210"/>
      <c r="Z255" s="209"/>
      <c r="AA255" s="209"/>
      <c r="AB255" s="210"/>
      <c r="AC255" s="209"/>
      <c r="AD255" s="209"/>
      <c r="AE255" s="210"/>
      <c r="AF255" s="209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210"/>
      <c r="AX255" s="210"/>
      <c r="AY255" s="210"/>
      <c r="AZ255" s="210"/>
      <c r="BA255" s="209"/>
      <c r="BB255" s="209"/>
      <c r="BC255" s="210"/>
      <c r="BD255" s="209"/>
      <c r="BE255" s="209"/>
      <c r="BF255" s="210"/>
      <c r="BG255" s="209"/>
      <c r="BH255" s="209"/>
      <c r="BI255" s="210"/>
      <c r="BJ255" s="209"/>
      <c r="BK255" s="209"/>
      <c r="BL255" s="210"/>
    </row>
    <row r="256" spans="1:64" hidden="1" x14ac:dyDescent="0.55000000000000004">
      <c r="A256" s="216"/>
      <c r="B256" s="217"/>
      <c r="C256" s="217"/>
      <c r="D256" s="214"/>
      <c r="E256" s="214"/>
      <c r="F256" s="218" t="s">
        <v>118</v>
      </c>
      <c r="G256" s="217"/>
      <c r="H256" s="219"/>
      <c r="I256" s="79"/>
      <c r="J256" s="209"/>
      <c r="K256" s="209"/>
      <c r="L256" s="209"/>
      <c r="M256" s="209"/>
      <c r="N256" s="210"/>
      <c r="O256" s="210"/>
      <c r="P256" s="211" t="e">
        <f t="shared" si="36"/>
        <v>#DIV/0!</v>
      </c>
      <c r="Q256" s="209"/>
      <c r="R256" s="209"/>
      <c r="S256" s="210"/>
      <c r="T256" s="209"/>
      <c r="U256" s="209"/>
      <c r="V256" s="210"/>
      <c r="W256" s="209"/>
      <c r="X256" s="209"/>
      <c r="Y256" s="210"/>
      <c r="Z256" s="209"/>
      <c r="AA256" s="209"/>
      <c r="AB256" s="210"/>
      <c r="AC256" s="209"/>
      <c r="AD256" s="209"/>
      <c r="AE256" s="210"/>
      <c r="AF256" s="209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210"/>
      <c r="AX256" s="210"/>
      <c r="AY256" s="210"/>
      <c r="AZ256" s="210"/>
      <c r="BA256" s="209"/>
      <c r="BB256" s="209"/>
      <c r="BC256" s="210"/>
      <c r="BD256" s="209"/>
      <c r="BE256" s="209"/>
      <c r="BF256" s="210"/>
      <c r="BG256" s="209"/>
      <c r="BH256" s="209"/>
      <c r="BI256" s="210"/>
      <c r="BJ256" s="209"/>
      <c r="BK256" s="209"/>
      <c r="BL256" s="210"/>
    </row>
    <row r="257" spans="1:64" s="225" customFormat="1" hidden="1" x14ac:dyDescent="0.55000000000000004">
      <c r="A257" s="220"/>
      <c r="B257" s="221"/>
      <c r="C257" s="221"/>
      <c r="D257" s="222"/>
      <c r="E257" s="222"/>
      <c r="F257" s="93" t="s">
        <v>119</v>
      </c>
      <c r="G257" s="221"/>
      <c r="H257" s="223"/>
      <c r="I257" s="224"/>
      <c r="J257" s="209"/>
      <c r="K257" s="209"/>
      <c r="L257" s="209"/>
      <c r="M257" s="209"/>
      <c r="N257" s="210"/>
      <c r="O257" s="210"/>
      <c r="P257" s="211" t="e">
        <f t="shared" si="36"/>
        <v>#DIV/0!</v>
      </c>
      <c r="Q257" s="209"/>
      <c r="R257" s="209"/>
      <c r="S257" s="210"/>
      <c r="T257" s="209"/>
      <c r="U257" s="209"/>
      <c r="V257" s="210"/>
      <c r="W257" s="209"/>
      <c r="X257" s="209"/>
      <c r="Y257" s="210"/>
      <c r="Z257" s="209"/>
      <c r="AA257" s="209"/>
      <c r="AB257" s="210"/>
      <c r="AC257" s="209"/>
      <c r="AD257" s="209"/>
      <c r="AE257" s="210"/>
      <c r="AF257" s="209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210"/>
      <c r="AX257" s="210"/>
      <c r="AY257" s="210"/>
      <c r="AZ257" s="210"/>
      <c r="BA257" s="209"/>
      <c r="BB257" s="209"/>
      <c r="BC257" s="210"/>
      <c r="BD257" s="209"/>
      <c r="BE257" s="209"/>
      <c r="BF257" s="210"/>
      <c r="BG257" s="209"/>
      <c r="BH257" s="209"/>
      <c r="BI257" s="210"/>
      <c r="BJ257" s="209"/>
      <c r="BK257" s="209"/>
      <c r="BL257" s="210"/>
    </row>
    <row r="258" spans="1:64" hidden="1" x14ac:dyDescent="0.55000000000000004">
      <c r="A258" s="216"/>
      <c r="B258" s="217"/>
      <c r="C258" s="217"/>
      <c r="D258" s="214"/>
      <c r="E258" s="214"/>
      <c r="F258" s="218" t="s">
        <v>120</v>
      </c>
      <c r="G258" s="217"/>
      <c r="H258" s="219"/>
      <c r="I258" s="226"/>
      <c r="J258" s="209"/>
      <c r="K258" s="209"/>
      <c r="L258" s="209"/>
      <c r="M258" s="209"/>
      <c r="N258" s="210"/>
      <c r="O258" s="210"/>
      <c r="P258" s="211" t="e">
        <f t="shared" si="36"/>
        <v>#DIV/0!</v>
      </c>
      <c r="Q258" s="209"/>
      <c r="R258" s="209"/>
      <c r="S258" s="210"/>
      <c r="T258" s="209"/>
      <c r="U258" s="209"/>
      <c r="V258" s="210"/>
      <c r="W258" s="209"/>
      <c r="X258" s="209"/>
      <c r="Y258" s="210"/>
      <c r="Z258" s="209"/>
      <c r="AA258" s="209"/>
      <c r="AB258" s="210"/>
      <c r="AC258" s="209"/>
      <c r="AD258" s="209"/>
      <c r="AE258" s="210"/>
      <c r="AF258" s="209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210"/>
      <c r="AX258" s="210"/>
      <c r="AY258" s="210"/>
      <c r="AZ258" s="210"/>
      <c r="BA258" s="209"/>
      <c r="BB258" s="209"/>
      <c r="BC258" s="210"/>
      <c r="BD258" s="209"/>
      <c r="BE258" s="209"/>
      <c r="BF258" s="210"/>
      <c r="BG258" s="209"/>
      <c r="BH258" s="209"/>
      <c r="BI258" s="210"/>
      <c r="BJ258" s="209"/>
      <c r="BK258" s="209"/>
      <c r="BL258" s="210"/>
    </row>
    <row r="259" spans="1:64" s="225" customFormat="1" hidden="1" x14ac:dyDescent="0.55000000000000004">
      <c r="A259" s="220"/>
      <c r="B259" s="221"/>
      <c r="C259" s="221"/>
      <c r="D259" s="222"/>
      <c r="E259" s="222"/>
      <c r="F259" s="93"/>
      <c r="G259" s="221"/>
      <c r="H259" s="223" t="s">
        <v>119</v>
      </c>
      <c r="I259" s="224"/>
      <c r="J259" s="209"/>
      <c r="K259" s="209"/>
      <c r="L259" s="209"/>
      <c r="M259" s="209"/>
      <c r="N259" s="210"/>
      <c r="O259" s="210"/>
      <c r="P259" s="211" t="e">
        <f t="shared" si="36"/>
        <v>#DIV/0!</v>
      </c>
      <c r="Q259" s="209"/>
      <c r="R259" s="209"/>
      <c r="S259" s="210"/>
      <c r="T259" s="209"/>
      <c r="U259" s="209"/>
      <c r="V259" s="210"/>
      <c r="W259" s="209"/>
      <c r="X259" s="209"/>
      <c r="Y259" s="210"/>
      <c r="Z259" s="209"/>
      <c r="AA259" s="209"/>
      <c r="AB259" s="210"/>
      <c r="AC259" s="209"/>
      <c r="AD259" s="209"/>
      <c r="AE259" s="210"/>
      <c r="AF259" s="209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210"/>
      <c r="AX259" s="210"/>
      <c r="AY259" s="210"/>
      <c r="AZ259" s="210"/>
      <c r="BA259" s="209"/>
      <c r="BB259" s="209"/>
      <c r="BC259" s="210"/>
      <c r="BD259" s="209"/>
      <c r="BE259" s="209"/>
      <c r="BF259" s="210"/>
      <c r="BG259" s="209"/>
      <c r="BH259" s="209"/>
      <c r="BI259" s="210"/>
      <c r="BJ259" s="209"/>
      <c r="BK259" s="209"/>
      <c r="BL259" s="210"/>
    </row>
    <row r="260" spans="1:64" hidden="1" x14ac:dyDescent="0.55000000000000004">
      <c r="A260" s="216"/>
      <c r="B260" s="217"/>
      <c r="C260" s="217"/>
      <c r="D260" s="214"/>
      <c r="E260" s="214" t="s">
        <v>121</v>
      </c>
      <c r="F260" s="218"/>
      <c r="G260" s="217"/>
      <c r="H260" s="219"/>
      <c r="I260" s="226"/>
      <c r="J260" s="209"/>
      <c r="K260" s="209"/>
      <c r="L260" s="209"/>
      <c r="M260" s="209"/>
      <c r="N260" s="210"/>
      <c r="O260" s="210"/>
      <c r="P260" s="211" t="e">
        <f t="shared" si="36"/>
        <v>#DIV/0!</v>
      </c>
      <c r="Q260" s="209"/>
      <c r="R260" s="209"/>
      <c r="S260" s="210"/>
      <c r="T260" s="209"/>
      <c r="U260" s="209"/>
      <c r="V260" s="210"/>
      <c r="W260" s="209"/>
      <c r="X260" s="209"/>
      <c r="Y260" s="210"/>
      <c r="Z260" s="209"/>
      <c r="AA260" s="209"/>
      <c r="AB260" s="210"/>
      <c r="AC260" s="209"/>
      <c r="AD260" s="209"/>
      <c r="AE260" s="210"/>
      <c r="AF260" s="209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210"/>
      <c r="AX260" s="210"/>
      <c r="AY260" s="210"/>
      <c r="AZ260" s="210"/>
      <c r="BA260" s="209"/>
      <c r="BB260" s="209"/>
      <c r="BC260" s="210"/>
      <c r="BD260" s="209"/>
      <c r="BE260" s="209"/>
      <c r="BF260" s="210"/>
      <c r="BG260" s="209"/>
      <c r="BH260" s="209"/>
      <c r="BI260" s="210"/>
      <c r="BJ260" s="209"/>
      <c r="BK260" s="209"/>
      <c r="BL260" s="210"/>
    </row>
    <row r="261" spans="1:64" hidden="1" x14ac:dyDescent="0.55000000000000004">
      <c r="A261" s="216"/>
      <c r="B261" s="217"/>
      <c r="C261" s="217"/>
      <c r="D261" s="214"/>
      <c r="E261" s="214"/>
      <c r="F261" s="93"/>
      <c r="G261" s="217"/>
      <c r="H261" s="223" t="s">
        <v>119</v>
      </c>
      <c r="I261" s="226"/>
      <c r="J261" s="209"/>
      <c r="K261" s="209"/>
      <c r="L261" s="209"/>
      <c r="M261" s="209"/>
      <c r="N261" s="210"/>
      <c r="O261" s="210"/>
      <c r="P261" s="211" t="e">
        <f t="shared" si="36"/>
        <v>#DIV/0!</v>
      </c>
      <c r="Q261" s="209"/>
      <c r="R261" s="209"/>
      <c r="S261" s="210"/>
      <c r="T261" s="209"/>
      <c r="U261" s="209"/>
      <c r="V261" s="210"/>
      <c r="W261" s="209"/>
      <c r="X261" s="209"/>
      <c r="Y261" s="210"/>
      <c r="Z261" s="209"/>
      <c r="AA261" s="209"/>
      <c r="AB261" s="210"/>
      <c r="AC261" s="209"/>
      <c r="AD261" s="209"/>
      <c r="AE261" s="210"/>
      <c r="AF261" s="209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210"/>
      <c r="AX261" s="210"/>
      <c r="AY261" s="210"/>
      <c r="AZ261" s="210"/>
      <c r="BA261" s="209"/>
      <c r="BB261" s="209"/>
      <c r="BC261" s="210"/>
      <c r="BD261" s="209"/>
      <c r="BE261" s="209"/>
      <c r="BF261" s="210"/>
      <c r="BG261" s="209"/>
      <c r="BH261" s="209"/>
      <c r="BI261" s="210"/>
      <c r="BJ261" s="209"/>
      <c r="BK261" s="209"/>
      <c r="BL261" s="210"/>
    </row>
    <row r="262" spans="1:64" s="31" customFormat="1" hidden="1" x14ac:dyDescent="0.55000000000000004">
      <c r="A262" s="213"/>
      <c r="B262" s="214"/>
      <c r="C262" s="214"/>
      <c r="D262" s="214" t="s">
        <v>40</v>
      </c>
      <c r="E262" s="214"/>
      <c r="F262" s="214"/>
      <c r="G262" s="214"/>
      <c r="H262" s="215"/>
      <c r="I262" s="226"/>
      <c r="J262" s="209"/>
      <c r="K262" s="209"/>
      <c r="L262" s="209"/>
      <c r="M262" s="209"/>
      <c r="N262" s="210"/>
      <c r="O262" s="210"/>
      <c r="P262" s="211" t="e">
        <f t="shared" si="36"/>
        <v>#DIV/0!</v>
      </c>
      <c r="Q262" s="209"/>
      <c r="R262" s="209"/>
      <c r="S262" s="210"/>
      <c r="T262" s="209"/>
      <c r="U262" s="209"/>
      <c r="V262" s="210"/>
      <c r="W262" s="209"/>
      <c r="X262" s="209"/>
      <c r="Y262" s="210"/>
      <c r="Z262" s="209"/>
      <c r="AA262" s="209"/>
      <c r="AB262" s="210"/>
      <c r="AC262" s="209"/>
      <c r="AD262" s="209"/>
      <c r="AE262" s="210"/>
      <c r="AF262" s="209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210"/>
      <c r="AX262" s="210"/>
      <c r="AY262" s="210"/>
      <c r="AZ262" s="210"/>
      <c r="BA262" s="209"/>
      <c r="BB262" s="209"/>
      <c r="BC262" s="210"/>
      <c r="BD262" s="209"/>
      <c r="BE262" s="209"/>
      <c r="BF262" s="210"/>
      <c r="BG262" s="209"/>
      <c r="BH262" s="209"/>
      <c r="BI262" s="210"/>
      <c r="BJ262" s="209"/>
      <c r="BK262" s="209"/>
      <c r="BL262" s="210"/>
    </row>
    <row r="263" spans="1:64" s="31" customFormat="1" hidden="1" x14ac:dyDescent="0.55000000000000004">
      <c r="A263" s="213"/>
      <c r="B263" s="214"/>
      <c r="C263" s="214"/>
      <c r="D263" s="214"/>
      <c r="E263" s="214" t="s">
        <v>41</v>
      </c>
      <c r="F263" s="214"/>
      <c r="G263" s="214"/>
      <c r="H263" s="215"/>
      <c r="I263" s="226"/>
      <c r="J263" s="209"/>
      <c r="K263" s="209"/>
      <c r="L263" s="209"/>
      <c r="M263" s="209"/>
      <c r="N263" s="210"/>
      <c r="O263" s="210"/>
      <c r="P263" s="211" t="e">
        <f t="shared" si="36"/>
        <v>#DIV/0!</v>
      </c>
      <c r="Q263" s="209"/>
      <c r="R263" s="209"/>
      <c r="S263" s="210"/>
      <c r="T263" s="209"/>
      <c r="U263" s="209"/>
      <c r="V263" s="210"/>
      <c r="W263" s="209"/>
      <c r="X263" s="209"/>
      <c r="Y263" s="210"/>
      <c r="Z263" s="209"/>
      <c r="AA263" s="209"/>
      <c r="AB263" s="210"/>
      <c r="AC263" s="209"/>
      <c r="AD263" s="209"/>
      <c r="AE263" s="210"/>
      <c r="AF263" s="209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210"/>
      <c r="AX263" s="210"/>
      <c r="AY263" s="210"/>
      <c r="AZ263" s="210"/>
      <c r="BA263" s="209"/>
      <c r="BB263" s="209"/>
      <c r="BC263" s="210"/>
      <c r="BD263" s="209"/>
      <c r="BE263" s="209"/>
      <c r="BF263" s="210"/>
      <c r="BG263" s="209"/>
      <c r="BH263" s="209"/>
      <c r="BI263" s="210"/>
      <c r="BJ263" s="209"/>
      <c r="BK263" s="209"/>
      <c r="BL263" s="210"/>
    </row>
    <row r="264" spans="1:64" s="31" customFormat="1" hidden="1" x14ac:dyDescent="0.55000000000000004">
      <c r="A264" s="213"/>
      <c r="B264" s="214"/>
      <c r="C264" s="214"/>
      <c r="D264" s="214"/>
      <c r="E264" s="214"/>
      <c r="F264" s="214" t="s">
        <v>42</v>
      </c>
      <c r="G264" s="214"/>
      <c r="H264" s="215"/>
      <c r="I264" s="226"/>
      <c r="J264" s="209"/>
      <c r="K264" s="209"/>
      <c r="L264" s="209"/>
      <c r="M264" s="209"/>
      <c r="N264" s="210"/>
      <c r="O264" s="210"/>
      <c r="P264" s="211" t="e">
        <f t="shared" si="36"/>
        <v>#DIV/0!</v>
      </c>
      <c r="Q264" s="209"/>
      <c r="R264" s="209"/>
      <c r="S264" s="210"/>
      <c r="T264" s="209"/>
      <c r="U264" s="209"/>
      <c r="V264" s="210"/>
      <c r="W264" s="209"/>
      <c r="X264" s="209"/>
      <c r="Y264" s="210"/>
      <c r="Z264" s="209"/>
      <c r="AA264" s="209"/>
      <c r="AB264" s="210"/>
      <c r="AC264" s="209"/>
      <c r="AD264" s="209"/>
      <c r="AE264" s="210"/>
      <c r="AF264" s="209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210"/>
      <c r="AX264" s="210"/>
      <c r="AY264" s="210"/>
      <c r="AZ264" s="210"/>
      <c r="BA264" s="209"/>
      <c r="BB264" s="209"/>
      <c r="BC264" s="210"/>
      <c r="BD264" s="209"/>
      <c r="BE264" s="209"/>
      <c r="BF264" s="210"/>
      <c r="BG264" s="209"/>
      <c r="BH264" s="209"/>
      <c r="BI264" s="210"/>
      <c r="BJ264" s="209"/>
      <c r="BK264" s="209"/>
      <c r="BL264" s="210"/>
    </row>
    <row r="265" spans="1:64" hidden="1" x14ac:dyDescent="0.55000000000000004">
      <c r="A265" s="216"/>
      <c r="B265" s="217"/>
      <c r="C265" s="217"/>
      <c r="D265" s="214"/>
      <c r="E265" s="217"/>
      <c r="F265" s="93"/>
      <c r="G265" s="217"/>
      <c r="H265" s="223" t="s">
        <v>119</v>
      </c>
      <c r="I265" s="226"/>
      <c r="J265" s="209"/>
      <c r="K265" s="209"/>
      <c r="L265" s="209"/>
      <c r="M265" s="209"/>
      <c r="N265" s="210"/>
      <c r="O265" s="210"/>
      <c r="P265" s="211" t="e">
        <f t="shared" si="36"/>
        <v>#DIV/0!</v>
      </c>
      <c r="Q265" s="209"/>
      <c r="R265" s="209"/>
      <c r="S265" s="210"/>
      <c r="T265" s="209"/>
      <c r="U265" s="209"/>
      <c r="V265" s="210"/>
      <c r="W265" s="209"/>
      <c r="X265" s="209"/>
      <c r="Y265" s="210"/>
      <c r="Z265" s="209"/>
      <c r="AA265" s="209"/>
      <c r="AB265" s="210"/>
      <c r="AC265" s="209"/>
      <c r="AD265" s="209"/>
      <c r="AE265" s="210"/>
      <c r="AF265" s="209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210"/>
      <c r="AX265" s="210"/>
      <c r="AY265" s="210"/>
      <c r="AZ265" s="210"/>
      <c r="BA265" s="209"/>
      <c r="BB265" s="209"/>
      <c r="BC265" s="210"/>
      <c r="BD265" s="209"/>
      <c r="BE265" s="209"/>
      <c r="BF265" s="210"/>
      <c r="BG265" s="209"/>
      <c r="BH265" s="209"/>
      <c r="BI265" s="210"/>
      <c r="BJ265" s="209"/>
      <c r="BK265" s="209"/>
      <c r="BL265" s="210"/>
    </row>
    <row r="266" spans="1:64" hidden="1" x14ac:dyDescent="0.55000000000000004">
      <c r="A266" s="216"/>
      <c r="B266" s="217"/>
      <c r="C266" s="217"/>
      <c r="D266" s="214"/>
      <c r="E266" s="217"/>
      <c r="F266" s="214" t="s">
        <v>47</v>
      </c>
      <c r="G266" s="217"/>
      <c r="H266" s="219"/>
      <c r="I266" s="226"/>
      <c r="J266" s="209"/>
      <c r="K266" s="209"/>
      <c r="L266" s="209"/>
      <c r="M266" s="209"/>
      <c r="N266" s="210"/>
      <c r="O266" s="210"/>
      <c r="P266" s="211" t="e">
        <f t="shared" si="36"/>
        <v>#DIV/0!</v>
      </c>
      <c r="Q266" s="209"/>
      <c r="R266" s="209"/>
      <c r="S266" s="210"/>
      <c r="T266" s="209"/>
      <c r="U266" s="209"/>
      <c r="V266" s="210"/>
      <c r="W266" s="209"/>
      <c r="X266" s="209"/>
      <c r="Y266" s="210"/>
      <c r="Z266" s="209"/>
      <c r="AA266" s="209"/>
      <c r="AB266" s="210"/>
      <c r="AC266" s="209"/>
      <c r="AD266" s="209"/>
      <c r="AE266" s="210"/>
      <c r="AF266" s="209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210"/>
      <c r="AX266" s="210"/>
      <c r="AY266" s="210"/>
      <c r="AZ266" s="210"/>
      <c r="BA266" s="209"/>
      <c r="BB266" s="209"/>
      <c r="BC266" s="210"/>
      <c r="BD266" s="209"/>
      <c r="BE266" s="209"/>
      <c r="BF266" s="210"/>
      <c r="BG266" s="209"/>
      <c r="BH266" s="209"/>
      <c r="BI266" s="210"/>
      <c r="BJ266" s="209"/>
      <c r="BK266" s="209"/>
      <c r="BL266" s="210"/>
    </row>
    <row r="267" spans="1:64" hidden="1" x14ac:dyDescent="0.55000000000000004">
      <c r="A267" s="216"/>
      <c r="B267" s="217"/>
      <c r="C267" s="217"/>
      <c r="D267" s="214"/>
      <c r="E267" s="217"/>
      <c r="F267" s="91"/>
      <c r="G267" s="93"/>
      <c r="H267" s="223" t="s">
        <v>119</v>
      </c>
      <c r="I267" s="226"/>
      <c r="J267" s="209"/>
      <c r="K267" s="209"/>
      <c r="L267" s="209"/>
      <c r="M267" s="209"/>
      <c r="N267" s="210"/>
      <c r="O267" s="210"/>
      <c r="P267" s="211" t="e">
        <f t="shared" si="36"/>
        <v>#DIV/0!</v>
      </c>
      <c r="Q267" s="209"/>
      <c r="R267" s="209"/>
      <c r="S267" s="210"/>
      <c r="T267" s="209"/>
      <c r="U267" s="209"/>
      <c r="V267" s="210"/>
      <c r="W267" s="209"/>
      <c r="X267" s="209"/>
      <c r="Y267" s="210"/>
      <c r="Z267" s="209"/>
      <c r="AA267" s="209"/>
      <c r="AB267" s="210"/>
      <c r="AC267" s="209"/>
      <c r="AD267" s="209"/>
      <c r="AE267" s="210"/>
      <c r="AF267" s="209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210"/>
      <c r="AX267" s="210"/>
      <c r="AY267" s="210"/>
      <c r="AZ267" s="210"/>
      <c r="BA267" s="209"/>
      <c r="BB267" s="209"/>
      <c r="BC267" s="210"/>
      <c r="BD267" s="209"/>
      <c r="BE267" s="209"/>
      <c r="BF267" s="210"/>
      <c r="BG267" s="209"/>
      <c r="BH267" s="209"/>
      <c r="BI267" s="210"/>
      <c r="BJ267" s="209"/>
      <c r="BK267" s="209"/>
      <c r="BL267" s="210"/>
    </row>
    <row r="268" spans="1:64" hidden="1" x14ac:dyDescent="0.55000000000000004">
      <c r="A268" s="216"/>
      <c r="B268" s="217"/>
      <c r="C268" s="217"/>
      <c r="D268" s="214"/>
      <c r="E268" s="217"/>
      <c r="F268" s="214" t="s">
        <v>59</v>
      </c>
      <c r="G268" s="217"/>
      <c r="H268" s="219"/>
      <c r="I268" s="226"/>
      <c r="J268" s="209"/>
      <c r="K268" s="209"/>
      <c r="L268" s="209"/>
      <c r="M268" s="209"/>
      <c r="N268" s="210"/>
      <c r="O268" s="210"/>
      <c r="P268" s="211" t="e">
        <f t="shared" si="36"/>
        <v>#DIV/0!</v>
      </c>
      <c r="Q268" s="209"/>
      <c r="R268" s="209"/>
      <c r="S268" s="210"/>
      <c r="T268" s="209"/>
      <c r="U268" s="209"/>
      <c r="V268" s="210"/>
      <c r="W268" s="209"/>
      <c r="X268" s="209"/>
      <c r="Y268" s="210"/>
      <c r="Z268" s="209"/>
      <c r="AA268" s="209"/>
      <c r="AB268" s="210"/>
      <c r="AC268" s="209"/>
      <c r="AD268" s="209"/>
      <c r="AE268" s="210"/>
      <c r="AF268" s="209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210"/>
      <c r="AX268" s="210"/>
      <c r="AY268" s="210"/>
      <c r="AZ268" s="210"/>
      <c r="BA268" s="209"/>
      <c r="BB268" s="209"/>
      <c r="BC268" s="210"/>
      <c r="BD268" s="209"/>
      <c r="BE268" s="209"/>
      <c r="BF268" s="210"/>
      <c r="BG268" s="209"/>
      <c r="BH268" s="209"/>
      <c r="BI268" s="210"/>
      <c r="BJ268" s="209"/>
      <c r="BK268" s="209"/>
      <c r="BL268" s="210"/>
    </row>
    <row r="269" spans="1:64" hidden="1" x14ac:dyDescent="0.55000000000000004">
      <c r="A269" s="216"/>
      <c r="B269" s="217"/>
      <c r="C269" s="217"/>
      <c r="D269" s="217"/>
      <c r="E269" s="217"/>
      <c r="F269" s="93"/>
      <c r="G269" s="217"/>
      <c r="H269" s="223" t="s">
        <v>119</v>
      </c>
      <c r="I269" s="226"/>
      <c r="J269" s="209"/>
      <c r="K269" s="209"/>
      <c r="L269" s="209"/>
      <c r="M269" s="209"/>
      <c r="N269" s="210"/>
      <c r="O269" s="210"/>
      <c r="P269" s="211" t="e">
        <f t="shared" si="36"/>
        <v>#DIV/0!</v>
      </c>
      <c r="Q269" s="209"/>
      <c r="R269" s="209"/>
      <c r="S269" s="210"/>
      <c r="T269" s="209"/>
      <c r="U269" s="209"/>
      <c r="V269" s="210"/>
      <c r="W269" s="209"/>
      <c r="X269" s="209"/>
      <c r="Y269" s="210"/>
      <c r="Z269" s="209"/>
      <c r="AA269" s="209"/>
      <c r="AB269" s="210"/>
      <c r="AC269" s="209"/>
      <c r="AD269" s="209"/>
      <c r="AE269" s="210"/>
      <c r="AF269" s="209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210"/>
      <c r="AX269" s="210"/>
      <c r="AY269" s="210"/>
      <c r="AZ269" s="210"/>
      <c r="BA269" s="209"/>
      <c r="BB269" s="209"/>
      <c r="BC269" s="210"/>
      <c r="BD269" s="209"/>
      <c r="BE269" s="209"/>
      <c r="BF269" s="210"/>
      <c r="BG269" s="209"/>
      <c r="BH269" s="209"/>
      <c r="BI269" s="210"/>
      <c r="BJ269" s="209"/>
      <c r="BK269" s="209"/>
      <c r="BL269" s="210"/>
    </row>
    <row r="270" spans="1:64" hidden="1" x14ac:dyDescent="0.55000000000000004">
      <c r="A270" s="216"/>
      <c r="B270" s="217"/>
      <c r="C270" s="217"/>
      <c r="D270" s="214"/>
      <c r="E270" s="214" t="s">
        <v>67</v>
      </c>
      <c r="F270" s="214"/>
      <c r="G270" s="217"/>
      <c r="H270" s="219"/>
      <c r="I270" s="226"/>
      <c r="J270" s="209"/>
      <c r="K270" s="209"/>
      <c r="L270" s="209"/>
      <c r="M270" s="209"/>
      <c r="N270" s="210"/>
      <c r="O270" s="210"/>
      <c r="P270" s="211" t="e">
        <f t="shared" si="36"/>
        <v>#DIV/0!</v>
      </c>
      <c r="Q270" s="209"/>
      <c r="R270" s="209"/>
      <c r="S270" s="210"/>
      <c r="T270" s="209"/>
      <c r="U270" s="209"/>
      <c r="V270" s="210"/>
      <c r="W270" s="209"/>
      <c r="X270" s="209"/>
      <c r="Y270" s="210"/>
      <c r="Z270" s="209"/>
      <c r="AA270" s="209"/>
      <c r="AB270" s="210"/>
      <c r="AC270" s="209"/>
      <c r="AD270" s="209"/>
      <c r="AE270" s="210"/>
      <c r="AF270" s="209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210"/>
      <c r="AX270" s="210"/>
      <c r="AY270" s="210"/>
      <c r="AZ270" s="210"/>
      <c r="BA270" s="209"/>
      <c r="BB270" s="209"/>
      <c r="BC270" s="210"/>
      <c r="BD270" s="209"/>
      <c r="BE270" s="209"/>
      <c r="BF270" s="210"/>
      <c r="BG270" s="209"/>
      <c r="BH270" s="209"/>
      <c r="BI270" s="210"/>
      <c r="BJ270" s="209"/>
      <c r="BK270" s="209"/>
      <c r="BL270" s="210"/>
    </row>
    <row r="271" spans="1:64" hidden="1" x14ac:dyDescent="0.55000000000000004">
      <c r="A271" s="216"/>
      <c r="B271" s="217"/>
      <c r="C271" s="217"/>
      <c r="D271" s="214"/>
      <c r="E271" s="91" t="s">
        <v>122</v>
      </c>
      <c r="F271" s="214"/>
      <c r="G271" s="217"/>
      <c r="H271" s="219"/>
      <c r="I271" s="226"/>
      <c r="J271" s="209"/>
      <c r="K271" s="209"/>
      <c r="L271" s="209"/>
      <c r="M271" s="209"/>
      <c r="N271" s="210"/>
      <c r="O271" s="210"/>
      <c r="P271" s="211" t="e">
        <f t="shared" si="36"/>
        <v>#DIV/0!</v>
      </c>
      <c r="Q271" s="209"/>
      <c r="R271" s="209"/>
      <c r="S271" s="210"/>
      <c r="T271" s="209"/>
      <c r="U271" s="209"/>
      <c r="V271" s="210"/>
      <c r="W271" s="209"/>
      <c r="X271" s="209"/>
      <c r="Y271" s="210"/>
      <c r="Z271" s="209"/>
      <c r="AA271" s="209"/>
      <c r="AB271" s="210"/>
      <c r="AC271" s="209"/>
      <c r="AD271" s="209"/>
      <c r="AE271" s="210"/>
      <c r="AF271" s="209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210"/>
      <c r="AX271" s="210"/>
      <c r="AY271" s="210"/>
      <c r="AZ271" s="210"/>
      <c r="BA271" s="209"/>
      <c r="BB271" s="209"/>
      <c r="BC271" s="210"/>
      <c r="BD271" s="209"/>
      <c r="BE271" s="209"/>
      <c r="BF271" s="210"/>
      <c r="BG271" s="209"/>
      <c r="BH271" s="209"/>
      <c r="BI271" s="210"/>
      <c r="BJ271" s="209"/>
      <c r="BK271" s="209"/>
      <c r="BL271" s="210"/>
    </row>
    <row r="272" spans="1:64" hidden="1" x14ac:dyDescent="0.55000000000000004">
      <c r="A272" s="216"/>
      <c r="B272" s="217"/>
      <c r="C272" s="217"/>
      <c r="D272" s="214"/>
      <c r="E272" s="91" t="s">
        <v>123</v>
      </c>
      <c r="F272" s="214"/>
      <c r="G272" s="217"/>
      <c r="H272" s="219"/>
      <c r="I272" s="226"/>
      <c r="J272" s="209"/>
      <c r="K272" s="209"/>
      <c r="L272" s="209"/>
      <c r="M272" s="209"/>
      <c r="N272" s="210"/>
      <c r="O272" s="210"/>
      <c r="P272" s="211" t="e">
        <f t="shared" si="36"/>
        <v>#DIV/0!</v>
      </c>
      <c r="Q272" s="209"/>
      <c r="R272" s="209"/>
      <c r="S272" s="210"/>
      <c r="T272" s="209"/>
      <c r="U272" s="209"/>
      <c r="V272" s="210"/>
      <c r="W272" s="209"/>
      <c r="X272" s="209"/>
      <c r="Y272" s="210"/>
      <c r="Z272" s="209"/>
      <c r="AA272" s="209"/>
      <c r="AB272" s="210"/>
      <c r="AC272" s="209"/>
      <c r="AD272" s="209"/>
      <c r="AE272" s="210"/>
      <c r="AF272" s="209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210"/>
      <c r="AX272" s="210"/>
      <c r="AY272" s="210"/>
      <c r="AZ272" s="210"/>
      <c r="BA272" s="209"/>
      <c r="BB272" s="209"/>
      <c r="BC272" s="210"/>
      <c r="BD272" s="209"/>
      <c r="BE272" s="209"/>
      <c r="BF272" s="210"/>
      <c r="BG272" s="209"/>
      <c r="BH272" s="209"/>
      <c r="BI272" s="210"/>
      <c r="BJ272" s="209"/>
      <c r="BK272" s="209"/>
      <c r="BL272" s="210"/>
    </row>
    <row r="273" spans="1:64" hidden="1" x14ac:dyDescent="0.55000000000000004">
      <c r="A273" s="216"/>
      <c r="B273" s="217"/>
      <c r="C273" s="217"/>
      <c r="D273" s="214"/>
      <c r="E273" s="91" t="s">
        <v>124</v>
      </c>
      <c r="F273" s="214"/>
      <c r="G273" s="217"/>
      <c r="H273" s="219"/>
      <c r="I273" s="226"/>
      <c r="J273" s="209"/>
      <c r="K273" s="209"/>
      <c r="L273" s="209"/>
      <c r="M273" s="209"/>
      <c r="N273" s="210"/>
      <c r="O273" s="210"/>
      <c r="P273" s="211" t="e">
        <f t="shared" si="36"/>
        <v>#DIV/0!</v>
      </c>
      <c r="Q273" s="209"/>
      <c r="R273" s="209"/>
      <c r="S273" s="210"/>
      <c r="T273" s="209"/>
      <c r="U273" s="209"/>
      <c r="V273" s="210"/>
      <c r="W273" s="209"/>
      <c r="X273" s="209"/>
      <c r="Y273" s="210"/>
      <c r="Z273" s="209"/>
      <c r="AA273" s="209"/>
      <c r="AB273" s="210"/>
      <c r="AC273" s="209"/>
      <c r="AD273" s="209"/>
      <c r="AE273" s="210"/>
      <c r="AF273" s="209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210"/>
      <c r="AX273" s="210"/>
      <c r="AY273" s="210"/>
      <c r="AZ273" s="210"/>
      <c r="BA273" s="209"/>
      <c r="BB273" s="209"/>
      <c r="BC273" s="210"/>
      <c r="BD273" s="209"/>
      <c r="BE273" s="209"/>
      <c r="BF273" s="210"/>
      <c r="BG273" s="209"/>
      <c r="BH273" s="209"/>
      <c r="BI273" s="210"/>
      <c r="BJ273" s="209"/>
      <c r="BK273" s="209"/>
      <c r="BL273" s="210"/>
    </row>
    <row r="274" spans="1:64" hidden="1" x14ac:dyDescent="0.55000000000000004">
      <c r="A274" s="216"/>
      <c r="B274" s="217"/>
      <c r="C274" s="217"/>
      <c r="D274" s="214"/>
      <c r="E274" s="217"/>
      <c r="F274" s="227" t="s">
        <v>125</v>
      </c>
      <c r="G274" s="217"/>
      <c r="H274" s="219"/>
      <c r="I274" s="226"/>
      <c r="J274" s="209"/>
      <c r="K274" s="209"/>
      <c r="L274" s="209"/>
      <c r="M274" s="209"/>
      <c r="N274" s="210"/>
      <c r="O274" s="210"/>
      <c r="P274" s="211" t="e">
        <f t="shared" si="36"/>
        <v>#DIV/0!</v>
      </c>
      <c r="Q274" s="209"/>
      <c r="R274" s="209"/>
      <c r="S274" s="210"/>
      <c r="T274" s="209"/>
      <c r="U274" s="209"/>
      <c r="V274" s="210"/>
      <c r="W274" s="209"/>
      <c r="X274" s="209"/>
      <c r="Y274" s="210"/>
      <c r="Z274" s="209"/>
      <c r="AA274" s="209"/>
      <c r="AB274" s="210"/>
      <c r="AC274" s="209"/>
      <c r="AD274" s="209"/>
      <c r="AE274" s="210"/>
      <c r="AF274" s="209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210"/>
      <c r="AX274" s="210"/>
      <c r="AY274" s="210"/>
      <c r="AZ274" s="210"/>
      <c r="BA274" s="209"/>
      <c r="BB274" s="209"/>
      <c r="BC274" s="210"/>
      <c r="BD274" s="209"/>
      <c r="BE274" s="209"/>
      <c r="BF274" s="210"/>
      <c r="BG274" s="209"/>
      <c r="BH274" s="209"/>
      <c r="BI274" s="210"/>
      <c r="BJ274" s="209"/>
      <c r="BK274" s="209"/>
      <c r="BL274" s="210"/>
    </row>
    <row r="275" spans="1:64" hidden="1" x14ac:dyDescent="0.55000000000000004">
      <c r="A275" s="216"/>
      <c r="B275" s="217"/>
      <c r="C275" s="217"/>
      <c r="D275" s="214"/>
      <c r="E275" s="217"/>
      <c r="F275" s="93"/>
      <c r="G275" s="217"/>
      <c r="H275" s="223" t="s">
        <v>119</v>
      </c>
      <c r="I275" s="226"/>
      <c r="J275" s="209"/>
      <c r="K275" s="209"/>
      <c r="L275" s="209"/>
      <c r="M275" s="209"/>
      <c r="N275" s="210"/>
      <c r="O275" s="210"/>
      <c r="P275" s="211" t="e">
        <f t="shared" si="36"/>
        <v>#DIV/0!</v>
      </c>
      <c r="Q275" s="209"/>
      <c r="R275" s="209"/>
      <c r="S275" s="210"/>
      <c r="T275" s="209"/>
      <c r="U275" s="209"/>
      <c r="V275" s="210"/>
      <c r="W275" s="209"/>
      <c r="X275" s="209"/>
      <c r="Y275" s="210"/>
      <c r="Z275" s="209"/>
      <c r="AA275" s="209"/>
      <c r="AB275" s="210"/>
      <c r="AC275" s="209"/>
      <c r="AD275" s="209"/>
      <c r="AE275" s="210"/>
      <c r="AF275" s="209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210"/>
      <c r="AX275" s="210"/>
      <c r="AY275" s="210"/>
      <c r="AZ275" s="210"/>
      <c r="BA275" s="209"/>
      <c r="BB275" s="209"/>
      <c r="BC275" s="210"/>
      <c r="BD275" s="209"/>
      <c r="BE275" s="209"/>
      <c r="BF275" s="210"/>
      <c r="BG275" s="209"/>
      <c r="BH275" s="209"/>
      <c r="BI275" s="210"/>
      <c r="BJ275" s="209"/>
      <c r="BK275" s="209"/>
      <c r="BL275" s="210"/>
    </row>
    <row r="276" spans="1:64" hidden="1" x14ac:dyDescent="0.55000000000000004">
      <c r="A276" s="216"/>
      <c r="B276" s="217"/>
      <c r="C276" s="217"/>
      <c r="D276" s="214" t="s">
        <v>77</v>
      </c>
      <c r="E276" s="217"/>
      <c r="F276" s="217"/>
      <c r="G276" s="217"/>
      <c r="H276" s="219"/>
      <c r="I276" s="226"/>
      <c r="J276" s="209"/>
      <c r="K276" s="209"/>
      <c r="L276" s="209"/>
      <c r="M276" s="209"/>
      <c r="N276" s="210"/>
      <c r="O276" s="210"/>
      <c r="P276" s="211" t="e">
        <f t="shared" si="36"/>
        <v>#DIV/0!</v>
      </c>
      <c r="Q276" s="209"/>
      <c r="R276" s="209"/>
      <c r="S276" s="210"/>
      <c r="T276" s="209"/>
      <c r="U276" s="209"/>
      <c r="V276" s="210"/>
      <c r="W276" s="209"/>
      <c r="X276" s="209"/>
      <c r="Y276" s="210"/>
      <c r="Z276" s="209"/>
      <c r="AA276" s="209"/>
      <c r="AB276" s="210"/>
      <c r="AC276" s="209"/>
      <c r="AD276" s="209"/>
      <c r="AE276" s="210"/>
      <c r="AF276" s="209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210"/>
      <c r="AX276" s="210"/>
      <c r="AY276" s="210"/>
      <c r="AZ276" s="210"/>
      <c r="BA276" s="209"/>
      <c r="BB276" s="209"/>
      <c r="BC276" s="210"/>
      <c r="BD276" s="209"/>
      <c r="BE276" s="209"/>
      <c r="BF276" s="210"/>
      <c r="BG276" s="209"/>
      <c r="BH276" s="209"/>
      <c r="BI276" s="210"/>
      <c r="BJ276" s="209"/>
      <c r="BK276" s="209"/>
      <c r="BL276" s="210"/>
    </row>
    <row r="277" spans="1:64" hidden="1" x14ac:dyDescent="0.55000000000000004">
      <c r="A277" s="216"/>
      <c r="B277" s="217"/>
      <c r="C277" s="217"/>
      <c r="D277" s="214"/>
      <c r="E277" s="214" t="s">
        <v>78</v>
      </c>
      <c r="F277" s="217"/>
      <c r="G277" s="217"/>
      <c r="H277" s="219"/>
      <c r="I277" s="226"/>
      <c r="J277" s="209"/>
      <c r="K277" s="209"/>
      <c r="L277" s="209"/>
      <c r="M277" s="209"/>
      <c r="N277" s="210"/>
      <c r="O277" s="210"/>
      <c r="P277" s="211" t="e">
        <f t="shared" si="36"/>
        <v>#DIV/0!</v>
      </c>
      <c r="Q277" s="209"/>
      <c r="R277" s="209"/>
      <c r="S277" s="210"/>
      <c r="T277" s="209"/>
      <c r="U277" s="209"/>
      <c r="V277" s="210"/>
      <c r="W277" s="209"/>
      <c r="X277" s="209"/>
      <c r="Y277" s="210"/>
      <c r="Z277" s="209"/>
      <c r="AA277" s="209"/>
      <c r="AB277" s="210"/>
      <c r="AC277" s="209"/>
      <c r="AD277" s="209"/>
      <c r="AE277" s="210"/>
      <c r="AF277" s="209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210"/>
      <c r="AX277" s="210"/>
      <c r="AY277" s="210"/>
      <c r="AZ277" s="210"/>
      <c r="BA277" s="209"/>
      <c r="BB277" s="209"/>
      <c r="BC277" s="210"/>
      <c r="BD277" s="209"/>
      <c r="BE277" s="209"/>
      <c r="BF277" s="210"/>
      <c r="BG277" s="209"/>
      <c r="BH277" s="209"/>
      <c r="BI277" s="210"/>
      <c r="BJ277" s="209"/>
      <c r="BK277" s="209"/>
      <c r="BL277" s="210"/>
    </row>
    <row r="278" spans="1:64" hidden="1" x14ac:dyDescent="0.55000000000000004">
      <c r="A278" s="216"/>
      <c r="B278" s="217"/>
      <c r="C278" s="217"/>
      <c r="D278" s="214"/>
      <c r="E278" s="217"/>
      <c r="F278" s="214" t="s">
        <v>79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211" t="e">
        <f t="shared" si="36"/>
        <v>#DIV/0!</v>
      </c>
      <c r="Q278" s="209"/>
      <c r="R278" s="209"/>
      <c r="S278" s="210"/>
      <c r="T278" s="209"/>
      <c r="U278" s="209"/>
      <c r="V278" s="210"/>
      <c r="W278" s="209"/>
      <c r="X278" s="209"/>
      <c r="Y278" s="210"/>
      <c r="Z278" s="209"/>
      <c r="AA278" s="209"/>
      <c r="AB278" s="210"/>
      <c r="AC278" s="209"/>
      <c r="AD278" s="209"/>
      <c r="AE278" s="210"/>
      <c r="AF278" s="209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210"/>
      <c r="AX278" s="210"/>
      <c r="AY278" s="210"/>
      <c r="AZ278" s="210"/>
      <c r="BA278" s="209"/>
      <c r="BB278" s="209"/>
      <c r="BC278" s="210"/>
      <c r="BD278" s="209"/>
      <c r="BE278" s="209"/>
      <c r="BF278" s="210"/>
      <c r="BG278" s="209"/>
      <c r="BH278" s="209"/>
      <c r="BI278" s="210"/>
      <c r="BJ278" s="209"/>
      <c r="BK278" s="209"/>
      <c r="BL278" s="210"/>
    </row>
    <row r="279" spans="1:64" hidden="1" x14ac:dyDescent="0.55000000000000004">
      <c r="A279" s="216"/>
      <c r="B279" s="217"/>
      <c r="C279" s="217"/>
      <c r="D279" s="217"/>
      <c r="E279" s="217"/>
      <c r="F279" s="217"/>
      <c r="G279" s="217"/>
      <c r="H279" s="223" t="s">
        <v>119</v>
      </c>
      <c r="I279" s="226"/>
      <c r="J279" s="209"/>
      <c r="K279" s="209"/>
      <c r="L279" s="209"/>
      <c r="M279" s="209"/>
      <c r="N279" s="210"/>
      <c r="O279" s="210"/>
      <c r="P279" s="211" t="e">
        <f t="shared" si="36"/>
        <v>#DIV/0!</v>
      </c>
      <c r="Q279" s="209"/>
      <c r="R279" s="209"/>
      <c r="S279" s="210"/>
      <c r="T279" s="209"/>
      <c r="U279" s="209"/>
      <c r="V279" s="210"/>
      <c r="W279" s="209"/>
      <c r="X279" s="209"/>
      <c r="Y279" s="210"/>
      <c r="Z279" s="209"/>
      <c r="AA279" s="209"/>
      <c r="AB279" s="210"/>
      <c r="AC279" s="209"/>
      <c r="AD279" s="209"/>
      <c r="AE279" s="210"/>
      <c r="AF279" s="209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210"/>
      <c r="AX279" s="210"/>
      <c r="AY279" s="210"/>
      <c r="AZ279" s="210"/>
      <c r="BA279" s="209"/>
      <c r="BB279" s="209"/>
      <c r="BC279" s="210"/>
      <c r="BD279" s="209"/>
      <c r="BE279" s="209"/>
      <c r="BF279" s="210"/>
      <c r="BG279" s="209"/>
      <c r="BH279" s="209"/>
      <c r="BI279" s="210"/>
      <c r="BJ279" s="209"/>
      <c r="BK279" s="209"/>
      <c r="BL279" s="210"/>
    </row>
    <row r="280" spans="1:64" hidden="1" x14ac:dyDescent="0.55000000000000004">
      <c r="A280" s="216"/>
      <c r="B280" s="217"/>
      <c r="C280" s="217"/>
      <c r="D280" s="214"/>
      <c r="E280" s="217"/>
      <c r="F280" s="214" t="s">
        <v>126</v>
      </c>
      <c r="G280" s="217"/>
      <c r="H280" s="219"/>
      <c r="I280" s="226"/>
      <c r="J280" s="209"/>
      <c r="K280" s="209"/>
      <c r="L280" s="209"/>
      <c r="M280" s="209"/>
      <c r="N280" s="210"/>
      <c r="O280" s="210"/>
      <c r="P280" s="211" t="e">
        <f t="shared" si="36"/>
        <v>#DIV/0!</v>
      </c>
      <c r="Q280" s="209"/>
      <c r="R280" s="209"/>
      <c r="S280" s="210"/>
      <c r="T280" s="209"/>
      <c r="U280" s="209"/>
      <c r="V280" s="210"/>
      <c r="W280" s="209"/>
      <c r="X280" s="209"/>
      <c r="Y280" s="210"/>
      <c r="Z280" s="209"/>
      <c r="AA280" s="209"/>
      <c r="AB280" s="210"/>
      <c r="AC280" s="209"/>
      <c r="AD280" s="209"/>
      <c r="AE280" s="210"/>
      <c r="AF280" s="209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210"/>
      <c r="AX280" s="210"/>
      <c r="AY280" s="210"/>
      <c r="AZ280" s="210"/>
      <c r="BA280" s="209"/>
      <c r="BB280" s="209"/>
      <c r="BC280" s="210"/>
      <c r="BD280" s="209"/>
      <c r="BE280" s="209"/>
      <c r="BF280" s="210"/>
      <c r="BG280" s="209"/>
      <c r="BH280" s="209"/>
      <c r="BI280" s="210"/>
      <c r="BJ280" s="209"/>
      <c r="BK280" s="209"/>
      <c r="BL280" s="210"/>
    </row>
    <row r="281" spans="1:64" hidden="1" x14ac:dyDescent="0.55000000000000004">
      <c r="A281" s="216"/>
      <c r="B281" s="217"/>
      <c r="C281" s="217"/>
      <c r="D281" s="217"/>
      <c r="E281" s="217"/>
      <c r="F281" s="217"/>
      <c r="G281" s="217"/>
      <c r="H281" s="223" t="s">
        <v>119</v>
      </c>
      <c r="I281" s="226"/>
      <c r="J281" s="209"/>
      <c r="K281" s="209"/>
      <c r="L281" s="209"/>
      <c r="M281" s="209"/>
      <c r="N281" s="210"/>
      <c r="O281" s="210"/>
      <c r="P281" s="211" t="e">
        <f t="shared" si="36"/>
        <v>#DIV/0!</v>
      </c>
      <c r="Q281" s="209"/>
      <c r="R281" s="209"/>
      <c r="S281" s="210"/>
      <c r="T281" s="209"/>
      <c r="U281" s="209"/>
      <c r="V281" s="210"/>
      <c r="W281" s="209"/>
      <c r="X281" s="209"/>
      <c r="Y281" s="210"/>
      <c r="Z281" s="209"/>
      <c r="AA281" s="209"/>
      <c r="AB281" s="210"/>
      <c r="AC281" s="209"/>
      <c r="AD281" s="209"/>
      <c r="AE281" s="210"/>
      <c r="AF281" s="209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210"/>
      <c r="AX281" s="210"/>
      <c r="AY281" s="210"/>
      <c r="AZ281" s="210"/>
      <c r="BA281" s="209"/>
      <c r="BB281" s="209"/>
      <c r="BC281" s="210"/>
      <c r="BD281" s="209"/>
      <c r="BE281" s="209"/>
      <c r="BF281" s="210"/>
      <c r="BG281" s="209"/>
      <c r="BH281" s="209"/>
      <c r="BI281" s="210"/>
      <c r="BJ281" s="209"/>
      <c r="BK281" s="209"/>
      <c r="BL281" s="210"/>
    </row>
    <row r="282" spans="1:64" hidden="1" x14ac:dyDescent="0.55000000000000004">
      <c r="A282" s="216"/>
      <c r="B282" s="217"/>
      <c r="C282" s="217"/>
      <c r="D282" s="214" t="s">
        <v>70</v>
      </c>
      <c r="E282" s="217"/>
      <c r="F282" s="217"/>
      <c r="G282" s="217"/>
      <c r="H282" s="219"/>
      <c r="I282" s="226"/>
      <c r="J282" s="209"/>
      <c r="K282" s="209"/>
      <c r="L282" s="209"/>
      <c r="M282" s="209"/>
      <c r="N282" s="210"/>
      <c r="O282" s="210"/>
      <c r="P282" s="211" t="e">
        <f t="shared" si="36"/>
        <v>#DIV/0!</v>
      </c>
      <c r="Q282" s="209"/>
      <c r="R282" s="209"/>
      <c r="S282" s="210"/>
      <c r="T282" s="209"/>
      <c r="U282" s="209"/>
      <c r="V282" s="210"/>
      <c r="W282" s="209"/>
      <c r="X282" s="209"/>
      <c r="Y282" s="210"/>
      <c r="Z282" s="209"/>
      <c r="AA282" s="209"/>
      <c r="AB282" s="210"/>
      <c r="AC282" s="209"/>
      <c r="AD282" s="209"/>
      <c r="AE282" s="210"/>
      <c r="AF282" s="209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210"/>
      <c r="AX282" s="210"/>
      <c r="AY282" s="210"/>
      <c r="AZ282" s="210"/>
      <c r="BA282" s="209"/>
      <c r="BB282" s="209"/>
      <c r="BC282" s="210"/>
      <c r="BD282" s="209"/>
      <c r="BE282" s="209"/>
      <c r="BF282" s="210"/>
      <c r="BG282" s="209"/>
      <c r="BH282" s="209"/>
      <c r="BI282" s="210"/>
      <c r="BJ282" s="209"/>
      <c r="BK282" s="209"/>
      <c r="BL282" s="210"/>
    </row>
    <row r="283" spans="1:64" hidden="1" x14ac:dyDescent="0.55000000000000004">
      <c r="A283" s="216"/>
      <c r="B283" s="217"/>
      <c r="C283" s="217"/>
      <c r="D283" s="214"/>
      <c r="E283" s="214" t="s">
        <v>71</v>
      </c>
      <c r="F283" s="217"/>
      <c r="G283" s="217"/>
      <c r="H283" s="219"/>
      <c r="I283" s="226"/>
      <c r="J283" s="209"/>
      <c r="K283" s="209"/>
      <c r="L283" s="209"/>
      <c r="M283" s="209"/>
      <c r="N283" s="210"/>
      <c r="O283" s="210"/>
      <c r="P283" s="211" t="e">
        <f t="shared" si="36"/>
        <v>#DIV/0!</v>
      </c>
      <c r="Q283" s="209"/>
      <c r="R283" s="209"/>
      <c r="S283" s="210"/>
      <c r="T283" s="209"/>
      <c r="U283" s="209"/>
      <c r="V283" s="210"/>
      <c r="W283" s="209"/>
      <c r="X283" s="209"/>
      <c r="Y283" s="210"/>
      <c r="Z283" s="209"/>
      <c r="AA283" s="209"/>
      <c r="AB283" s="210"/>
      <c r="AC283" s="209"/>
      <c r="AD283" s="209"/>
      <c r="AE283" s="210"/>
      <c r="AF283" s="209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210"/>
      <c r="AX283" s="210"/>
      <c r="AY283" s="210"/>
      <c r="AZ283" s="210"/>
      <c r="BA283" s="209"/>
      <c r="BB283" s="209"/>
      <c r="BC283" s="210"/>
      <c r="BD283" s="209"/>
      <c r="BE283" s="209"/>
      <c r="BF283" s="210"/>
      <c r="BG283" s="209"/>
      <c r="BH283" s="209"/>
      <c r="BI283" s="210"/>
      <c r="BJ283" s="209"/>
      <c r="BK283" s="209"/>
      <c r="BL283" s="210"/>
    </row>
    <row r="284" spans="1:64" hidden="1" x14ac:dyDescent="0.55000000000000004">
      <c r="A284" s="216"/>
      <c r="B284" s="217"/>
      <c r="C284" s="217"/>
      <c r="D284" s="214"/>
      <c r="E284" s="92"/>
      <c r="F284" s="217"/>
      <c r="G284" s="217"/>
      <c r="H284" s="223" t="s">
        <v>119</v>
      </c>
      <c r="I284" s="226"/>
      <c r="J284" s="209"/>
      <c r="K284" s="209"/>
      <c r="L284" s="209"/>
      <c r="M284" s="209"/>
      <c r="N284" s="210"/>
      <c r="O284" s="210"/>
      <c r="P284" s="211" t="e">
        <f t="shared" si="36"/>
        <v>#DIV/0!</v>
      </c>
      <c r="Q284" s="209"/>
      <c r="R284" s="209"/>
      <c r="S284" s="210"/>
      <c r="T284" s="209"/>
      <c r="U284" s="209"/>
      <c r="V284" s="210"/>
      <c r="W284" s="209"/>
      <c r="X284" s="209"/>
      <c r="Y284" s="210"/>
      <c r="Z284" s="209"/>
      <c r="AA284" s="209"/>
      <c r="AB284" s="210"/>
      <c r="AC284" s="209"/>
      <c r="AD284" s="209"/>
      <c r="AE284" s="210"/>
      <c r="AF284" s="209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210"/>
      <c r="AX284" s="210"/>
      <c r="AY284" s="210"/>
      <c r="AZ284" s="210"/>
      <c r="BA284" s="209"/>
      <c r="BB284" s="209"/>
      <c r="BC284" s="210"/>
      <c r="BD284" s="209"/>
      <c r="BE284" s="209"/>
      <c r="BF284" s="210"/>
      <c r="BG284" s="209"/>
      <c r="BH284" s="209"/>
      <c r="BI284" s="210"/>
      <c r="BJ284" s="209"/>
      <c r="BK284" s="209"/>
      <c r="BL284" s="210"/>
    </row>
    <row r="285" spans="1:64" hidden="1" x14ac:dyDescent="0.55000000000000004">
      <c r="A285" s="216"/>
      <c r="B285" s="217"/>
      <c r="C285" s="217"/>
      <c r="D285" s="214"/>
      <c r="E285" s="227" t="s">
        <v>127</v>
      </c>
      <c r="F285" s="92"/>
      <c r="G285" s="217"/>
      <c r="H285" s="219"/>
      <c r="I285" s="226"/>
      <c r="J285" s="209"/>
      <c r="K285" s="209"/>
      <c r="L285" s="209"/>
      <c r="M285" s="209"/>
      <c r="N285" s="210"/>
      <c r="O285" s="210"/>
      <c r="P285" s="211" t="e">
        <f t="shared" ref="P285:P348" si="37">SUM(O285*100/L285)</f>
        <v>#DIV/0!</v>
      </c>
      <c r="Q285" s="209"/>
      <c r="R285" s="209"/>
      <c r="S285" s="210"/>
      <c r="T285" s="209"/>
      <c r="U285" s="209"/>
      <c r="V285" s="210"/>
      <c r="W285" s="209"/>
      <c r="X285" s="209"/>
      <c r="Y285" s="210"/>
      <c r="Z285" s="209"/>
      <c r="AA285" s="209"/>
      <c r="AB285" s="210"/>
      <c r="AC285" s="209"/>
      <c r="AD285" s="209"/>
      <c r="AE285" s="210"/>
      <c r="AF285" s="209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210"/>
      <c r="AX285" s="210"/>
      <c r="AY285" s="210"/>
      <c r="AZ285" s="210"/>
      <c r="BA285" s="209"/>
      <c r="BB285" s="209"/>
      <c r="BC285" s="210"/>
      <c r="BD285" s="209"/>
      <c r="BE285" s="209"/>
      <c r="BF285" s="210"/>
      <c r="BG285" s="209"/>
      <c r="BH285" s="209"/>
      <c r="BI285" s="210"/>
      <c r="BJ285" s="209"/>
      <c r="BK285" s="209"/>
      <c r="BL285" s="210"/>
    </row>
    <row r="286" spans="1:64" hidden="1" x14ac:dyDescent="0.55000000000000004">
      <c r="A286" s="216"/>
      <c r="B286" s="217"/>
      <c r="C286" s="217"/>
      <c r="D286" s="214"/>
      <c r="E286" s="227"/>
      <c r="F286" s="92"/>
      <c r="G286" s="217"/>
      <c r="H286" s="223" t="s">
        <v>119</v>
      </c>
      <c r="I286" s="226"/>
      <c r="J286" s="209"/>
      <c r="K286" s="209"/>
      <c r="L286" s="209"/>
      <c r="M286" s="209"/>
      <c r="N286" s="210"/>
      <c r="O286" s="210"/>
      <c r="P286" s="211" t="e">
        <f t="shared" si="37"/>
        <v>#DIV/0!</v>
      </c>
      <c r="Q286" s="209"/>
      <c r="R286" s="209"/>
      <c r="S286" s="210"/>
      <c r="T286" s="209"/>
      <c r="U286" s="209"/>
      <c r="V286" s="210"/>
      <c r="W286" s="209"/>
      <c r="X286" s="209"/>
      <c r="Y286" s="210"/>
      <c r="Z286" s="209"/>
      <c r="AA286" s="209"/>
      <c r="AB286" s="210"/>
      <c r="AC286" s="209"/>
      <c r="AD286" s="209"/>
      <c r="AE286" s="210"/>
      <c r="AF286" s="209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210"/>
      <c r="AX286" s="210"/>
      <c r="AY286" s="210"/>
      <c r="AZ286" s="210"/>
      <c r="BA286" s="209"/>
      <c r="BB286" s="209"/>
      <c r="BC286" s="210"/>
      <c r="BD286" s="209"/>
      <c r="BE286" s="209"/>
      <c r="BF286" s="210"/>
      <c r="BG286" s="209"/>
      <c r="BH286" s="209"/>
      <c r="BI286" s="210"/>
      <c r="BJ286" s="209"/>
      <c r="BK286" s="209"/>
      <c r="BL286" s="210"/>
    </row>
    <row r="287" spans="1:64" hidden="1" x14ac:dyDescent="0.55000000000000004">
      <c r="A287" s="216"/>
      <c r="B287" s="217"/>
      <c r="C287" s="217"/>
      <c r="D287" s="214" t="s">
        <v>94</v>
      </c>
      <c r="E287" s="214"/>
      <c r="F287" s="214"/>
      <c r="G287" s="217"/>
      <c r="H287" s="219"/>
      <c r="I287" s="226"/>
      <c r="J287" s="209"/>
      <c r="K287" s="209"/>
      <c r="L287" s="209"/>
      <c r="M287" s="209"/>
      <c r="N287" s="210"/>
      <c r="O287" s="210"/>
      <c r="P287" s="211" t="e">
        <f t="shared" si="37"/>
        <v>#DIV/0!</v>
      </c>
      <c r="Q287" s="209"/>
      <c r="R287" s="209"/>
      <c r="S287" s="210"/>
      <c r="T287" s="209"/>
      <c r="U287" s="209"/>
      <c r="V287" s="210"/>
      <c r="W287" s="209"/>
      <c r="X287" s="209"/>
      <c r="Y287" s="210"/>
      <c r="Z287" s="209"/>
      <c r="AA287" s="209"/>
      <c r="AB287" s="210"/>
      <c r="AC287" s="209"/>
      <c r="AD287" s="209"/>
      <c r="AE287" s="210"/>
      <c r="AF287" s="209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210"/>
      <c r="AX287" s="210"/>
      <c r="AY287" s="210"/>
      <c r="AZ287" s="210"/>
      <c r="BA287" s="209"/>
      <c r="BB287" s="209"/>
      <c r="BC287" s="210"/>
      <c r="BD287" s="209"/>
      <c r="BE287" s="209"/>
      <c r="BF287" s="210"/>
      <c r="BG287" s="209"/>
      <c r="BH287" s="209"/>
      <c r="BI287" s="210"/>
      <c r="BJ287" s="209"/>
      <c r="BK287" s="209"/>
      <c r="BL287" s="210"/>
    </row>
    <row r="288" spans="1:64" hidden="1" x14ac:dyDescent="0.55000000000000004">
      <c r="A288" s="216"/>
      <c r="B288" s="217"/>
      <c r="C288" s="217"/>
      <c r="D288" s="214"/>
      <c r="E288" s="214" t="s">
        <v>128</v>
      </c>
      <c r="F288" s="214"/>
      <c r="G288" s="217"/>
      <c r="H288" s="219"/>
      <c r="I288" s="226"/>
      <c r="J288" s="209"/>
      <c r="K288" s="209"/>
      <c r="L288" s="209"/>
      <c r="M288" s="209"/>
      <c r="N288" s="210"/>
      <c r="O288" s="210"/>
      <c r="P288" s="211" t="e">
        <f t="shared" si="37"/>
        <v>#DIV/0!</v>
      </c>
      <c r="Q288" s="209"/>
      <c r="R288" s="209"/>
      <c r="S288" s="210"/>
      <c r="T288" s="209"/>
      <c r="U288" s="209"/>
      <c r="V288" s="210"/>
      <c r="W288" s="209"/>
      <c r="X288" s="209"/>
      <c r="Y288" s="210"/>
      <c r="Z288" s="209"/>
      <c r="AA288" s="209"/>
      <c r="AB288" s="210"/>
      <c r="AC288" s="209"/>
      <c r="AD288" s="209"/>
      <c r="AE288" s="210"/>
      <c r="AF288" s="209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210"/>
      <c r="AX288" s="210"/>
      <c r="AY288" s="210"/>
      <c r="AZ288" s="210"/>
      <c r="BA288" s="209"/>
      <c r="BB288" s="209"/>
      <c r="BC288" s="210"/>
      <c r="BD288" s="209"/>
      <c r="BE288" s="209"/>
      <c r="BF288" s="210"/>
      <c r="BG288" s="209"/>
      <c r="BH288" s="209"/>
      <c r="BI288" s="210"/>
      <c r="BJ288" s="209"/>
      <c r="BK288" s="209"/>
      <c r="BL288" s="210"/>
    </row>
    <row r="289" spans="1:64" hidden="1" x14ac:dyDescent="0.55000000000000004">
      <c r="A289" s="216"/>
      <c r="B289" s="217"/>
      <c r="C289" s="217"/>
      <c r="D289" s="217"/>
      <c r="E289" s="217"/>
      <c r="F289" s="217"/>
      <c r="G289" s="228" t="s">
        <v>129</v>
      </c>
      <c r="H289" s="229"/>
      <c r="I289" s="226"/>
      <c r="J289" s="209"/>
      <c r="K289" s="209"/>
      <c r="L289" s="209"/>
      <c r="M289" s="209"/>
      <c r="N289" s="210"/>
      <c r="O289" s="210"/>
      <c r="P289" s="211" t="e">
        <f t="shared" si="37"/>
        <v>#DIV/0!</v>
      </c>
      <c r="Q289" s="209"/>
      <c r="R289" s="209"/>
      <c r="S289" s="210"/>
      <c r="T289" s="209"/>
      <c r="U289" s="209"/>
      <c r="V289" s="210"/>
      <c r="W289" s="209"/>
      <c r="X289" s="209"/>
      <c r="Y289" s="210"/>
      <c r="Z289" s="209"/>
      <c r="AA289" s="209"/>
      <c r="AB289" s="210"/>
      <c r="AC289" s="209"/>
      <c r="AD289" s="209"/>
      <c r="AE289" s="210"/>
      <c r="AF289" s="209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210"/>
      <c r="AX289" s="210"/>
      <c r="AY289" s="210"/>
      <c r="AZ289" s="210"/>
      <c r="BA289" s="209"/>
      <c r="BB289" s="209"/>
      <c r="BC289" s="210"/>
      <c r="BD289" s="209"/>
      <c r="BE289" s="209"/>
      <c r="BF289" s="210"/>
      <c r="BG289" s="209"/>
      <c r="BH289" s="209"/>
      <c r="BI289" s="210"/>
      <c r="BJ289" s="209"/>
      <c r="BK289" s="209"/>
      <c r="BL289" s="210"/>
    </row>
    <row r="290" spans="1:64" hidden="1" x14ac:dyDescent="0.55000000000000004">
      <c r="A290" s="216"/>
      <c r="B290" s="217"/>
      <c r="C290" s="217"/>
      <c r="D290" s="217"/>
      <c r="E290" s="217"/>
      <c r="F290" s="217"/>
      <c r="G290" s="228"/>
      <c r="H290" s="223" t="s">
        <v>119</v>
      </c>
      <c r="I290" s="226"/>
      <c r="J290" s="209"/>
      <c r="K290" s="209"/>
      <c r="L290" s="209"/>
      <c r="M290" s="209"/>
      <c r="N290" s="210"/>
      <c r="O290" s="210"/>
      <c r="P290" s="211" t="e">
        <f t="shared" si="37"/>
        <v>#DIV/0!</v>
      </c>
      <c r="Q290" s="209"/>
      <c r="R290" s="209"/>
      <c r="S290" s="210"/>
      <c r="T290" s="209"/>
      <c r="U290" s="209"/>
      <c r="V290" s="210"/>
      <c r="W290" s="209"/>
      <c r="X290" s="209"/>
      <c r="Y290" s="210"/>
      <c r="Z290" s="209"/>
      <c r="AA290" s="209"/>
      <c r="AB290" s="210"/>
      <c r="AC290" s="209"/>
      <c r="AD290" s="209"/>
      <c r="AE290" s="210"/>
      <c r="AF290" s="209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210"/>
      <c r="AX290" s="210"/>
      <c r="AY290" s="210"/>
      <c r="AZ290" s="210"/>
      <c r="BA290" s="209"/>
      <c r="BB290" s="209"/>
      <c r="BC290" s="210"/>
      <c r="BD290" s="209"/>
      <c r="BE290" s="209"/>
      <c r="BF290" s="210"/>
      <c r="BG290" s="209"/>
      <c r="BH290" s="209"/>
      <c r="BI290" s="210"/>
      <c r="BJ290" s="209"/>
      <c r="BK290" s="209"/>
      <c r="BL290" s="210"/>
    </row>
    <row r="291" spans="1:64" hidden="1" x14ac:dyDescent="0.55000000000000004">
      <c r="A291" s="216"/>
      <c r="B291" s="217"/>
      <c r="C291" s="217"/>
      <c r="D291" s="214"/>
      <c r="E291" s="217"/>
      <c r="F291" s="91"/>
      <c r="G291" s="91" t="s">
        <v>166</v>
      </c>
      <c r="H291" s="219"/>
      <c r="I291" s="226"/>
      <c r="J291" s="209"/>
      <c r="K291" s="209"/>
      <c r="L291" s="209"/>
      <c r="M291" s="209"/>
      <c r="N291" s="210"/>
      <c r="O291" s="210"/>
      <c r="P291" s="211" t="e">
        <f t="shared" si="37"/>
        <v>#DIV/0!</v>
      </c>
      <c r="Q291" s="209"/>
      <c r="R291" s="209"/>
      <c r="S291" s="210"/>
      <c r="T291" s="209"/>
      <c r="U291" s="209"/>
      <c r="V291" s="210"/>
      <c r="W291" s="209"/>
      <c r="X291" s="209"/>
      <c r="Y291" s="210"/>
      <c r="Z291" s="209"/>
      <c r="AA291" s="209"/>
      <c r="AB291" s="210"/>
      <c r="AC291" s="209"/>
      <c r="AD291" s="209"/>
      <c r="AE291" s="210"/>
      <c r="AF291" s="209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210"/>
      <c r="AX291" s="210"/>
      <c r="AY291" s="210"/>
      <c r="AZ291" s="210"/>
      <c r="BA291" s="209"/>
      <c r="BB291" s="209"/>
      <c r="BC291" s="210"/>
      <c r="BD291" s="209"/>
      <c r="BE291" s="209"/>
      <c r="BF291" s="210"/>
      <c r="BG291" s="209"/>
      <c r="BH291" s="209"/>
      <c r="BI291" s="210"/>
      <c r="BJ291" s="209"/>
      <c r="BK291" s="209"/>
      <c r="BL291" s="210"/>
    </row>
    <row r="292" spans="1:64" hidden="1" x14ac:dyDescent="0.55000000000000004">
      <c r="A292" s="216"/>
      <c r="B292" s="217"/>
      <c r="C292" s="217"/>
      <c r="D292" s="214"/>
      <c r="E292" s="217"/>
      <c r="F292" s="214" t="s">
        <v>126</v>
      </c>
      <c r="G292" s="217"/>
      <c r="H292" s="219"/>
      <c r="I292" s="226"/>
      <c r="J292" s="209"/>
      <c r="K292" s="209"/>
      <c r="L292" s="209"/>
      <c r="M292" s="209"/>
      <c r="N292" s="210"/>
      <c r="O292" s="210"/>
      <c r="P292" s="211" t="e">
        <f t="shared" si="37"/>
        <v>#DIV/0!</v>
      </c>
      <c r="Q292" s="209"/>
      <c r="R292" s="209"/>
      <c r="S292" s="210"/>
      <c r="T292" s="209"/>
      <c r="U292" s="209"/>
      <c r="V292" s="210"/>
      <c r="W292" s="209"/>
      <c r="X292" s="209"/>
      <c r="Y292" s="210"/>
      <c r="Z292" s="209"/>
      <c r="AA292" s="209"/>
      <c r="AB292" s="210"/>
      <c r="AC292" s="209"/>
      <c r="AD292" s="209"/>
      <c r="AE292" s="210"/>
      <c r="AF292" s="209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210"/>
      <c r="AX292" s="210"/>
      <c r="AY292" s="210"/>
      <c r="AZ292" s="210"/>
      <c r="BA292" s="209"/>
      <c r="BB292" s="209"/>
      <c r="BC292" s="210"/>
      <c r="BD292" s="209"/>
      <c r="BE292" s="209"/>
      <c r="BF292" s="210"/>
      <c r="BG292" s="209"/>
      <c r="BH292" s="209"/>
      <c r="BI292" s="210"/>
      <c r="BJ292" s="209"/>
      <c r="BK292" s="209"/>
      <c r="BL292" s="210"/>
    </row>
    <row r="293" spans="1:64" hidden="1" x14ac:dyDescent="0.55000000000000004">
      <c r="A293" s="216"/>
      <c r="B293" s="217"/>
      <c r="C293" s="217"/>
      <c r="D293" s="214"/>
      <c r="E293" s="217"/>
      <c r="F293" s="214"/>
      <c r="G293" s="217"/>
      <c r="H293" s="219"/>
      <c r="I293" s="226"/>
      <c r="J293" s="209"/>
      <c r="K293" s="209"/>
      <c r="L293" s="209"/>
      <c r="M293" s="209"/>
      <c r="N293" s="210"/>
      <c r="O293" s="210"/>
      <c r="P293" s="211" t="e">
        <f t="shared" si="37"/>
        <v>#DIV/0!</v>
      </c>
      <c r="Q293" s="209"/>
      <c r="R293" s="209"/>
      <c r="S293" s="210"/>
      <c r="T293" s="209"/>
      <c r="U293" s="209"/>
      <c r="V293" s="210"/>
      <c r="W293" s="209"/>
      <c r="X293" s="209"/>
      <c r="Y293" s="210"/>
      <c r="Z293" s="209"/>
      <c r="AA293" s="209"/>
      <c r="AB293" s="210"/>
      <c r="AC293" s="209"/>
      <c r="AD293" s="209"/>
      <c r="AE293" s="210"/>
      <c r="AF293" s="209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210"/>
      <c r="AX293" s="210"/>
      <c r="AY293" s="210"/>
      <c r="AZ293" s="210"/>
      <c r="BA293" s="209"/>
      <c r="BB293" s="209"/>
      <c r="BC293" s="210"/>
      <c r="BD293" s="209"/>
      <c r="BE293" s="209"/>
      <c r="BF293" s="210"/>
      <c r="BG293" s="209"/>
      <c r="BH293" s="209"/>
      <c r="BI293" s="210"/>
      <c r="BJ293" s="209"/>
      <c r="BK293" s="209"/>
      <c r="BL293" s="210"/>
    </row>
    <row r="294" spans="1:64" hidden="1" x14ac:dyDescent="0.55000000000000004">
      <c r="A294" s="216"/>
      <c r="B294" s="217"/>
      <c r="C294" s="214" t="s">
        <v>137</v>
      </c>
      <c r="D294" s="217"/>
      <c r="E294" s="217"/>
      <c r="F294" s="217"/>
      <c r="G294" s="217"/>
      <c r="H294" s="219"/>
      <c r="I294" s="226"/>
      <c r="J294" s="209"/>
      <c r="K294" s="209"/>
      <c r="L294" s="209"/>
      <c r="M294" s="209"/>
      <c r="N294" s="210"/>
      <c r="O294" s="210"/>
      <c r="P294" s="211" t="e">
        <f t="shared" si="37"/>
        <v>#DIV/0!</v>
      </c>
      <c r="Q294" s="209"/>
      <c r="R294" s="209"/>
      <c r="S294" s="210"/>
      <c r="T294" s="209"/>
      <c r="U294" s="209"/>
      <c r="V294" s="210"/>
      <c r="W294" s="209"/>
      <c r="X294" s="209"/>
      <c r="Y294" s="210"/>
      <c r="Z294" s="209"/>
      <c r="AA294" s="209"/>
      <c r="AB294" s="210"/>
      <c r="AC294" s="209"/>
      <c r="AD294" s="209"/>
      <c r="AE294" s="210"/>
      <c r="AF294" s="209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210"/>
      <c r="AX294" s="210"/>
      <c r="AY294" s="210"/>
      <c r="AZ294" s="210"/>
      <c r="BA294" s="209"/>
      <c r="BB294" s="209"/>
      <c r="BC294" s="210"/>
      <c r="BD294" s="209"/>
      <c r="BE294" s="209"/>
      <c r="BF294" s="210"/>
      <c r="BG294" s="209"/>
      <c r="BH294" s="209"/>
      <c r="BI294" s="210"/>
      <c r="BJ294" s="209"/>
      <c r="BK294" s="209"/>
      <c r="BL294" s="210"/>
    </row>
    <row r="295" spans="1:64" hidden="1" x14ac:dyDescent="0.55000000000000004">
      <c r="A295" s="216"/>
      <c r="B295" s="217"/>
      <c r="C295" s="217"/>
      <c r="D295" s="214" t="s">
        <v>138</v>
      </c>
      <c r="E295" s="217"/>
      <c r="F295" s="217"/>
      <c r="G295" s="217"/>
      <c r="H295" s="219"/>
      <c r="I295" s="226"/>
      <c r="J295" s="209"/>
      <c r="K295" s="209"/>
      <c r="L295" s="209"/>
      <c r="M295" s="209"/>
      <c r="N295" s="210"/>
      <c r="O295" s="210"/>
      <c r="P295" s="211" t="e">
        <f t="shared" si="37"/>
        <v>#DIV/0!</v>
      </c>
      <c r="Q295" s="209"/>
      <c r="R295" s="209"/>
      <c r="S295" s="210"/>
      <c r="T295" s="209"/>
      <c r="U295" s="209"/>
      <c r="V295" s="210"/>
      <c r="W295" s="209"/>
      <c r="X295" s="209"/>
      <c r="Y295" s="210"/>
      <c r="Z295" s="209"/>
      <c r="AA295" s="209"/>
      <c r="AB295" s="210"/>
      <c r="AC295" s="209"/>
      <c r="AD295" s="209"/>
      <c r="AE295" s="210"/>
      <c r="AF295" s="209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210"/>
      <c r="AX295" s="210"/>
      <c r="AY295" s="210"/>
      <c r="AZ295" s="210"/>
      <c r="BA295" s="209"/>
      <c r="BB295" s="209"/>
      <c r="BC295" s="210"/>
      <c r="BD295" s="209"/>
      <c r="BE295" s="209"/>
      <c r="BF295" s="210"/>
      <c r="BG295" s="209"/>
      <c r="BH295" s="209"/>
      <c r="BI295" s="210"/>
      <c r="BJ295" s="209"/>
      <c r="BK295" s="209"/>
      <c r="BL295" s="210"/>
    </row>
    <row r="296" spans="1:64" hidden="1" x14ac:dyDescent="0.55000000000000004">
      <c r="A296" s="216"/>
      <c r="B296" s="217"/>
      <c r="C296" s="217"/>
      <c r="D296" s="217"/>
      <c r="E296" s="214" t="s">
        <v>40</v>
      </c>
      <c r="F296" s="217"/>
      <c r="G296" s="217"/>
      <c r="H296" s="219"/>
      <c r="I296" s="226"/>
      <c r="J296" s="209"/>
      <c r="K296" s="209"/>
      <c r="L296" s="209"/>
      <c r="M296" s="209"/>
      <c r="N296" s="210"/>
      <c r="O296" s="210"/>
      <c r="P296" s="211" t="e">
        <f t="shared" si="37"/>
        <v>#DIV/0!</v>
      </c>
      <c r="Q296" s="209"/>
      <c r="R296" s="209"/>
      <c r="S296" s="210"/>
      <c r="T296" s="209"/>
      <c r="U296" s="209"/>
      <c r="V296" s="210"/>
      <c r="W296" s="209"/>
      <c r="X296" s="209"/>
      <c r="Y296" s="210"/>
      <c r="Z296" s="209"/>
      <c r="AA296" s="209"/>
      <c r="AB296" s="210"/>
      <c r="AC296" s="209"/>
      <c r="AD296" s="209"/>
      <c r="AE296" s="210"/>
      <c r="AF296" s="209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210"/>
      <c r="AX296" s="210"/>
      <c r="AY296" s="210"/>
      <c r="AZ296" s="210"/>
      <c r="BA296" s="209"/>
      <c r="BB296" s="209"/>
      <c r="BC296" s="210"/>
      <c r="BD296" s="209"/>
      <c r="BE296" s="209"/>
      <c r="BF296" s="210"/>
      <c r="BG296" s="209"/>
      <c r="BH296" s="209"/>
      <c r="BI296" s="210"/>
      <c r="BJ296" s="209"/>
      <c r="BK296" s="209"/>
      <c r="BL296" s="210"/>
    </row>
    <row r="297" spans="1:64" hidden="1" x14ac:dyDescent="0.55000000000000004">
      <c r="A297" s="216"/>
      <c r="B297" s="217"/>
      <c r="C297" s="217"/>
      <c r="D297" s="214"/>
      <c r="E297" s="214" t="s">
        <v>41</v>
      </c>
      <c r="F297" s="217"/>
      <c r="G297" s="217"/>
      <c r="H297" s="219"/>
      <c r="I297" s="226"/>
      <c r="J297" s="209"/>
      <c r="K297" s="209"/>
      <c r="L297" s="209"/>
      <c r="M297" s="209"/>
      <c r="N297" s="210"/>
      <c r="O297" s="210"/>
      <c r="P297" s="211" t="e">
        <f t="shared" si="37"/>
        <v>#DIV/0!</v>
      </c>
      <c r="Q297" s="209"/>
      <c r="R297" s="209"/>
      <c r="S297" s="210"/>
      <c r="T297" s="209"/>
      <c r="U297" s="209"/>
      <c r="V297" s="210"/>
      <c r="W297" s="209"/>
      <c r="X297" s="209"/>
      <c r="Y297" s="210"/>
      <c r="Z297" s="209"/>
      <c r="AA297" s="209"/>
      <c r="AB297" s="210"/>
      <c r="AC297" s="209"/>
      <c r="AD297" s="209"/>
      <c r="AE297" s="210"/>
      <c r="AF297" s="209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210"/>
      <c r="AX297" s="210"/>
      <c r="AY297" s="210"/>
      <c r="AZ297" s="210"/>
      <c r="BA297" s="209"/>
      <c r="BB297" s="209"/>
      <c r="BC297" s="210"/>
      <c r="BD297" s="209"/>
      <c r="BE297" s="209"/>
      <c r="BF297" s="210"/>
      <c r="BG297" s="209"/>
      <c r="BH297" s="209"/>
      <c r="BI297" s="210"/>
      <c r="BJ297" s="209"/>
      <c r="BK297" s="209"/>
      <c r="BL297" s="210"/>
    </row>
    <row r="298" spans="1:64" hidden="1" x14ac:dyDescent="0.55000000000000004">
      <c r="A298" s="216"/>
      <c r="B298" s="217"/>
      <c r="C298" s="217"/>
      <c r="D298" s="214"/>
      <c r="E298" s="217"/>
      <c r="F298" s="214" t="s">
        <v>42</v>
      </c>
      <c r="G298" s="217"/>
      <c r="H298" s="219"/>
      <c r="I298" s="226"/>
      <c r="J298" s="209"/>
      <c r="K298" s="209"/>
      <c r="L298" s="209"/>
      <c r="M298" s="209"/>
      <c r="N298" s="210"/>
      <c r="O298" s="210"/>
      <c r="P298" s="211" t="e">
        <f t="shared" si="37"/>
        <v>#DIV/0!</v>
      </c>
      <c r="Q298" s="209"/>
      <c r="R298" s="209"/>
      <c r="S298" s="210"/>
      <c r="T298" s="209"/>
      <c r="U298" s="209"/>
      <c r="V298" s="210"/>
      <c r="W298" s="209"/>
      <c r="X298" s="209"/>
      <c r="Y298" s="210"/>
      <c r="Z298" s="209"/>
      <c r="AA298" s="209"/>
      <c r="AB298" s="210"/>
      <c r="AC298" s="209"/>
      <c r="AD298" s="209"/>
      <c r="AE298" s="210"/>
      <c r="AF298" s="209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210"/>
      <c r="AX298" s="210"/>
      <c r="AY298" s="210"/>
      <c r="AZ298" s="210"/>
      <c r="BA298" s="209"/>
      <c r="BB298" s="209"/>
      <c r="BC298" s="210"/>
      <c r="BD298" s="209"/>
      <c r="BE298" s="209"/>
      <c r="BF298" s="210"/>
      <c r="BG298" s="209"/>
      <c r="BH298" s="209"/>
      <c r="BI298" s="210"/>
      <c r="BJ298" s="209"/>
      <c r="BK298" s="209"/>
      <c r="BL298" s="210"/>
    </row>
    <row r="299" spans="1:64" hidden="1" x14ac:dyDescent="0.55000000000000004">
      <c r="A299" s="216"/>
      <c r="B299" s="217"/>
      <c r="C299" s="217"/>
      <c r="D299" s="214"/>
      <c r="E299" s="217"/>
      <c r="F299" s="214" t="s">
        <v>47</v>
      </c>
      <c r="G299" s="217"/>
      <c r="H299" s="219"/>
      <c r="I299" s="226"/>
      <c r="J299" s="209"/>
      <c r="K299" s="209"/>
      <c r="L299" s="209"/>
      <c r="M299" s="209"/>
      <c r="N299" s="210"/>
      <c r="O299" s="210"/>
      <c r="P299" s="211" t="e">
        <f t="shared" si="37"/>
        <v>#DIV/0!</v>
      </c>
      <c r="Q299" s="209"/>
      <c r="R299" s="209"/>
      <c r="S299" s="210"/>
      <c r="T299" s="209"/>
      <c r="U299" s="209"/>
      <c r="V299" s="210"/>
      <c r="W299" s="209"/>
      <c r="X299" s="209"/>
      <c r="Y299" s="210"/>
      <c r="Z299" s="209"/>
      <c r="AA299" s="209"/>
      <c r="AB299" s="210"/>
      <c r="AC299" s="209"/>
      <c r="AD299" s="209"/>
      <c r="AE299" s="210"/>
      <c r="AF299" s="209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210"/>
      <c r="AX299" s="210"/>
      <c r="AY299" s="210"/>
      <c r="AZ299" s="210"/>
      <c r="BA299" s="209"/>
      <c r="BB299" s="209"/>
      <c r="BC299" s="210"/>
      <c r="BD299" s="209"/>
      <c r="BE299" s="209"/>
      <c r="BF299" s="210"/>
      <c r="BG299" s="209"/>
      <c r="BH299" s="209"/>
      <c r="BI299" s="210"/>
      <c r="BJ299" s="209"/>
      <c r="BK299" s="209"/>
      <c r="BL299" s="210"/>
    </row>
    <row r="300" spans="1:64" hidden="1" x14ac:dyDescent="0.55000000000000004">
      <c r="A300" s="216"/>
      <c r="B300" s="217"/>
      <c r="C300" s="217"/>
      <c r="D300" s="214"/>
      <c r="E300" s="217"/>
      <c r="F300" s="214" t="s">
        <v>59</v>
      </c>
      <c r="G300" s="217"/>
      <c r="H300" s="219"/>
      <c r="I300" s="226"/>
      <c r="J300" s="209"/>
      <c r="K300" s="209"/>
      <c r="L300" s="209"/>
      <c r="M300" s="209"/>
      <c r="N300" s="210"/>
      <c r="O300" s="210"/>
      <c r="P300" s="211" t="e">
        <f t="shared" si="37"/>
        <v>#DIV/0!</v>
      </c>
      <c r="Q300" s="209"/>
      <c r="R300" s="209"/>
      <c r="S300" s="210"/>
      <c r="T300" s="209"/>
      <c r="U300" s="209"/>
      <c r="V300" s="210"/>
      <c r="W300" s="209"/>
      <c r="X300" s="209"/>
      <c r="Y300" s="210"/>
      <c r="Z300" s="209"/>
      <c r="AA300" s="209"/>
      <c r="AB300" s="210"/>
      <c r="AC300" s="209"/>
      <c r="AD300" s="209"/>
      <c r="AE300" s="210"/>
      <c r="AF300" s="209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210"/>
      <c r="AX300" s="210"/>
      <c r="AY300" s="210"/>
      <c r="AZ300" s="210"/>
      <c r="BA300" s="209"/>
      <c r="BB300" s="209"/>
      <c r="BC300" s="210"/>
      <c r="BD300" s="209"/>
      <c r="BE300" s="209"/>
      <c r="BF300" s="210"/>
      <c r="BG300" s="209"/>
      <c r="BH300" s="209"/>
      <c r="BI300" s="210"/>
      <c r="BJ300" s="209"/>
      <c r="BK300" s="209"/>
      <c r="BL300" s="210"/>
    </row>
    <row r="301" spans="1:64" hidden="1" x14ac:dyDescent="0.55000000000000004">
      <c r="A301" s="216"/>
      <c r="B301" s="217"/>
      <c r="C301" s="217"/>
      <c r="D301" s="214"/>
      <c r="E301" s="214" t="s">
        <v>67</v>
      </c>
      <c r="F301" s="214"/>
      <c r="G301" s="217"/>
      <c r="H301" s="219"/>
      <c r="I301" s="226"/>
      <c r="J301" s="209"/>
      <c r="K301" s="209"/>
      <c r="L301" s="209"/>
      <c r="M301" s="209"/>
      <c r="N301" s="210"/>
      <c r="O301" s="210"/>
      <c r="P301" s="211" t="e">
        <f t="shared" si="37"/>
        <v>#DIV/0!</v>
      </c>
      <c r="Q301" s="209"/>
      <c r="R301" s="209"/>
      <c r="S301" s="210"/>
      <c r="T301" s="209"/>
      <c r="U301" s="209"/>
      <c r="V301" s="210"/>
      <c r="W301" s="209"/>
      <c r="X301" s="209"/>
      <c r="Y301" s="210"/>
      <c r="Z301" s="209"/>
      <c r="AA301" s="209"/>
      <c r="AB301" s="210"/>
      <c r="AC301" s="209"/>
      <c r="AD301" s="209"/>
      <c r="AE301" s="210"/>
      <c r="AF301" s="209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210"/>
      <c r="AX301" s="210"/>
      <c r="AY301" s="210"/>
      <c r="AZ301" s="210"/>
      <c r="BA301" s="209"/>
      <c r="BB301" s="209"/>
      <c r="BC301" s="210"/>
      <c r="BD301" s="209"/>
      <c r="BE301" s="209"/>
      <c r="BF301" s="210"/>
      <c r="BG301" s="209"/>
      <c r="BH301" s="209"/>
      <c r="BI301" s="210"/>
      <c r="BJ301" s="209"/>
      <c r="BK301" s="209"/>
      <c r="BL301" s="210"/>
    </row>
    <row r="302" spans="1:64" hidden="1" x14ac:dyDescent="0.55000000000000004">
      <c r="A302" s="216"/>
      <c r="B302" s="217"/>
      <c r="C302" s="217"/>
      <c r="D302" s="214" t="s">
        <v>70</v>
      </c>
      <c r="E302" s="217"/>
      <c r="F302" s="217"/>
      <c r="G302" s="217"/>
      <c r="H302" s="219"/>
      <c r="I302" s="226"/>
      <c r="J302" s="209"/>
      <c r="K302" s="209"/>
      <c r="L302" s="209"/>
      <c r="M302" s="209"/>
      <c r="N302" s="210"/>
      <c r="O302" s="210"/>
      <c r="P302" s="211" t="e">
        <f t="shared" si="37"/>
        <v>#DIV/0!</v>
      </c>
      <c r="Q302" s="209"/>
      <c r="R302" s="209"/>
      <c r="S302" s="210"/>
      <c r="T302" s="209"/>
      <c r="U302" s="209"/>
      <c r="V302" s="210"/>
      <c r="W302" s="209"/>
      <c r="X302" s="209"/>
      <c r="Y302" s="210"/>
      <c r="Z302" s="209"/>
      <c r="AA302" s="209"/>
      <c r="AB302" s="210"/>
      <c r="AC302" s="209"/>
      <c r="AD302" s="209"/>
      <c r="AE302" s="210"/>
      <c r="AF302" s="209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210"/>
      <c r="AX302" s="210"/>
      <c r="AY302" s="210"/>
      <c r="AZ302" s="210"/>
      <c r="BA302" s="209"/>
      <c r="BB302" s="209"/>
      <c r="BC302" s="210"/>
      <c r="BD302" s="209"/>
      <c r="BE302" s="209"/>
      <c r="BF302" s="210"/>
      <c r="BG302" s="209"/>
      <c r="BH302" s="209"/>
      <c r="BI302" s="210"/>
      <c r="BJ302" s="209"/>
      <c r="BK302" s="209"/>
      <c r="BL302" s="210"/>
    </row>
    <row r="303" spans="1:64" hidden="1" x14ac:dyDescent="0.55000000000000004">
      <c r="A303" s="216"/>
      <c r="B303" s="217"/>
      <c r="C303" s="217"/>
      <c r="D303" s="214"/>
      <c r="E303" s="214" t="s">
        <v>71</v>
      </c>
      <c r="F303" s="217"/>
      <c r="G303" s="217"/>
      <c r="H303" s="219"/>
      <c r="I303" s="226"/>
      <c r="J303" s="209"/>
      <c r="K303" s="209"/>
      <c r="L303" s="209"/>
      <c r="M303" s="209"/>
      <c r="N303" s="210"/>
      <c r="O303" s="210"/>
      <c r="P303" s="211" t="e">
        <f t="shared" si="37"/>
        <v>#DIV/0!</v>
      </c>
      <c r="Q303" s="209"/>
      <c r="R303" s="209"/>
      <c r="S303" s="210"/>
      <c r="T303" s="209"/>
      <c r="U303" s="209"/>
      <c r="V303" s="210"/>
      <c r="W303" s="209"/>
      <c r="X303" s="209"/>
      <c r="Y303" s="210"/>
      <c r="Z303" s="209"/>
      <c r="AA303" s="209"/>
      <c r="AB303" s="210"/>
      <c r="AC303" s="209"/>
      <c r="AD303" s="209"/>
      <c r="AE303" s="210"/>
      <c r="AF303" s="209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210"/>
      <c r="AX303" s="210"/>
      <c r="AY303" s="210"/>
      <c r="AZ303" s="210"/>
      <c r="BA303" s="209"/>
      <c r="BB303" s="209"/>
      <c r="BC303" s="210"/>
      <c r="BD303" s="209"/>
      <c r="BE303" s="209"/>
      <c r="BF303" s="210"/>
      <c r="BG303" s="209"/>
      <c r="BH303" s="209"/>
      <c r="BI303" s="210"/>
      <c r="BJ303" s="209"/>
      <c r="BK303" s="209"/>
      <c r="BL303" s="210"/>
    </row>
    <row r="304" spans="1:64" hidden="1" x14ac:dyDescent="0.55000000000000004">
      <c r="A304" s="216"/>
      <c r="B304" s="217"/>
      <c r="C304" s="217"/>
      <c r="D304" s="214" t="s">
        <v>139</v>
      </c>
      <c r="E304" s="217"/>
      <c r="F304" s="217"/>
      <c r="G304" s="217"/>
      <c r="H304" s="219"/>
      <c r="I304" s="226"/>
      <c r="J304" s="209"/>
      <c r="K304" s="209"/>
      <c r="L304" s="209"/>
      <c r="M304" s="209"/>
      <c r="N304" s="210"/>
      <c r="O304" s="210"/>
      <c r="P304" s="211" t="e">
        <f t="shared" si="37"/>
        <v>#DIV/0!</v>
      </c>
      <c r="Q304" s="209"/>
      <c r="R304" s="209"/>
      <c r="S304" s="210"/>
      <c r="T304" s="209"/>
      <c r="U304" s="209"/>
      <c r="V304" s="210"/>
      <c r="W304" s="209"/>
      <c r="X304" s="209"/>
      <c r="Y304" s="210"/>
      <c r="Z304" s="209"/>
      <c r="AA304" s="209"/>
      <c r="AB304" s="210"/>
      <c r="AC304" s="209"/>
      <c r="AD304" s="209"/>
      <c r="AE304" s="210"/>
      <c r="AF304" s="209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210"/>
      <c r="AX304" s="210"/>
      <c r="AY304" s="210"/>
      <c r="AZ304" s="210"/>
      <c r="BA304" s="209"/>
      <c r="BB304" s="209"/>
      <c r="BC304" s="210"/>
      <c r="BD304" s="209"/>
      <c r="BE304" s="209"/>
      <c r="BF304" s="210"/>
      <c r="BG304" s="209"/>
      <c r="BH304" s="209"/>
      <c r="BI304" s="210"/>
      <c r="BJ304" s="209"/>
      <c r="BK304" s="209"/>
      <c r="BL304" s="210"/>
    </row>
    <row r="305" spans="1:64" hidden="1" x14ac:dyDescent="0.55000000000000004">
      <c r="A305" s="216"/>
      <c r="B305" s="217"/>
      <c r="C305" s="217"/>
      <c r="D305" s="217"/>
      <c r="E305" s="214" t="s">
        <v>94</v>
      </c>
      <c r="F305" s="217"/>
      <c r="G305" s="217"/>
      <c r="H305" s="219"/>
      <c r="I305" s="226"/>
      <c r="J305" s="209"/>
      <c r="K305" s="209"/>
      <c r="L305" s="209"/>
      <c r="M305" s="209"/>
      <c r="N305" s="210"/>
      <c r="O305" s="210"/>
      <c r="P305" s="211" t="e">
        <f t="shared" si="37"/>
        <v>#DIV/0!</v>
      </c>
      <c r="Q305" s="209"/>
      <c r="R305" s="209"/>
      <c r="S305" s="210"/>
      <c r="T305" s="209"/>
      <c r="U305" s="209"/>
      <c r="V305" s="210"/>
      <c r="W305" s="209"/>
      <c r="X305" s="209"/>
      <c r="Y305" s="210"/>
      <c r="Z305" s="209"/>
      <c r="AA305" s="209"/>
      <c r="AB305" s="210"/>
      <c r="AC305" s="209"/>
      <c r="AD305" s="209"/>
      <c r="AE305" s="210"/>
      <c r="AF305" s="209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210"/>
      <c r="AX305" s="210"/>
      <c r="AY305" s="210"/>
      <c r="AZ305" s="210"/>
      <c r="BA305" s="209"/>
      <c r="BB305" s="209"/>
      <c r="BC305" s="210"/>
      <c r="BD305" s="209"/>
      <c r="BE305" s="209"/>
      <c r="BF305" s="210"/>
      <c r="BG305" s="209"/>
      <c r="BH305" s="209"/>
      <c r="BI305" s="210"/>
      <c r="BJ305" s="209"/>
      <c r="BK305" s="209"/>
      <c r="BL305" s="210"/>
    </row>
    <row r="306" spans="1:64" hidden="1" x14ac:dyDescent="0.55000000000000004">
      <c r="A306" s="216"/>
      <c r="B306" s="217"/>
      <c r="C306" s="217"/>
      <c r="D306" s="217"/>
      <c r="E306" s="217"/>
      <c r="F306" s="214" t="s">
        <v>95</v>
      </c>
      <c r="G306" s="217"/>
      <c r="H306" s="219"/>
      <c r="I306" s="226"/>
      <c r="J306" s="209"/>
      <c r="K306" s="209"/>
      <c r="L306" s="209"/>
      <c r="M306" s="209"/>
      <c r="N306" s="210"/>
      <c r="O306" s="210"/>
      <c r="P306" s="211" t="e">
        <f t="shared" si="37"/>
        <v>#DIV/0!</v>
      </c>
      <c r="Q306" s="209"/>
      <c r="R306" s="209"/>
      <c r="S306" s="210"/>
      <c r="T306" s="209"/>
      <c r="U306" s="209"/>
      <c r="V306" s="210"/>
      <c r="W306" s="209"/>
      <c r="X306" s="209"/>
      <c r="Y306" s="210"/>
      <c r="Z306" s="209"/>
      <c r="AA306" s="209"/>
      <c r="AB306" s="210"/>
      <c r="AC306" s="209"/>
      <c r="AD306" s="209"/>
      <c r="AE306" s="210"/>
      <c r="AF306" s="209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210"/>
      <c r="AX306" s="210"/>
      <c r="AY306" s="210"/>
      <c r="AZ306" s="210"/>
      <c r="BA306" s="209"/>
      <c r="BB306" s="209"/>
      <c r="BC306" s="210"/>
      <c r="BD306" s="209"/>
      <c r="BE306" s="209"/>
      <c r="BF306" s="210"/>
      <c r="BG306" s="209"/>
      <c r="BH306" s="209"/>
      <c r="BI306" s="210"/>
      <c r="BJ306" s="209"/>
      <c r="BK306" s="209"/>
      <c r="BL306" s="210"/>
    </row>
    <row r="307" spans="1:64" s="233" customFormat="1" hidden="1" x14ac:dyDescent="0.55000000000000004">
      <c r="A307" s="230" t="s">
        <v>167</v>
      </c>
      <c r="B307" s="120"/>
      <c r="C307" s="120"/>
      <c r="D307" s="120"/>
      <c r="E307" s="120"/>
      <c r="F307" s="120"/>
      <c r="G307" s="120"/>
      <c r="H307" s="231"/>
      <c r="I307" s="232"/>
      <c r="J307" s="209"/>
      <c r="K307" s="209"/>
      <c r="L307" s="209"/>
      <c r="M307" s="209"/>
      <c r="N307" s="210"/>
      <c r="O307" s="210"/>
      <c r="P307" s="211" t="e">
        <f t="shared" si="37"/>
        <v>#DIV/0!</v>
      </c>
      <c r="Q307" s="209"/>
      <c r="R307" s="209"/>
      <c r="S307" s="210"/>
      <c r="T307" s="209"/>
      <c r="U307" s="209"/>
      <c r="V307" s="210"/>
      <c r="W307" s="209"/>
      <c r="X307" s="209"/>
      <c r="Y307" s="210"/>
      <c r="Z307" s="209"/>
      <c r="AA307" s="209"/>
      <c r="AB307" s="210"/>
      <c r="AC307" s="209"/>
      <c r="AD307" s="209"/>
      <c r="AE307" s="210"/>
      <c r="AF307" s="209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210"/>
      <c r="AX307" s="210"/>
      <c r="AY307" s="210"/>
      <c r="AZ307" s="210"/>
      <c r="BA307" s="209"/>
      <c r="BB307" s="209"/>
      <c r="BC307" s="210"/>
      <c r="BD307" s="209"/>
      <c r="BE307" s="209"/>
      <c r="BF307" s="210"/>
      <c r="BG307" s="209"/>
      <c r="BH307" s="209"/>
      <c r="BI307" s="210"/>
      <c r="BJ307" s="209"/>
      <c r="BK307" s="209"/>
      <c r="BL307" s="210"/>
    </row>
    <row r="308" spans="1:64" s="212" customFormat="1" hidden="1" x14ac:dyDescent="0.55000000000000004">
      <c r="A308" s="58"/>
      <c r="B308" s="234" t="s">
        <v>164</v>
      </c>
      <c r="C308" s="60"/>
      <c r="D308" s="60"/>
      <c r="E308" s="60"/>
      <c r="F308" s="60"/>
      <c r="G308" s="60"/>
      <c r="H308" s="235"/>
      <c r="I308" s="236"/>
      <c r="J308" s="209"/>
      <c r="K308" s="209"/>
      <c r="L308" s="209"/>
      <c r="M308" s="209"/>
      <c r="N308" s="210"/>
      <c r="O308" s="210"/>
      <c r="P308" s="211" t="e">
        <f t="shared" si="37"/>
        <v>#DIV/0!</v>
      </c>
      <c r="Q308" s="209"/>
      <c r="R308" s="209"/>
      <c r="S308" s="210"/>
      <c r="T308" s="209"/>
      <c r="U308" s="209"/>
      <c r="V308" s="210"/>
      <c r="W308" s="209"/>
      <c r="X308" s="209"/>
      <c r="Y308" s="210"/>
      <c r="Z308" s="209"/>
      <c r="AA308" s="209"/>
      <c r="AB308" s="210"/>
      <c r="AC308" s="209"/>
      <c r="AD308" s="209"/>
      <c r="AE308" s="210"/>
      <c r="AF308" s="209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210"/>
      <c r="AX308" s="210"/>
      <c r="AY308" s="210"/>
      <c r="AZ308" s="210"/>
      <c r="BA308" s="209"/>
      <c r="BB308" s="209"/>
      <c r="BC308" s="210"/>
      <c r="BD308" s="209"/>
      <c r="BE308" s="209"/>
      <c r="BF308" s="210"/>
      <c r="BG308" s="209"/>
      <c r="BH308" s="209"/>
      <c r="BI308" s="210"/>
      <c r="BJ308" s="209"/>
      <c r="BK308" s="209"/>
      <c r="BL308" s="210"/>
    </row>
    <row r="309" spans="1:64" s="31" customFormat="1" hidden="1" x14ac:dyDescent="0.55000000000000004">
      <c r="A309" s="68"/>
      <c r="B309" s="69"/>
      <c r="C309" s="69" t="s">
        <v>165</v>
      </c>
      <c r="D309" s="69"/>
      <c r="E309" s="69"/>
      <c r="F309" s="69"/>
      <c r="G309" s="69"/>
      <c r="H309" s="160"/>
      <c r="I309" s="70"/>
      <c r="J309" s="209"/>
      <c r="K309" s="209"/>
      <c r="L309" s="209"/>
      <c r="M309" s="209"/>
      <c r="N309" s="210"/>
      <c r="O309" s="210"/>
      <c r="P309" s="211" t="e">
        <f t="shared" si="37"/>
        <v>#DIV/0!</v>
      </c>
      <c r="Q309" s="209"/>
      <c r="R309" s="209"/>
      <c r="S309" s="210"/>
      <c r="T309" s="209"/>
      <c r="U309" s="209"/>
      <c r="V309" s="210"/>
      <c r="W309" s="209"/>
      <c r="X309" s="209"/>
      <c r="Y309" s="210"/>
      <c r="Z309" s="209"/>
      <c r="AA309" s="209"/>
      <c r="AB309" s="210"/>
      <c r="AC309" s="209"/>
      <c r="AD309" s="209"/>
      <c r="AE309" s="210"/>
      <c r="AF309" s="209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210"/>
      <c r="AX309" s="210"/>
      <c r="AY309" s="210"/>
      <c r="AZ309" s="210"/>
      <c r="BA309" s="209"/>
      <c r="BB309" s="209"/>
      <c r="BC309" s="210"/>
      <c r="BD309" s="209"/>
      <c r="BE309" s="209"/>
      <c r="BF309" s="210"/>
      <c r="BG309" s="209"/>
      <c r="BH309" s="209"/>
      <c r="BI309" s="210"/>
      <c r="BJ309" s="209"/>
      <c r="BK309" s="209"/>
      <c r="BL309" s="210"/>
    </row>
    <row r="310" spans="1:64" s="31" customFormat="1" hidden="1" x14ac:dyDescent="0.55000000000000004">
      <c r="A310" s="213"/>
      <c r="B310" s="214"/>
      <c r="C310" s="214"/>
      <c r="D310" s="214" t="s">
        <v>37</v>
      </c>
      <c r="E310" s="214"/>
      <c r="F310" s="214"/>
      <c r="G310" s="214"/>
      <c r="H310" s="215"/>
      <c r="I310" s="79"/>
      <c r="J310" s="209"/>
      <c r="K310" s="209"/>
      <c r="L310" s="209"/>
      <c r="M310" s="209"/>
      <c r="N310" s="210"/>
      <c r="O310" s="210"/>
      <c r="P310" s="211" t="e">
        <f t="shared" si="37"/>
        <v>#DIV/0!</v>
      </c>
      <c r="Q310" s="209"/>
      <c r="R310" s="209"/>
      <c r="S310" s="210"/>
      <c r="T310" s="209"/>
      <c r="U310" s="209"/>
      <c r="V310" s="210"/>
      <c r="W310" s="209"/>
      <c r="X310" s="209"/>
      <c r="Y310" s="210"/>
      <c r="Z310" s="209"/>
      <c r="AA310" s="209"/>
      <c r="AB310" s="210"/>
      <c r="AC310" s="209"/>
      <c r="AD310" s="209"/>
      <c r="AE310" s="210"/>
      <c r="AF310" s="209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210"/>
      <c r="AX310" s="210"/>
      <c r="AY310" s="210"/>
      <c r="AZ310" s="210"/>
      <c r="BA310" s="209"/>
      <c r="BB310" s="209"/>
      <c r="BC310" s="210"/>
      <c r="BD310" s="209"/>
      <c r="BE310" s="209"/>
      <c r="BF310" s="210"/>
      <c r="BG310" s="209"/>
      <c r="BH310" s="209"/>
      <c r="BI310" s="210"/>
      <c r="BJ310" s="209"/>
      <c r="BK310" s="209"/>
      <c r="BL310" s="210"/>
    </row>
    <row r="311" spans="1:64" s="31" customFormat="1" hidden="1" x14ac:dyDescent="0.55000000000000004">
      <c r="A311" s="213"/>
      <c r="B311" s="214"/>
      <c r="C311" s="214"/>
      <c r="D311" s="214"/>
      <c r="E311" s="214" t="s">
        <v>38</v>
      </c>
      <c r="F311" s="214"/>
      <c r="G311" s="214"/>
      <c r="H311" s="215"/>
      <c r="I311" s="79"/>
      <c r="J311" s="209"/>
      <c r="K311" s="209"/>
      <c r="L311" s="209"/>
      <c r="M311" s="209"/>
      <c r="N311" s="210"/>
      <c r="O311" s="210"/>
      <c r="P311" s="211" t="e">
        <f t="shared" si="37"/>
        <v>#DIV/0!</v>
      </c>
      <c r="Q311" s="209"/>
      <c r="R311" s="209"/>
      <c r="S311" s="210"/>
      <c r="T311" s="209"/>
      <c r="U311" s="209"/>
      <c r="V311" s="210"/>
      <c r="W311" s="209"/>
      <c r="X311" s="209"/>
      <c r="Y311" s="210"/>
      <c r="Z311" s="209"/>
      <c r="AA311" s="209"/>
      <c r="AB311" s="210"/>
      <c r="AC311" s="209"/>
      <c r="AD311" s="209"/>
      <c r="AE311" s="210"/>
      <c r="AF311" s="209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210"/>
      <c r="AX311" s="210"/>
      <c r="AY311" s="210"/>
      <c r="AZ311" s="210"/>
      <c r="BA311" s="209"/>
      <c r="BB311" s="209"/>
      <c r="BC311" s="210"/>
      <c r="BD311" s="209"/>
      <c r="BE311" s="209"/>
      <c r="BF311" s="210"/>
      <c r="BG311" s="209"/>
      <c r="BH311" s="209"/>
      <c r="BI311" s="210"/>
      <c r="BJ311" s="209"/>
      <c r="BK311" s="209"/>
      <c r="BL311" s="210"/>
    </row>
    <row r="312" spans="1:64" hidden="1" x14ac:dyDescent="0.55000000000000004">
      <c r="A312" s="216"/>
      <c r="B312" s="217"/>
      <c r="C312" s="217"/>
      <c r="D312" s="214"/>
      <c r="E312" s="214"/>
      <c r="F312" s="218" t="s">
        <v>118</v>
      </c>
      <c r="G312" s="217"/>
      <c r="H312" s="219"/>
      <c r="I312" s="79"/>
      <c r="J312" s="209"/>
      <c r="K312" s="209"/>
      <c r="L312" s="209"/>
      <c r="M312" s="209"/>
      <c r="N312" s="210"/>
      <c r="O312" s="210"/>
      <c r="P312" s="211" t="e">
        <f t="shared" si="37"/>
        <v>#DIV/0!</v>
      </c>
      <c r="Q312" s="209"/>
      <c r="R312" s="209"/>
      <c r="S312" s="210"/>
      <c r="T312" s="209"/>
      <c r="U312" s="209"/>
      <c r="V312" s="210"/>
      <c r="W312" s="209"/>
      <c r="X312" s="209"/>
      <c r="Y312" s="210"/>
      <c r="Z312" s="209"/>
      <c r="AA312" s="209"/>
      <c r="AB312" s="210"/>
      <c r="AC312" s="209"/>
      <c r="AD312" s="209"/>
      <c r="AE312" s="210"/>
      <c r="AF312" s="209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210"/>
      <c r="AX312" s="210"/>
      <c r="AY312" s="210"/>
      <c r="AZ312" s="210"/>
      <c r="BA312" s="209"/>
      <c r="BB312" s="209"/>
      <c r="BC312" s="210"/>
      <c r="BD312" s="209"/>
      <c r="BE312" s="209"/>
      <c r="BF312" s="210"/>
      <c r="BG312" s="209"/>
      <c r="BH312" s="209"/>
      <c r="BI312" s="210"/>
      <c r="BJ312" s="209"/>
      <c r="BK312" s="209"/>
      <c r="BL312" s="210"/>
    </row>
    <row r="313" spans="1:64" s="225" customFormat="1" hidden="1" x14ac:dyDescent="0.55000000000000004">
      <c r="A313" s="220"/>
      <c r="B313" s="221"/>
      <c r="C313" s="221"/>
      <c r="D313" s="222"/>
      <c r="E313" s="222"/>
      <c r="F313" s="93" t="s">
        <v>119</v>
      </c>
      <c r="G313" s="221"/>
      <c r="H313" s="223"/>
      <c r="I313" s="224"/>
      <c r="J313" s="209"/>
      <c r="K313" s="209"/>
      <c r="L313" s="209"/>
      <c r="M313" s="209"/>
      <c r="N313" s="210"/>
      <c r="O313" s="210"/>
      <c r="P313" s="211" t="e">
        <f t="shared" si="37"/>
        <v>#DIV/0!</v>
      </c>
      <c r="Q313" s="209"/>
      <c r="R313" s="209"/>
      <c r="S313" s="210"/>
      <c r="T313" s="209"/>
      <c r="U313" s="209"/>
      <c r="V313" s="210"/>
      <c r="W313" s="209"/>
      <c r="X313" s="209"/>
      <c r="Y313" s="210"/>
      <c r="Z313" s="209"/>
      <c r="AA313" s="209"/>
      <c r="AB313" s="210"/>
      <c r="AC313" s="209"/>
      <c r="AD313" s="209"/>
      <c r="AE313" s="210"/>
      <c r="AF313" s="209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210"/>
      <c r="AX313" s="210"/>
      <c r="AY313" s="210"/>
      <c r="AZ313" s="210"/>
      <c r="BA313" s="209"/>
      <c r="BB313" s="209"/>
      <c r="BC313" s="210"/>
      <c r="BD313" s="209"/>
      <c r="BE313" s="209"/>
      <c r="BF313" s="210"/>
      <c r="BG313" s="209"/>
      <c r="BH313" s="209"/>
      <c r="BI313" s="210"/>
      <c r="BJ313" s="209"/>
      <c r="BK313" s="209"/>
      <c r="BL313" s="210"/>
    </row>
    <row r="314" spans="1:64" hidden="1" x14ac:dyDescent="0.55000000000000004">
      <c r="A314" s="216"/>
      <c r="B314" s="217"/>
      <c r="C314" s="217"/>
      <c r="D314" s="214"/>
      <c r="E314" s="214"/>
      <c r="F314" s="218" t="s">
        <v>120</v>
      </c>
      <c r="G314" s="217"/>
      <c r="H314" s="219"/>
      <c r="I314" s="226"/>
      <c r="J314" s="209"/>
      <c r="K314" s="209"/>
      <c r="L314" s="209"/>
      <c r="M314" s="209"/>
      <c r="N314" s="210"/>
      <c r="O314" s="210"/>
      <c r="P314" s="211" t="e">
        <f t="shared" si="37"/>
        <v>#DIV/0!</v>
      </c>
      <c r="Q314" s="209"/>
      <c r="R314" s="209"/>
      <c r="S314" s="210"/>
      <c r="T314" s="209"/>
      <c r="U314" s="209"/>
      <c r="V314" s="210"/>
      <c r="W314" s="209"/>
      <c r="X314" s="209"/>
      <c r="Y314" s="210"/>
      <c r="Z314" s="209"/>
      <c r="AA314" s="209"/>
      <c r="AB314" s="210"/>
      <c r="AC314" s="209"/>
      <c r="AD314" s="209"/>
      <c r="AE314" s="210"/>
      <c r="AF314" s="209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210"/>
      <c r="AX314" s="210"/>
      <c r="AY314" s="210"/>
      <c r="AZ314" s="210"/>
      <c r="BA314" s="209"/>
      <c r="BB314" s="209"/>
      <c r="BC314" s="210"/>
      <c r="BD314" s="209"/>
      <c r="BE314" s="209"/>
      <c r="BF314" s="210"/>
      <c r="BG314" s="209"/>
      <c r="BH314" s="209"/>
      <c r="BI314" s="210"/>
      <c r="BJ314" s="209"/>
      <c r="BK314" s="209"/>
      <c r="BL314" s="210"/>
    </row>
    <row r="315" spans="1:64" s="225" customFormat="1" hidden="1" x14ac:dyDescent="0.55000000000000004">
      <c r="A315" s="220"/>
      <c r="B315" s="221"/>
      <c r="C315" s="221"/>
      <c r="D315" s="222"/>
      <c r="E315" s="222"/>
      <c r="F315" s="93"/>
      <c r="G315" s="221"/>
      <c r="H315" s="223" t="s">
        <v>119</v>
      </c>
      <c r="I315" s="224"/>
      <c r="J315" s="209"/>
      <c r="K315" s="209"/>
      <c r="L315" s="209"/>
      <c r="M315" s="209"/>
      <c r="N315" s="210"/>
      <c r="O315" s="210"/>
      <c r="P315" s="211" t="e">
        <f t="shared" si="37"/>
        <v>#DIV/0!</v>
      </c>
      <c r="Q315" s="209"/>
      <c r="R315" s="209"/>
      <c r="S315" s="210"/>
      <c r="T315" s="209"/>
      <c r="U315" s="209"/>
      <c r="V315" s="210"/>
      <c r="W315" s="209"/>
      <c r="X315" s="209"/>
      <c r="Y315" s="210"/>
      <c r="Z315" s="209"/>
      <c r="AA315" s="209"/>
      <c r="AB315" s="210"/>
      <c r="AC315" s="209"/>
      <c r="AD315" s="209"/>
      <c r="AE315" s="210"/>
      <c r="AF315" s="209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210"/>
      <c r="AX315" s="210"/>
      <c r="AY315" s="210"/>
      <c r="AZ315" s="210"/>
      <c r="BA315" s="209"/>
      <c r="BB315" s="209"/>
      <c r="BC315" s="210"/>
      <c r="BD315" s="209"/>
      <c r="BE315" s="209"/>
      <c r="BF315" s="210"/>
      <c r="BG315" s="209"/>
      <c r="BH315" s="209"/>
      <c r="BI315" s="210"/>
      <c r="BJ315" s="209"/>
      <c r="BK315" s="209"/>
      <c r="BL315" s="210"/>
    </row>
    <row r="316" spans="1:64" hidden="1" x14ac:dyDescent="0.55000000000000004">
      <c r="A316" s="216"/>
      <c r="B316" s="217"/>
      <c r="C316" s="217"/>
      <c r="D316" s="214"/>
      <c r="E316" s="214" t="s">
        <v>121</v>
      </c>
      <c r="F316" s="218"/>
      <c r="G316" s="217"/>
      <c r="H316" s="219"/>
      <c r="I316" s="226"/>
      <c r="J316" s="209"/>
      <c r="K316" s="209"/>
      <c r="L316" s="209"/>
      <c r="M316" s="209"/>
      <c r="N316" s="210"/>
      <c r="O316" s="210"/>
      <c r="P316" s="211" t="e">
        <f t="shared" si="37"/>
        <v>#DIV/0!</v>
      </c>
      <c r="Q316" s="209"/>
      <c r="R316" s="209"/>
      <c r="S316" s="210"/>
      <c r="T316" s="209"/>
      <c r="U316" s="209"/>
      <c r="V316" s="210"/>
      <c r="W316" s="209"/>
      <c r="X316" s="209"/>
      <c r="Y316" s="210"/>
      <c r="Z316" s="209"/>
      <c r="AA316" s="209"/>
      <c r="AB316" s="210"/>
      <c r="AC316" s="209"/>
      <c r="AD316" s="209"/>
      <c r="AE316" s="210"/>
      <c r="AF316" s="209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210"/>
      <c r="AX316" s="210"/>
      <c r="AY316" s="210"/>
      <c r="AZ316" s="210"/>
      <c r="BA316" s="209"/>
      <c r="BB316" s="209"/>
      <c r="BC316" s="210"/>
      <c r="BD316" s="209"/>
      <c r="BE316" s="209"/>
      <c r="BF316" s="210"/>
      <c r="BG316" s="209"/>
      <c r="BH316" s="209"/>
      <c r="BI316" s="210"/>
      <c r="BJ316" s="209"/>
      <c r="BK316" s="209"/>
      <c r="BL316" s="210"/>
    </row>
    <row r="317" spans="1:64" hidden="1" x14ac:dyDescent="0.55000000000000004">
      <c r="A317" s="216"/>
      <c r="B317" s="217"/>
      <c r="C317" s="217"/>
      <c r="D317" s="214"/>
      <c r="E317" s="214"/>
      <c r="F317" s="93"/>
      <c r="G317" s="217"/>
      <c r="H317" s="223" t="s">
        <v>119</v>
      </c>
      <c r="I317" s="226"/>
      <c r="J317" s="209"/>
      <c r="K317" s="209"/>
      <c r="L317" s="209"/>
      <c r="M317" s="209"/>
      <c r="N317" s="210"/>
      <c r="O317" s="210"/>
      <c r="P317" s="211" t="e">
        <f t="shared" si="37"/>
        <v>#DIV/0!</v>
      </c>
      <c r="Q317" s="209"/>
      <c r="R317" s="209"/>
      <c r="S317" s="210"/>
      <c r="T317" s="209"/>
      <c r="U317" s="209"/>
      <c r="V317" s="210"/>
      <c r="W317" s="209"/>
      <c r="X317" s="209"/>
      <c r="Y317" s="210"/>
      <c r="Z317" s="209"/>
      <c r="AA317" s="209"/>
      <c r="AB317" s="210"/>
      <c r="AC317" s="209"/>
      <c r="AD317" s="209"/>
      <c r="AE317" s="210"/>
      <c r="AF317" s="209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210"/>
      <c r="AX317" s="210"/>
      <c r="AY317" s="210"/>
      <c r="AZ317" s="210"/>
      <c r="BA317" s="209"/>
      <c r="BB317" s="209"/>
      <c r="BC317" s="210"/>
      <c r="BD317" s="209"/>
      <c r="BE317" s="209"/>
      <c r="BF317" s="210"/>
      <c r="BG317" s="209"/>
      <c r="BH317" s="209"/>
      <c r="BI317" s="210"/>
      <c r="BJ317" s="209"/>
      <c r="BK317" s="209"/>
      <c r="BL317" s="210"/>
    </row>
    <row r="318" spans="1:64" s="31" customFormat="1" hidden="1" x14ac:dyDescent="0.55000000000000004">
      <c r="A318" s="213"/>
      <c r="B318" s="214"/>
      <c r="C318" s="214"/>
      <c r="D318" s="214" t="s">
        <v>40</v>
      </c>
      <c r="E318" s="214"/>
      <c r="F318" s="214"/>
      <c r="G318" s="214"/>
      <c r="H318" s="215"/>
      <c r="I318" s="226"/>
      <c r="J318" s="209"/>
      <c r="K318" s="209"/>
      <c r="L318" s="209"/>
      <c r="M318" s="209"/>
      <c r="N318" s="210"/>
      <c r="O318" s="210"/>
      <c r="P318" s="211" t="e">
        <f t="shared" si="37"/>
        <v>#DIV/0!</v>
      </c>
      <c r="Q318" s="209"/>
      <c r="R318" s="209"/>
      <c r="S318" s="210"/>
      <c r="T318" s="209"/>
      <c r="U318" s="209"/>
      <c r="V318" s="210"/>
      <c r="W318" s="209"/>
      <c r="X318" s="209"/>
      <c r="Y318" s="210"/>
      <c r="Z318" s="209"/>
      <c r="AA318" s="209"/>
      <c r="AB318" s="210"/>
      <c r="AC318" s="209"/>
      <c r="AD318" s="209"/>
      <c r="AE318" s="210"/>
      <c r="AF318" s="209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210"/>
      <c r="AX318" s="210"/>
      <c r="AY318" s="210"/>
      <c r="AZ318" s="210"/>
      <c r="BA318" s="209"/>
      <c r="BB318" s="209"/>
      <c r="BC318" s="210"/>
      <c r="BD318" s="209"/>
      <c r="BE318" s="209"/>
      <c r="BF318" s="210"/>
      <c r="BG318" s="209"/>
      <c r="BH318" s="209"/>
      <c r="BI318" s="210"/>
      <c r="BJ318" s="209"/>
      <c r="BK318" s="209"/>
      <c r="BL318" s="210"/>
    </row>
    <row r="319" spans="1:64" s="31" customFormat="1" hidden="1" x14ac:dyDescent="0.55000000000000004">
      <c r="A319" s="213"/>
      <c r="B319" s="214"/>
      <c r="C319" s="214"/>
      <c r="D319" s="214"/>
      <c r="E319" s="214" t="s">
        <v>41</v>
      </c>
      <c r="F319" s="214"/>
      <c r="G319" s="214"/>
      <c r="H319" s="215"/>
      <c r="I319" s="226"/>
      <c r="J319" s="209"/>
      <c r="K319" s="209"/>
      <c r="L319" s="209"/>
      <c r="M319" s="209"/>
      <c r="N319" s="210"/>
      <c r="O319" s="210"/>
      <c r="P319" s="211" t="e">
        <f t="shared" si="37"/>
        <v>#DIV/0!</v>
      </c>
      <c r="Q319" s="209"/>
      <c r="R319" s="209"/>
      <c r="S319" s="210"/>
      <c r="T319" s="209"/>
      <c r="U319" s="209"/>
      <c r="V319" s="210"/>
      <c r="W319" s="209"/>
      <c r="X319" s="209"/>
      <c r="Y319" s="210"/>
      <c r="Z319" s="209"/>
      <c r="AA319" s="209"/>
      <c r="AB319" s="210"/>
      <c r="AC319" s="209"/>
      <c r="AD319" s="209"/>
      <c r="AE319" s="210"/>
      <c r="AF319" s="209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210"/>
      <c r="AX319" s="210"/>
      <c r="AY319" s="210"/>
      <c r="AZ319" s="210"/>
      <c r="BA319" s="209"/>
      <c r="BB319" s="209"/>
      <c r="BC319" s="210"/>
      <c r="BD319" s="209"/>
      <c r="BE319" s="209"/>
      <c r="BF319" s="210"/>
      <c r="BG319" s="209"/>
      <c r="BH319" s="209"/>
      <c r="BI319" s="210"/>
      <c r="BJ319" s="209"/>
      <c r="BK319" s="209"/>
      <c r="BL319" s="210"/>
    </row>
    <row r="320" spans="1:64" s="31" customFormat="1" hidden="1" x14ac:dyDescent="0.55000000000000004">
      <c r="A320" s="213"/>
      <c r="B320" s="214"/>
      <c r="C320" s="214"/>
      <c r="D320" s="214"/>
      <c r="E320" s="214"/>
      <c r="F320" s="214" t="s">
        <v>42</v>
      </c>
      <c r="G320" s="214"/>
      <c r="H320" s="215"/>
      <c r="I320" s="226"/>
      <c r="J320" s="209"/>
      <c r="K320" s="209"/>
      <c r="L320" s="209"/>
      <c r="M320" s="209"/>
      <c r="N320" s="210"/>
      <c r="O320" s="210"/>
      <c r="P320" s="211" t="e">
        <f t="shared" si="37"/>
        <v>#DIV/0!</v>
      </c>
      <c r="Q320" s="209"/>
      <c r="R320" s="209"/>
      <c r="S320" s="210"/>
      <c r="T320" s="209"/>
      <c r="U320" s="209"/>
      <c r="V320" s="210"/>
      <c r="W320" s="209"/>
      <c r="X320" s="209"/>
      <c r="Y320" s="210"/>
      <c r="Z320" s="209"/>
      <c r="AA320" s="209"/>
      <c r="AB320" s="210"/>
      <c r="AC320" s="209"/>
      <c r="AD320" s="209"/>
      <c r="AE320" s="210"/>
      <c r="AF320" s="209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210"/>
      <c r="AX320" s="210"/>
      <c r="AY320" s="210"/>
      <c r="AZ320" s="210"/>
      <c r="BA320" s="209"/>
      <c r="BB320" s="209"/>
      <c r="BC320" s="210"/>
      <c r="BD320" s="209"/>
      <c r="BE320" s="209"/>
      <c r="BF320" s="210"/>
      <c r="BG320" s="209"/>
      <c r="BH320" s="209"/>
      <c r="BI320" s="210"/>
      <c r="BJ320" s="209"/>
      <c r="BK320" s="209"/>
      <c r="BL320" s="210"/>
    </row>
    <row r="321" spans="1:64" hidden="1" x14ac:dyDescent="0.55000000000000004">
      <c r="A321" s="216"/>
      <c r="B321" s="217"/>
      <c r="C321" s="217"/>
      <c r="D321" s="214"/>
      <c r="E321" s="217"/>
      <c r="F321" s="93"/>
      <c r="G321" s="217"/>
      <c r="H321" s="223" t="s">
        <v>119</v>
      </c>
      <c r="I321" s="226"/>
      <c r="J321" s="209"/>
      <c r="K321" s="209"/>
      <c r="L321" s="209"/>
      <c r="M321" s="209"/>
      <c r="N321" s="210"/>
      <c r="O321" s="210"/>
      <c r="P321" s="211" t="e">
        <f t="shared" si="37"/>
        <v>#DIV/0!</v>
      </c>
      <c r="Q321" s="209"/>
      <c r="R321" s="209"/>
      <c r="S321" s="210"/>
      <c r="T321" s="209"/>
      <c r="U321" s="209"/>
      <c r="V321" s="210"/>
      <c r="W321" s="209"/>
      <c r="X321" s="209"/>
      <c r="Y321" s="210"/>
      <c r="Z321" s="209"/>
      <c r="AA321" s="209"/>
      <c r="AB321" s="210"/>
      <c r="AC321" s="209"/>
      <c r="AD321" s="209"/>
      <c r="AE321" s="210"/>
      <c r="AF321" s="209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210"/>
      <c r="AX321" s="210"/>
      <c r="AY321" s="210"/>
      <c r="AZ321" s="210"/>
      <c r="BA321" s="209"/>
      <c r="BB321" s="209"/>
      <c r="BC321" s="210"/>
      <c r="BD321" s="209"/>
      <c r="BE321" s="209"/>
      <c r="BF321" s="210"/>
      <c r="BG321" s="209"/>
      <c r="BH321" s="209"/>
      <c r="BI321" s="210"/>
      <c r="BJ321" s="209"/>
      <c r="BK321" s="209"/>
      <c r="BL321" s="210"/>
    </row>
    <row r="322" spans="1:64" hidden="1" x14ac:dyDescent="0.55000000000000004">
      <c r="A322" s="216"/>
      <c r="B322" s="217"/>
      <c r="C322" s="217"/>
      <c r="D322" s="214"/>
      <c r="E322" s="217"/>
      <c r="F322" s="214" t="s">
        <v>47</v>
      </c>
      <c r="G322" s="217"/>
      <c r="H322" s="219"/>
      <c r="I322" s="226"/>
      <c r="J322" s="209"/>
      <c r="K322" s="209"/>
      <c r="L322" s="209"/>
      <c r="M322" s="209"/>
      <c r="N322" s="210"/>
      <c r="O322" s="210"/>
      <c r="P322" s="211" t="e">
        <f t="shared" si="37"/>
        <v>#DIV/0!</v>
      </c>
      <c r="Q322" s="209"/>
      <c r="R322" s="209"/>
      <c r="S322" s="210"/>
      <c r="T322" s="209"/>
      <c r="U322" s="209"/>
      <c r="V322" s="210"/>
      <c r="W322" s="209"/>
      <c r="X322" s="209"/>
      <c r="Y322" s="210"/>
      <c r="Z322" s="209"/>
      <c r="AA322" s="209"/>
      <c r="AB322" s="210"/>
      <c r="AC322" s="209"/>
      <c r="AD322" s="209"/>
      <c r="AE322" s="210"/>
      <c r="AF322" s="209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210"/>
      <c r="AX322" s="210"/>
      <c r="AY322" s="210"/>
      <c r="AZ322" s="210"/>
      <c r="BA322" s="209"/>
      <c r="BB322" s="209"/>
      <c r="BC322" s="210"/>
      <c r="BD322" s="209"/>
      <c r="BE322" s="209"/>
      <c r="BF322" s="210"/>
      <c r="BG322" s="209"/>
      <c r="BH322" s="209"/>
      <c r="BI322" s="210"/>
      <c r="BJ322" s="209"/>
      <c r="BK322" s="209"/>
      <c r="BL322" s="210"/>
    </row>
    <row r="323" spans="1:64" hidden="1" x14ac:dyDescent="0.55000000000000004">
      <c r="A323" s="216"/>
      <c r="B323" s="217"/>
      <c r="C323" s="217"/>
      <c r="D323" s="214"/>
      <c r="E323" s="217"/>
      <c r="F323" s="91"/>
      <c r="G323" s="93"/>
      <c r="H323" s="223" t="s">
        <v>119</v>
      </c>
      <c r="I323" s="226"/>
      <c r="J323" s="209"/>
      <c r="K323" s="209"/>
      <c r="L323" s="209"/>
      <c r="M323" s="209"/>
      <c r="N323" s="210"/>
      <c r="O323" s="210"/>
      <c r="P323" s="211" t="e">
        <f t="shared" si="37"/>
        <v>#DIV/0!</v>
      </c>
      <c r="Q323" s="209"/>
      <c r="R323" s="209"/>
      <c r="S323" s="210"/>
      <c r="T323" s="209"/>
      <c r="U323" s="209"/>
      <c r="V323" s="210"/>
      <c r="W323" s="209"/>
      <c r="X323" s="209"/>
      <c r="Y323" s="210"/>
      <c r="Z323" s="209"/>
      <c r="AA323" s="209"/>
      <c r="AB323" s="210"/>
      <c r="AC323" s="209"/>
      <c r="AD323" s="209"/>
      <c r="AE323" s="210"/>
      <c r="AF323" s="209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210"/>
      <c r="AX323" s="210"/>
      <c r="AY323" s="210"/>
      <c r="AZ323" s="210"/>
      <c r="BA323" s="209"/>
      <c r="BB323" s="209"/>
      <c r="BC323" s="210"/>
      <c r="BD323" s="209"/>
      <c r="BE323" s="209"/>
      <c r="BF323" s="210"/>
      <c r="BG323" s="209"/>
      <c r="BH323" s="209"/>
      <c r="BI323" s="210"/>
      <c r="BJ323" s="209"/>
      <c r="BK323" s="209"/>
      <c r="BL323" s="210"/>
    </row>
    <row r="324" spans="1:64" hidden="1" x14ac:dyDescent="0.55000000000000004">
      <c r="A324" s="216"/>
      <c r="B324" s="217"/>
      <c r="C324" s="217"/>
      <c r="D324" s="214"/>
      <c r="E324" s="217"/>
      <c r="F324" s="214" t="s">
        <v>59</v>
      </c>
      <c r="G324" s="217"/>
      <c r="H324" s="219"/>
      <c r="I324" s="226"/>
      <c r="J324" s="209"/>
      <c r="K324" s="209"/>
      <c r="L324" s="209"/>
      <c r="M324" s="209"/>
      <c r="N324" s="210"/>
      <c r="O324" s="210"/>
      <c r="P324" s="211" t="e">
        <f t="shared" si="37"/>
        <v>#DIV/0!</v>
      </c>
      <c r="Q324" s="209"/>
      <c r="R324" s="209"/>
      <c r="S324" s="210"/>
      <c r="T324" s="209"/>
      <c r="U324" s="209"/>
      <c r="V324" s="210"/>
      <c r="W324" s="209"/>
      <c r="X324" s="209"/>
      <c r="Y324" s="210"/>
      <c r="Z324" s="209"/>
      <c r="AA324" s="209"/>
      <c r="AB324" s="210"/>
      <c r="AC324" s="209"/>
      <c r="AD324" s="209"/>
      <c r="AE324" s="210"/>
      <c r="AF324" s="209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210"/>
      <c r="AX324" s="210"/>
      <c r="AY324" s="210"/>
      <c r="AZ324" s="210"/>
      <c r="BA324" s="209"/>
      <c r="BB324" s="209"/>
      <c r="BC324" s="210"/>
      <c r="BD324" s="209"/>
      <c r="BE324" s="209"/>
      <c r="BF324" s="210"/>
      <c r="BG324" s="209"/>
      <c r="BH324" s="209"/>
      <c r="BI324" s="210"/>
      <c r="BJ324" s="209"/>
      <c r="BK324" s="209"/>
      <c r="BL324" s="210"/>
    </row>
    <row r="325" spans="1:64" hidden="1" x14ac:dyDescent="0.55000000000000004">
      <c r="A325" s="216"/>
      <c r="B325" s="217"/>
      <c r="C325" s="217"/>
      <c r="D325" s="217"/>
      <c r="E325" s="217"/>
      <c r="F325" s="93"/>
      <c r="G325" s="217"/>
      <c r="H325" s="223" t="s">
        <v>119</v>
      </c>
      <c r="I325" s="226"/>
      <c r="J325" s="209"/>
      <c r="K325" s="209"/>
      <c r="L325" s="209"/>
      <c r="M325" s="209"/>
      <c r="N325" s="210"/>
      <c r="O325" s="210"/>
      <c r="P325" s="211" t="e">
        <f t="shared" si="37"/>
        <v>#DIV/0!</v>
      </c>
      <c r="Q325" s="209"/>
      <c r="R325" s="209"/>
      <c r="S325" s="210"/>
      <c r="T325" s="209"/>
      <c r="U325" s="209"/>
      <c r="V325" s="210"/>
      <c r="W325" s="209"/>
      <c r="X325" s="209"/>
      <c r="Y325" s="210"/>
      <c r="Z325" s="209"/>
      <c r="AA325" s="209"/>
      <c r="AB325" s="210"/>
      <c r="AC325" s="209"/>
      <c r="AD325" s="209"/>
      <c r="AE325" s="210"/>
      <c r="AF325" s="209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210"/>
      <c r="AX325" s="210"/>
      <c r="AY325" s="210"/>
      <c r="AZ325" s="210"/>
      <c r="BA325" s="209"/>
      <c r="BB325" s="209"/>
      <c r="BC325" s="210"/>
      <c r="BD325" s="209"/>
      <c r="BE325" s="209"/>
      <c r="BF325" s="210"/>
      <c r="BG325" s="209"/>
      <c r="BH325" s="209"/>
      <c r="BI325" s="210"/>
      <c r="BJ325" s="209"/>
      <c r="BK325" s="209"/>
      <c r="BL325" s="210"/>
    </row>
    <row r="326" spans="1:64" hidden="1" x14ac:dyDescent="0.55000000000000004">
      <c r="A326" s="216"/>
      <c r="B326" s="217"/>
      <c r="C326" s="217"/>
      <c r="D326" s="214"/>
      <c r="E326" s="214" t="s">
        <v>67</v>
      </c>
      <c r="F326" s="214"/>
      <c r="G326" s="217"/>
      <c r="H326" s="219"/>
      <c r="I326" s="226"/>
      <c r="J326" s="209"/>
      <c r="K326" s="209"/>
      <c r="L326" s="209"/>
      <c r="M326" s="209"/>
      <c r="N326" s="210"/>
      <c r="O326" s="210"/>
      <c r="P326" s="211" t="e">
        <f t="shared" si="37"/>
        <v>#DIV/0!</v>
      </c>
      <c r="Q326" s="209"/>
      <c r="R326" s="209"/>
      <c r="S326" s="210"/>
      <c r="T326" s="209"/>
      <c r="U326" s="209"/>
      <c r="V326" s="210"/>
      <c r="W326" s="209"/>
      <c r="X326" s="209"/>
      <c r="Y326" s="210"/>
      <c r="Z326" s="209"/>
      <c r="AA326" s="209"/>
      <c r="AB326" s="210"/>
      <c r="AC326" s="209"/>
      <c r="AD326" s="209"/>
      <c r="AE326" s="210"/>
      <c r="AF326" s="209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210"/>
      <c r="AX326" s="210"/>
      <c r="AY326" s="210"/>
      <c r="AZ326" s="210"/>
      <c r="BA326" s="209"/>
      <c r="BB326" s="209"/>
      <c r="BC326" s="210"/>
      <c r="BD326" s="209"/>
      <c r="BE326" s="209"/>
      <c r="BF326" s="210"/>
      <c r="BG326" s="209"/>
      <c r="BH326" s="209"/>
      <c r="BI326" s="210"/>
      <c r="BJ326" s="209"/>
      <c r="BK326" s="209"/>
      <c r="BL326" s="210"/>
    </row>
    <row r="327" spans="1:64" hidden="1" x14ac:dyDescent="0.55000000000000004">
      <c r="A327" s="216"/>
      <c r="B327" s="217"/>
      <c r="C327" s="217"/>
      <c r="D327" s="214"/>
      <c r="E327" s="91" t="s">
        <v>122</v>
      </c>
      <c r="F327" s="214"/>
      <c r="G327" s="217"/>
      <c r="H327" s="219"/>
      <c r="I327" s="226"/>
      <c r="J327" s="209"/>
      <c r="K327" s="209"/>
      <c r="L327" s="209"/>
      <c r="M327" s="209"/>
      <c r="N327" s="210"/>
      <c r="O327" s="210"/>
      <c r="P327" s="211" t="e">
        <f t="shared" si="37"/>
        <v>#DIV/0!</v>
      </c>
      <c r="Q327" s="209"/>
      <c r="R327" s="209"/>
      <c r="S327" s="210"/>
      <c r="T327" s="209"/>
      <c r="U327" s="209"/>
      <c r="V327" s="210"/>
      <c r="W327" s="209"/>
      <c r="X327" s="209"/>
      <c r="Y327" s="210"/>
      <c r="Z327" s="209"/>
      <c r="AA327" s="209"/>
      <c r="AB327" s="210"/>
      <c r="AC327" s="209"/>
      <c r="AD327" s="209"/>
      <c r="AE327" s="210"/>
      <c r="AF327" s="209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210"/>
      <c r="AX327" s="210"/>
      <c r="AY327" s="210"/>
      <c r="AZ327" s="210"/>
      <c r="BA327" s="209"/>
      <c r="BB327" s="209"/>
      <c r="BC327" s="210"/>
      <c r="BD327" s="209"/>
      <c r="BE327" s="209"/>
      <c r="BF327" s="210"/>
      <c r="BG327" s="209"/>
      <c r="BH327" s="209"/>
      <c r="BI327" s="210"/>
      <c r="BJ327" s="209"/>
      <c r="BK327" s="209"/>
      <c r="BL327" s="210"/>
    </row>
    <row r="328" spans="1:64" hidden="1" x14ac:dyDescent="0.55000000000000004">
      <c r="A328" s="216"/>
      <c r="B328" s="217"/>
      <c r="C328" s="217"/>
      <c r="D328" s="214"/>
      <c r="E328" s="91" t="s">
        <v>123</v>
      </c>
      <c r="F328" s="214"/>
      <c r="G328" s="217"/>
      <c r="H328" s="219"/>
      <c r="I328" s="226"/>
      <c r="J328" s="209"/>
      <c r="K328" s="209"/>
      <c r="L328" s="209"/>
      <c r="M328" s="209"/>
      <c r="N328" s="210"/>
      <c r="O328" s="210"/>
      <c r="P328" s="211" t="e">
        <f t="shared" si="37"/>
        <v>#DIV/0!</v>
      </c>
      <c r="Q328" s="209"/>
      <c r="R328" s="209"/>
      <c r="S328" s="210"/>
      <c r="T328" s="209"/>
      <c r="U328" s="209"/>
      <c r="V328" s="210"/>
      <c r="W328" s="209"/>
      <c r="X328" s="209"/>
      <c r="Y328" s="210"/>
      <c r="Z328" s="209"/>
      <c r="AA328" s="209"/>
      <c r="AB328" s="210"/>
      <c r="AC328" s="209"/>
      <c r="AD328" s="209"/>
      <c r="AE328" s="210"/>
      <c r="AF328" s="209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210"/>
      <c r="AX328" s="210"/>
      <c r="AY328" s="210"/>
      <c r="AZ328" s="210"/>
      <c r="BA328" s="209"/>
      <c r="BB328" s="209"/>
      <c r="BC328" s="210"/>
      <c r="BD328" s="209"/>
      <c r="BE328" s="209"/>
      <c r="BF328" s="210"/>
      <c r="BG328" s="209"/>
      <c r="BH328" s="209"/>
      <c r="BI328" s="210"/>
      <c r="BJ328" s="209"/>
      <c r="BK328" s="209"/>
      <c r="BL328" s="210"/>
    </row>
    <row r="329" spans="1:64" hidden="1" x14ac:dyDescent="0.55000000000000004">
      <c r="A329" s="216"/>
      <c r="B329" s="217"/>
      <c r="C329" s="217"/>
      <c r="D329" s="214"/>
      <c r="E329" s="91" t="s">
        <v>124</v>
      </c>
      <c r="F329" s="214"/>
      <c r="G329" s="217"/>
      <c r="H329" s="219"/>
      <c r="I329" s="226"/>
      <c r="J329" s="209"/>
      <c r="K329" s="209"/>
      <c r="L329" s="209"/>
      <c r="M329" s="209"/>
      <c r="N329" s="210"/>
      <c r="O329" s="210"/>
      <c r="P329" s="211" t="e">
        <f t="shared" si="37"/>
        <v>#DIV/0!</v>
      </c>
      <c r="Q329" s="209"/>
      <c r="R329" s="209"/>
      <c r="S329" s="210"/>
      <c r="T329" s="209"/>
      <c r="U329" s="209"/>
      <c r="V329" s="210"/>
      <c r="W329" s="209"/>
      <c r="X329" s="209"/>
      <c r="Y329" s="210"/>
      <c r="Z329" s="209"/>
      <c r="AA329" s="209"/>
      <c r="AB329" s="210"/>
      <c r="AC329" s="209"/>
      <c r="AD329" s="209"/>
      <c r="AE329" s="210"/>
      <c r="AF329" s="209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210"/>
      <c r="AX329" s="210"/>
      <c r="AY329" s="210"/>
      <c r="AZ329" s="210"/>
      <c r="BA329" s="209"/>
      <c r="BB329" s="209"/>
      <c r="BC329" s="210"/>
      <c r="BD329" s="209"/>
      <c r="BE329" s="209"/>
      <c r="BF329" s="210"/>
      <c r="BG329" s="209"/>
      <c r="BH329" s="209"/>
      <c r="BI329" s="210"/>
      <c r="BJ329" s="209"/>
      <c r="BK329" s="209"/>
      <c r="BL329" s="210"/>
    </row>
    <row r="330" spans="1:64" hidden="1" x14ac:dyDescent="0.55000000000000004">
      <c r="A330" s="216"/>
      <c r="B330" s="217"/>
      <c r="C330" s="217"/>
      <c r="D330" s="214"/>
      <c r="E330" s="217"/>
      <c r="F330" s="227" t="s">
        <v>125</v>
      </c>
      <c r="G330" s="217"/>
      <c r="H330" s="219"/>
      <c r="I330" s="226"/>
      <c r="J330" s="209"/>
      <c r="K330" s="209"/>
      <c r="L330" s="209"/>
      <c r="M330" s="209"/>
      <c r="N330" s="210"/>
      <c r="O330" s="210"/>
      <c r="P330" s="211" t="e">
        <f t="shared" si="37"/>
        <v>#DIV/0!</v>
      </c>
      <c r="Q330" s="209"/>
      <c r="R330" s="209"/>
      <c r="S330" s="210"/>
      <c r="T330" s="209"/>
      <c r="U330" s="209"/>
      <c r="V330" s="210"/>
      <c r="W330" s="209"/>
      <c r="X330" s="209"/>
      <c r="Y330" s="210"/>
      <c r="Z330" s="209"/>
      <c r="AA330" s="209"/>
      <c r="AB330" s="210"/>
      <c r="AC330" s="209"/>
      <c r="AD330" s="209"/>
      <c r="AE330" s="210"/>
      <c r="AF330" s="209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210"/>
      <c r="AX330" s="210"/>
      <c r="AY330" s="210"/>
      <c r="AZ330" s="210"/>
      <c r="BA330" s="209"/>
      <c r="BB330" s="209"/>
      <c r="BC330" s="210"/>
      <c r="BD330" s="209"/>
      <c r="BE330" s="209"/>
      <c r="BF330" s="210"/>
      <c r="BG330" s="209"/>
      <c r="BH330" s="209"/>
      <c r="BI330" s="210"/>
      <c r="BJ330" s="209"/>
      <c r="BK330" s="209"/>
      <c r="BL330" s="210"/>
    </row>
    <row r="331" spans="1:64" hidden="1" x14ac:dyDescent="0.55000000000000004">
      <c r="A331" s="216"/>
      <c r="B331" s="217"/>
      <c r="C331" s="217"/>
      <c r="D331" s="214"/>
      <c r="E331" s="217"/>
      <c r="F331" s="93"/>
      <c r="G331" s="217"/>
      <c r="H331" s="223" t="s">
        <v>119</v>
      </c>
      <c r="I331" s="226"/>
      <c r="J331" s="209"/>
      <c r="K331" s="209"/>
      <c r="L331" s="209"/>
      <c r="M331" s="209"/>
      <c r="N331" s="210"/>
      <c r="O331" s="210"/>
      <c r="P331" s="211" t="e">
        <f t="shared" si="37"/>
        <v>#DIV/0!</v>
      </c>
      <c r="Q331" s="209"/>
      <c r="R331" s="209"/>
      <c r="S331" s="210"/>
      <c r="T331" s="209"/>
      <c r="U331" s="209"/>
      <c r="V331" s="210"/>
      <c r="W331" s="209"/>
      <c r="X331" s="209"/>
      <c r="Y331" s="210"/>
      <c r="Z331" s="209"/>
      <c r="AA331" s="209"/>
      <c r="AB331" s="210"/>
      <c r="AC331" s="209"/>
      <c r="AD331" s="209"/>
      <c r="AE331" s="210"/>
      <c r="AF331" s="209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210"/>
      <c r="AX331" s="210"/>
      <c r="AY331" s="210"/>
      <c r="AZ331" s="210"/>
      <c r="BA331" s="209"/>
      <c r="BB331" s="209"/>
      <c r="BC331" s="210"/>
      <c r="BD331" s="209"/>
      <c r="BE331" s="209"/>
      <c r="BF331" s="210"/>
      <c r="BG331" s="209"/>
      <c r="BH331" s="209"/>
      <c r="BI331" s="210"/>
      <c r="BJ331" s="209"/>
      <c r="BK331" s="209"/>
      <c r="BL331" s="210"/>
    </row>
    <row r="332" spans="1:64" hidden="1" x14ac:dyDescent="0.55000000000000004">
      <c r="A332" s="216"/>
      <c r="B332" s="217"/>
      <c r="C332" s="217"/>
      <c r="D332" s="214" t="s">
        <v>77</v>
      </c>
      <c r="E332" s="217"/>
      <c r="F332" s="217"/>
      <c r="G332" s="217"/>
      <c r="H332" s="219"/>
      <c r="I332" s="226"/>
      <c r="J332" s="209"/>
      <c r="K332" s="209"/>
      <c r="L332" s="209"/>
      <c r="M332" s="209"/>
      <c r="N332" s="210"/>
      <c r="O332" s="210"/>
      <c r="P332" s="211" t="e">
        <f t="shared" si="37"/>
        <v>#DIV/0!</v>
      </c>
      <c r="Q332" s="209"/>
      <c r="R332" s="209"/>
      <c r="S332" s="210"/>
      <c r="T332" s="209"/>
      <c r="U332" s="209"/>
      <c r="V332" s="210"/>
      <c r="W332" s="209"/>
      <c r="X332" s="209"/>
      <c r="Y332" s="210"/>
      <c r="Z332" s="209"/>
      <c r="AA332" s="209"/>
      <c r="AB332" s="210"/>
      <c r="AC332" s="209"/>
      <c r="AD332" s="209"/>
      <c r="AE332" s="210"/>
      <c r="AF332" s="209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210"/>
      <c r="AX332" s="210"/>
      <c r="AY332" s="210"/>
      <c r="AZ332" s="210"/>
      <c r="BA332" s="209"/>
      <c r="BB332" s="209"/>
      <c r="BC332" s="210"/>
      <c r="BD332" s="209"/>
      <c r="BE332" s="209"/>
      <c r="BF332" s="210"/>
      <c r="BG332" s="209"/>
      <c r="BH332" s="209"/>
      <c r="BI332" s="210"/>
      <c r="BJ332" s="209"/>
      <c r="BK332" s="209"/>
      <c r="BL332" s="210"/>
    </row>
    <row r="333" spans="1:64" hidden="1" x14ac:dyDescent="0.55000000000000004">
      <c r="A333" s="216"/>
      <c r="B333" s="217"/>
      <c r="C333" s="217"/>
      <c r="D333" s="214"/>
      <c r="E333" s="214" t="s">
        <v>78</v>
      </c>
      <c r="F333" s="217"/>
      <c r="G333" s="217"/>
      <c r="H333" s="219"/>
      <c r="I333" s="226"/>
      <c r="J333" s="209"/>
      <c r="K333" s="209"/>
      <c r="L333" s="209"/>
      <c r="M333" s="209"/>
      <c r="N333" s="210"/>
      <c r="O333" s="210"/>
      <c r="P333" s="211" t="e">
        <f t="shared" si="37"/>
        <v>#DIV/0!</v>
      </c>
      <c r="Q333" s="209"/>
      <c r="R333" s="209"/>
      <c r="S333" s="210"/>
      <c r="T333" s="209"/>
      <c r="U333" s="209"/>
      <c r="V333" s="210"/>
      <c r="W333" s="209"/>
      <c r="X333" s="209"/>
      <c r="Y333" s="210"/>
      <c r="Z333" s="209"/>
      <c r="AA333" s="209"/>
      <c r="AB333" s="210"/>
      <c r="AC333" s="209"/>
      <c r="AD333" s="209"/>
      <c r="AE333" s="210"/>
      <c r="AF333" s="209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210"/>
      <c r="AX333" s="210"/>
      <c r="AY333" s="210"/>
      <c r="AZ333" s="210"/>
      <c r="BA333" s="209"/>
      <c r="BB333" s="209"/>
      <c r="BC333" s="210"/>
      <c r="BD333" s="209"/>
      <c r="BE333" s="209"/>
      <c r="BF333" s="210"/>
      <c r="BG333" s="209"/>
      <c r="BH333" s="209"/>
      <c r="BI333" s="210"/>
      <c r="BJ333" s="209"/>
      <c r="BK333" s="209"/>
      <c r="BL333" s="210"/>
    </row>
    <row r="334" spans="1:64" hidden="1" x14ac:dyDescent="0.55000000000000004">
      <c r="A334" s="216"/>
      <c r="B334" s="217"/>
      <c r="C334" s="217"/>
      <c r="D334" s="214"/>
      <c r="E334" s="217"/>
      <c r="F334" s="214" t="s">
        <v>79</v>
      </c>
      <c r="G334" s="217"/>
      <c r="H334" s="219"/>
      <c r="I334" s="226"/>
      <c r="J334" s="209"/>
      <c r="K334" s="209"/>
      <c r="L334" s="209"/>
      <c r="M334" s="209"/>
      <c r="N334" s="210"/>
      <c r="O334" s="210"/>
      <c r="P334" s="211" t="e">
        <f t="shared" si="37"/>
        <v>#DIV/0!</v>
      </c>
      <c r="Q334" s="209"/>
      <c r="R334" s="209"/>
      <c r="S334" s="210"/>
      <c r="T334" s="209"/>
      <c r="U334" s="209"/>
      <c r="V334" s="210"/>
      <c r="W334" s="209"/>
      <c r="X334" s="209"/>
      <c r="Y334" s="210"/>
      <c r="Z334" s="209"/>
      <c r="AA334" s="209"/>
      <c r="AB334" s="210"/>
      <c r="AC334" s="209"/>
      <c r="AD334" s="209"/>
      <c r="AE334" s="210"/>
      <c r="AF334" s="209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210"/>
      <c r="AX334" s="210"/>
      <c r="AY334" s="210"/>
      <c r="AZ334" s="210"/>
      <c r="BA334" s="209"/>
      <c r="BB334" s="209"/>
      <c r="BC334" s="210"/>
      <c r="BD334" s="209"/>
      <c r="BE334" s="209"/>
      <c r="BF334" s="210"/>
      <c r="BG334" s="209"/>
      <c r="BH334" s="209"/>
      <c r="BI334" s="210"/>
      <c r="BJ334" s="209"/>
      <c r="BK334" s="209"/>
      <c r="BL334" s="210"/>
    </row>
    <row r="335" spans="1:64" hidden="1" x14ac:dyDescent="0.55000000000000004">
      <c r="A335" s="216"/>
      <c r="B335" s="217"/>
      <c r="C335" s="217"/>
      <c r="D335" s="217"/>
      <c r="E335" s="217"/>
      <c r="F335" s="217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211" t="e">
        <f t="shared" si="37"/>
        <v>#DIV/0!</v>
      </c>
      <c r="Q335" s="209"/>
      <c r="R335" s="209"/>
      <c r="S335" s="210"/>
      <c r="T335" s="209"/>
      <c r="U335" s="209"/>
      <c r="V335" s="210"/>
      <c r="W335" s="209"/>
      <c r="X335" s="209"/>
      <c r="Y335" s="210"/>
      <c r="Z335" s="209"/>
      <c r="AA335" s="209"/>
      <c r="AB335" s="210"/>
      <c r="AC335" s="209"/>
      <c r="AD335" s="209"/>
      <c r="AE335" s="210"/>
      <c r="AF335" s="209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210"/>
      <c r="AX335" s="210"/>
      <c r="AY335" s="210"/>
      <c r="AZ335" s="210"/>
      <c r="BA335" s="209"/>
      <c r="BB335" s="209"/>
      <c r="BC335" s="210"/>
      <c r="BD335" s="209"/>
      <c r="BE335" s="209"/>
      <c r="BF335" s="210"/>
      <c r="BG335" s="209"/>
      <c r="BH335" s="209"/>
      <c r="BI335" s="210"/>
      <c r="BJ335" s="209"/>
      <c r="BK335" s="209"/>
      <c r="BL335" s="210"/>
    </row>
    <row r="336" spans="1:64" hidden="1" x14ac:dyDescent="0.55000000000000004">
      <c r="A336" s="216"/>
      <c r="B336" s="217"/>
      <c r="C336" s="217"/>
      <c r="D336" s="214"/>
      <c r="E336" s="217"/>
      <c r="F336" s="214" t="s">
        <v>126</v>
      </c>
      <c r="G336" s="217"/>
      <c r="H336" s="219"/>
      <c r="I336" s="226"/>
      <c r="J336" s="209"/>
      <c r="K336" s="209"/>
      <c r="L336" s="209"/>
      <c r="M336" s="209"/>
      <c r="N336" s="210"/>
      <c r="O336" s="210"/>
      <c r="P336" s="211" t="e">
        <f t="shared" si="37"/>
        <v>#DIV/0!</v>
      </c>
      <c r="Q336" s="209"/>
      <c r="R336" s="209"/>
      <c r="S336" s="210"/>
      <c r="T336" s="209"/>
      <c r="U336" s="209"/>
      <c r="V336" s="210"/>
      <c r="W336" s="209"/>
      <c r="X336" s="209"/>
      <c r="Y336" s="210"/>
      <c r="Z336" s="209"/>
      <c r="AA336" s="209"/>
      <c r="AB336" s="210"/>
      <c r="AC336" s="209"/>
      <c r="AD336" s="209"/>
      <c r="AE336" s="210"/>
      <c r="AF336" s="209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210"/>
      <c r="AX336" s="210"/>
      <c r="AY336" s="210"/>
      <c r="AZ336" s="210"/>
      <c r="BA336" s="209"/>
      <c r="BB336" s="209"/>
      <c r="BC336" s="210"/>
      <c r="BD336" s="209"/>
      <c r="BE336" s="209"/>
      <c r="BF336" s="210"/>
      <c r="BG336" s="209"/>
      <c r="BH336" s="209"/>
      <c r="BI336" s="210"/>
      <c r="BJ336" s="209"/>
      <c r="BK336" s="209"/>
      <c r="BL336" s="210"/>
    </row>
    <row r="337" spans="1:64" hidden="1" x14ac:dyDescent="0.55000000000000004">
      <c r="A337" s="216"/>
      <c r="B337" s="217"/>
      <c r="C337" s="217"/>
      <c r="D337" s="217"/>
      <c r="E337" s="217"/>
      <c r="F337" s="217"/>
      <c r="G337" s="217"/>
      <c r="H337" s="223" t="s">
        <v>119</v>
      </c>
      <c r="I337" s="226"/>
      <c r="J337" s="209"/>
      <c r="K337" s="209"/>
      <c r="L337" s="209"/>
      <c r="M337" s="209"/>
      <c r="N337" s="210"/>
      <c r="O337" s="210"/>
      <c r="P337" s="211" t="e">
        <f t="shared" si="37"/>
        <v>#DIV/0!</v>
      </c>
      <c r="Q337" s="209"/>
      <c r="R337" s="209"/>
      <c r="S337" s="210"/>
      <c r="T337" s="209"/>
      <c r="U337" s="209"/>
      <c r="V337" s="210"/>
      <c r="W337" s="209"/>
      <c r="X337" s="209"/>
      <c r="Y337" s="210"/>
      <c r="Z337" s="209"/>
      <c r="AA337" s="209"/>
      <c r="AB337" s="210"/>
      <c r="AC337" s="209"/>
      <c r="AD337" s="209"/>
      <c r="AE337" s="210"/>
      <c r="AF337" s="209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210"/>
      <c r="AX337" s="210"/>
      <c r="AY337" s="210"/>
      <c r="AZ337" s="210"/>
      <c r="BA337" s="209"/>
      <c r="BB337" s="209"/>
      <c r="BC337" s="210"/>
      <c r="BD337" s="209"/>
      <c r="BE337" s="209"/>
      <c r="BF337" s="210"/>
      <c r="BG337" s="209"/>
      <c r="BH337" s="209"/>
      <c r="BI337" s="210"/>
      <c r="BJ337" s="209"/>
      <c r="BK337" s="209"/>
      <c r="BL337" s="210"/>
    </row>
    <row r="338" spans="1:64" hidden="1" x14ac:dyDescent="0.55000000000000004">
      <c r="A338" s="216"/>
      <c r="B338" s="217"/>
      <c r="C338" s="217"/>
      <c r="D338" s="214" t="s">
        <v>70</v>
      </c>
      <c r="E338" s="217"/>
      <c r="F338" s="217"/>
      <c r="G338" s="217"/>
      <c r="H338" s="219"/>
      <c r="I338" s="226"/>
      <c r="J338" s="209"/>
      <c r="K338" s="209"/>
      <c r="L338" s="209"/>
      <c r="M338" s="209"/>
      <c r="N338" s="210"/>
      <c r="O338" s="210"/>
      <c r="P338" s="211" t="e">
        <f t="shared" si="37"/>
        <v>#DIV/0!</v>
      </c>
      <c r="Q338" s="209"/>
      <c r="R338" s="209"/>
      <c r="S338" s="210"/>
      <c r="T338" s="209"/>
      <c r="U338" s="209"/>
      <c r="V338" s="210"/>
      <c r="W338" s="209"/>
      <c r="X338" s="209"/>
      <c r="Y338" s="210"/>
      <c r="Z338" s="209"/>
      <c r="AA338" s="209"/>
      <c r="AB338" s="210"/>
      <c r="AC338" s="209"/>
      <c r="AD338" s="209"/>
      <c r="AE338" s="210"/>
      <c r="AF338" s="209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210"/>
      <c r="AX338" s="210"/>
      <c r="AY338" s="210"/>
      <c r="AZ338" s="210"/>
      <c r="BA338" s="209"/>
      <c r="BB338" s="209"/>
      <c r="BC338" s="210"/>
      <c r="BD338" s="209"/>
      <c r="BE338" s="209"/>
      <c r="BF338" s="210"/>
      <c r="BG338" s="209"/>
      <c r="BH338" s="209"/>
      <c r="BI338" s="210"/>
      <c r="BJ338" s="209"/>
      <c r="BK338" s="209"/>
      <c r="BL338" s="210"/>
    </row>
    <row r="339" spans="1:64" hidden="1" x14ac:dyDescent="0.55000000000000004">
      <c r="A339" s="216"/>
      <c r="B339" s="217"/>
      <c r="C339" s="217"/>
      <c r="D339" s="214"/>
      <c r="E339" s="214" t="s">
        <v>71</v>
      </c>
      <c r="F339" s="217"/>
      <c r="G339" s="217"/>
      <c r="H339" s="219"/>
      <c r="I339" s="226"/>
      <c r="J339" s="209"/>
      <c r="K339" s="209"/>
      <c r="L339" s="209"/>
      <c r="M339" s="209"/>
      <c r="N339" s="210"/>
      <c r="O339" s="210"/>
      <c r="P339" s="211" t="e">
        <f t="shared" si="37"/>
        <v>#DIV/0!</v>
      </c>
      <c r="Q339" s="209"/>
      <c r="R339" s="209"/>
      <c r="S339" s="210"/>
      <c r="T339" s="209"/>
      <c r="U339" s="209"/>
      <c r="V339" s="210"/>
      <c r="W339" s="209"/>
      <c r="X339" s="209"/>
      <c r="Y339" s="210"/>
      <c r="Z339" s="209"/>
      <c r="AA339" s="209"/>
      <c r="AB339" s="210"/>
      <c r="AC339" s="209"/>
      <c r="AD339" s="209"/>
      <c r="AE339" s="210"/>
      <c r="AF339" s="209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210"/>
      <c r="AX339" s="210"/>
      <c r="AY339" s="210"/>
      <c r="AZ339" s="210"/>
      <c r="BA339" s="209"/>
      <c r="BB339" s="209"/>
      <c r="BC339" s="210"/>
      <c r="BD339" s="209"/>
      <c r="BE339" s="209"/>
      <c r="BF339" s="210"/>
      <c r="BG339" s="209"/>
      <c r="BH339" s="209"/>
      <c r="BI339" s="210"/>
      <c r="BJ339" s="209"/>
      <c r="BK339" s="209"/>
      <c r="BL339" s="210"/>
    </row>
    <row r="340" spans="1:64" hidden="1" x14ac:dyDescent="0.55000000000000004">
      <c r="A340" s="216"/>
      <c r="B340" s="217"/>
      <c r="C340" s="217"/>
      <c r="D340" s="214"/>
      <c r="E340" s="92"/>
      <c r="F340" s="217"/>
      <c r="G340" s="217"/>
      <c r="H340" s="223" t="s">
        <v>119</v>
      </c>
      <c r="I340" s="226"/>
      <c r="J340" s="209"/>
      <c r="K340" s="209"/>
      <c r="L340" s="209"/>
      <c r="M340" s="209"/>
      <c r="N340" s="210"/>
      <c r="O340" s="210"/>
      <c r="P340" s="211" t="e">
        <f t="shared" si="37"/>
        <v>#DIV/0!</v>
      </c>
      <c r="Q340" s="209"/>
      <c r="R340" s="209"/>
      <c r="S340" s="210"/>
      <c r="T340" s="209"/>
      <c r="U340" s="209"/>
      <c r="V340" s="210"/>
      <c r="W340" s="209"/>
      <c r="X340" s="209"/>
      <c r="Y340" s="210"/>
      <c r="Z340" s="209"/>
      <c r="AA340" s="209"/>
      <c r="AB340" s="210"/>
      <c r="AC340" s="209"/>
      <c r="AD340" s="209"/>
      <c r="AE340" s="210"/>
      <c r="AF340" s="209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210"/>
      <c r="AX340" s="210"/>
      <c r="AY340" s="210"/>
      <c r="AZ340" s="210"/>
      <c r="BA340" s="209"/>
      <c r="BB340" s="209"/>
      <c r="BC340" s="210"/>
      <c r="BD340" s="209"/>
      <c r="BE340" s="209"/>
      <c r="BF340" s="210"/>
      <c r="BG340" s="209"/>
      <c r="BH340" s="209"/>
      <c r="BI340" s="210"/>
      <c r="BJ340" s="209"/>
      <c r="BK340" s="209"/>
      <c r="BL340" s="210"/>
    </row>
    <row r="341" spans="1:64" hidden="1" x14ac:dyDescent="0.55000000000000004">
      <c r="A341" s="216"/>
      <c r="B341" s="217"/>
      <c r="C341" s="217"/>
      <c r="D341" s="214"/>
      <c r="E341" s="227" t="s">
        <v>127</v>
      </c>
      <c r="F341" s="92"/>
      <c r="G341" s="217"/>
      <c r="H341" s="219"/>
      <c r="I341" s="226"/>
      <c r="J341" s="209"/>
      <c r="K341" s="209"/>
      <c r="L341" s="209"/>
      <c r="M341" s="209"/>
      <c r="N341" s="210"/>
      <c r="O341" s="210"/>
      <c r="P341" s="211" t="e">
        <f t="shared" si="37"/>
        <v>#DIV/0!</v>
      </c>
      <c r="Q341" s="209"/>
      <c r="R341" s="209"/>
      <c r="S341" s="210"/>
      <c r="T341" s="209"/>
      <c r="U341" s="209"/>
      <c r="V341" s="210"/>
      <c r="W341" s="209"/>
      <c r="X341" s="209"/>
      <c r="Y341" s="210"/>
      <c r="Z341" s="209"/>
      <c r="AA341" s="209"/>
      <c r="AB341" s="210"/>
      <c r="AC341" s="209"/>
      <c r="AD341" s="209"/>
      <c r="AE341" s="210"/>
      <c r="AF341" s="209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210"/>
      <c r="AX341" s="210"/>
      <c r="AY341" s="210"/>
      <c r="AZ341" s="210"/>
      <c r="BA341" s="209"/>
      <c r="BB341" s="209"/>
      <c r="BC341" s="210"/>
      <c r="BD341" s="209"/>
      <c r="BE341" s="209"/>
      <c r="BF341" s="210"/>
      <c r="BG341" s="209"/>
      <c r="BH341" s="209"/>
      <c r="BI341" s="210"/>
      <c r="BJ341" s="209"/>
      <c r="BK341" s="209"/>
      <c r="BL341" s="210"/>
    </row>
    <row r="342" spans="1:64" hidden="1" x14ac:dyDescent="0.55000000000000004">
      <c r="A342" s="216"/>
      <c r="B342" s="217"/>
      <c r="C342" s="217"/>
      <c r="D342" s="214"/>
      <c r="E342" s="227"/>
      <c r="F342" s="92"/>
      <c r="G342" s="217"/>
      <c r="H342" s="223" t="s">
        <v>119</v>
      </c>
      <c r="I342" s="226"/>
      <c r="J342" s="209"/>
      <c r="K342" s="209"/>
      <c r="L342" s="209"/>
      <c r="M342" s="209"/>
      <c r="N342" s="210"/>
      <c r="O342" s="210"/>
      <c r="P342" s="211" t="e">
        <f t="shared" si="37"/>
        <v>#DIV/0!</v>
      </c>
      <c r="Q342" s="209"/>
      <c r="R342" s="209"/>
      <c r="S342" s="210"/>
      <c r="T342" s="209"/>
      <c r="U342" s="209"/>
      <c r="V342" s="210"/>
      <c r="W342" s="209"/>
      <c r="X342" s="209"/>
      <c r="Y342" s="210"/>
      <c r="Z342" s="209"/>
      <c r="AA342" s="209"/>
      <c r="AB342" s="210"/>
      <c r="AC342" s="209"/>
      <c r="AD342" s="209"/>
      <c r="AE342" s="210"/>
      <c r="AF342" s="209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210"/>
      <c r="AX342" s="210"/>
      <c r="AY342" s="210"/>
      <c r="AZ342" s="210"/>
      <c r="BA342" s="209"/>
      <c r="BB342" s="209"/>
      <c r="BC342" s="210"/>
      <c r="BD342" s="209"/>
      <c r="BE342" s="209"/>
      <c r="BF342" s="210"/>
      <c r="BG342" s="209"/>
      <c r="BH342" s="209"/>
      <c r="BI342" s="210"/>
      <c r="BJ342" s="209"/>
      <c r="BK342" s="209"/>
      <c r="BL342" s="210"/>
    </row>
    <row r="343" spans="1:64" hidden="1" x14ac:dyDescent="0.55000000000000004">
      <c r="A343" s="216"/>
      <c r="B343" s="217"/>
      <c r="C343" s="217"/>
      <c r="D343" s="214" t="s">
        <v>94</v>
      </c>
      <c r="E343" s="214"/>
      <c r="F343" s="214"/>
      <c r="G343" s="217"/>
      <c r="H343" s="219"/>
      <c r="I343" s="226"/>
      <c r="J343" s="209"/>
      <c r="K343" s="209"/>
      <c r="L343" s="209"/>
      <c r="M343" s="209"/>
      <c r="N343" s="210"/>
      <c r="O343" s="210"/>
      <c r="P343" s="211" t="e">
        <f t="shared" si="37"/>
        <v>#DIV/0!</v>
      </c>
      <c r="Q343" s="209"/>
      <c r="R343" s="209"/>
      <c r="S343" s="210"/>
      <c r="T343" s="209"/>
      <c r="U343" s="209"/>
      <c r="V343" s="210"/>
      <c r="W343" s="209"/>
      <c r="X343" s="209"/>
      <c r="Y343" s="210"/>
      <c r="Z343" s="209"/>
      <c r="AA343" s="209"/>
      <c r="AB343" s="210"/>
      <c r="AC343" s="209"/>
      <c r="AD343" s="209"/>
      <c r="AE343" s="210"/>
      <c r="AF343" s="209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210"/>
      <c r="AX343" s="210"/>
      <c r="AY343" s="210"/>
      <c r="AZ343" s="210"/>
      <c r="BA343" s="209"/>
      <c r="BB343" s="209"/>
      <c r="BC343" s="210"/>
      <c r="BD343" s="209"/>
      <c r="BE343" s="209"/>
      <c r="BF343" s="210"/>
      <c r="BG343" s="209"/>
      <c r="BH343" s="209"/>
      <c r="BI343" s="210"/>
      <c r="BJ343" s="209"/>
      <c r="BK343" s="209"/>
      <c r="BL343" s="210"/>
    </row>
    <row r="344" spans="1:64" hidden="1" x14ac:dyDescent="0.55000000000000004">
      <c r="A344" s="216"/>
      <c r="B344" s="217"/>
      <c r="C344" s="217"/>
      <c r="D344" s="214"/>
      <c r="E344" s="214" t="s">
        <v>128</v>
      </c>
      <c r="F344" s="214"/>
      <c r="G344" s="217"/>
      <c r="H344" s="219"/>
      <c r="I344" s="226"/>
      <c r="J344" s="209"/>
      <c r="K344" s="209"/>
      <c r="L344" s="209"/>
      <c r="M344" s="209"/>
      <c r="N344" s="210"/>
      <c r="O344" s="210"/>
      <c r="P344" s="211" t="e">
        <f t="shared" si="37"/>
        <v>#DIV/0!</v>
      </c>
      <c r="Q344" s="209"/>
      <c r="R344" s="209"/>
      <c r="S344" s="210"/>
      <c r="T344" s="209"/>
      <c r="U344" s="209"/>
      <c r="V344" s="210"/>
      <c r="W344" s="209"/>
      <c r="X344" s="209"/>
      <c r="Y344" s="210"/>
      <c r="Z344" s="209"/>
      <c r="AA344" s="209"/>
      <c r="AB344" s="210"/>
      <c r="AC344" s="209"/>
      <c r="AD344" s="209"/>
      <c r="AE344" s="210"/>
      <c r="AF344" s="209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210"/>
      <c r="AX344" s="210"/>
      <c r="AY344" s="210"/>
      <c r="AZ344" s="210"/>
      <c r="BA344" s="209"/>
      <c r="BB344" s="209"/>
      <c r="BC344" s="210"/>
      <c r="BD344" s="209"/>
      <c r="BE344" s="209"/>
      <c r="BF344" s="210"/>
      <c r="BG344" s="209"/>
      <c r="BH344" s="209"/>
      <c r="BI344" s="210"/>
      <c r="BJ344" s="209"/>
      <c r="BK344" s="209"/>
      <c r="BL344" s="210"/>
    </row>
    <row r="345" spans="1:64" hidden="1" x14ac:dyDescent="0.55000000000000004">
      <c r="A345" s="216"/>
      <c r="B345" s="217"/>
      <c r="C345" s="217"/>
      <c r="D345" s="217"/>
      <c r="E345" s="217"/>
      <c r="F345" s="217"/>
      <c r="G345" s="228" t="s">
        <v>129</v>
      </c>
      <c r="H345" s="229"/>
      <c r="I345" s="226"/>
      <c r="J345" s="209"/>
      <c r="K345" s="209"/>
      <c r="L345" s="209"/>
      <c r="M345" s="209"/>
      <c r="N345" s="210"/>
      <c r="O345" s="210"/>
      <c r="P345" s="211" t="e">
        <f t="shared" si="37"/>
        <v>#DIV/0!</v>
      </c>
      <c r="Q345" s="209"/>
      <c r="R345" s="209"/>
      <c r="S345" s="210"/>
      <c r="T345" s="209"/>
      <c r="U345" s="209"/>
      <c r="V345" s="210"/>
      <c r="W345" s="209"/>
      <c r="X345" s="209"/>
      <c r="Y345" s="210"/>
      <c r="Z345" s="209"/>
      <c r="AA345" s="209"/>
      <c r="AB345" s="210"/>
      <c r="AC345" s="209"/>
      <c r="AD345" s="209"/>
      <c r="AE345" s="210"/>
      <c r="AF345" s="209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210"/>
      <c r="AX345" s="210"/>
      <c r="AY345" s="210"/>
      <c r="AZ345" s="210"/>
      <c r="BA345" s="209"/>
      <c r="BB345" s="209"/>
      <c r="BC345" s="210"/>
      <c r="BD345" s="209"/>
      <c r="BE345" s="209"/>
      <c r="BF345" s="210"/>
      <c r="BG345" s="209"/>
      <c r="BH345" s="209"/>
      <c r="BI345" s="210"/>
      <c r="BJ345" s="209"/>
      <c r="BK345" s="209"/>
      <c r="BL345" s="210"/>
    </row>
    <row r="346" spans="1:64" hidden="1" x14ac:dyDescent="0.55000000000000004">
      <c r="A346" s="243"/>
      <c r="B346" s="244"/>
      <c r="C346" s="244"/>
      <c r="D346" s="244"/>
      <c r="E346" s="244"/>
      <c r="F346" s="244"/>
      <c r="G346" s="245"/>
      <c r="H346" s="246" t="s">
        <v>119</v>
      </c>
      <c r="I346" s="226"/>
      <c r="J346" s="209"/>
      <c r="K346" s="209"/>
      <c r="L346" s="209"/>
      <c r="M346" s="209"/>
      <c r="N346" s="210"/>
      <c r="O346" s="210"/>
      <c r="P346" s="211" t="e">
        <f t="shared" si="37"/>
        <v>#DIV/0!</v>
      </c>
      <c r="Q346" s="209"/>
      <c r="R346" s="209"/>
      <c r="S346" s="210"/>
      <c r="T346" s="209"/>
      <c r="U346" s="209"/>
      <c r="V346" s="210"/>
      <c r="W346" s="209"/>
      <c r="X346" s="209"/>
      <c r="Y346" s="210"/>
      <c r="Z346" s="209"/>
      <c r="AA346" s="209"/>
      <c r="AB346" s="210"/>
      <c r="AC346" s="209"/>
      <c r="AD346" s="209"/>
      <c r="AE346" s="210"/>
      <c r="AF346" s="209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210"/>
      <c r="AX346" s="210"/>
      <c r="AY346" s="210"/>
      <c r="AZ346" s="210"/>
      <c r="BA346" s="209"/>
      <c r="BB346" s="209"/>
      <c r="BC346" s="210"/>
      <c r="BD346" s="209"/>
      <c r="BE346" s="209"/>
      <c r="BF346" s="210"/>
      <c r="BG346" s="209"/>
      <c r="BH346" s="209"/>
      <c r="BI346" s="210"/>
      <c r="BJ346" s="209"/>
      <c r="BK346" s="209"/>
      <c r="BL346" s="210"/>
    </row>
    <row r="347" spans="1:64" hidden="1" x14ac:dyDescent="0.55000000000000004">
      <c r="A347" s="247"/>
      <c r="B347" s="248"/>
      <c r="C347" s="248"/>
      <c r="D347" s="249"/>
      <c r="E347" s="248"/>
      <c r="F347" s="249" t="s">
        <v>59</v>
      </c>
      <c r="G347" s="248"/>
      <c r="H347" s="250"/>
      <c r="I347" s="251" t="e">
        <f t="shared" ref="I347:I377" si="38">SUM(J347:U347)</f>
        <v>#DIV/0!</v>
      </c>
      <c r="J347" s="209"/>
      <c r="K347" s="209"/>
      <c r="L347" s="209"/>
      <c r="M347" s="209"/>
      <c r="N347" s="210"/>
      <c r="O347" s="210"/>
      <c r="P347" s="211" t="e">
        <f t="shared" si="37"/>
        <v>#DIV/0!</v>
      </c>
      <c r="Q347" s="209"/>
      <c r="R347" s="209"/>
      <c r="S347" s="210"/>
      <c r="T347" s="209"/>
      <c r="U347" s="209"/>
      <c r="V347" s="210"/>
      <c r="W347" s="209"/>
      <c r="X347" s="209"/>
      <c r="Y347" s="210"/>
      <c r="Z347" s="209"/>
      <c r="AA347" s="209"/>
      <c r="AB347" s="210"/>
      <c r="AC347" s="209"/>
      <c r="AD347" s="209"/>
      <c r="AE347" s="210"/>
      <c r="AF347" s="209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210"/>
      <c r="AX347" s="210"/>
      <c r="AY347" s="210"/>
      <c r="AZ347" s="210"/>
      <c r="BA347" s="209"/>
      <c r="BB347" s="209"/>
      <c r="BC347" s="210"/>
      <c r="BD347" s="209"/>
      <c r="BE347" s="209"/>
      <c r="BF347" s="210"/>
      <c r="BG347" s="209"/>
      <c r="BH347" s="209"/>
      <c r="BI347" s="210"/>
      <c r="BJ347" s="209"/>
      <c r="BK347" s="209"/>
      <c r="BL347" s="210"/>
    </row>
    <row r="348" spans="1:64" hidden="1" x14ac:dyDescent="0.55000000000000004">
      <c r="A348" s="216"/>
      <c r="B348" s="217"/>
      <c r="C348" s="217"/>
      <c r="D348" s="214"/>
      <c r="E348" s="217"/>
      <c r="F348" s="91" t="s">
        <v>151</v>
      </c>
      <c r="G348" s="217"/>
      <c r="H348" s="219"/>
      <c r="I348" s="226" t="e">
        <f t="shared" si="38"/>
        <v>#DIV/0!</v>
      </c>
      <c r="J348" s="209"/>
      <c r="K348" s="209"/>
      <c r="L348" s="209"/>
      <c r="M348" s="209"/>
      <c r="N348" s="210"/>
      <c r="O348" s="210"/>
      <c r="P348" s="211" t="e">
        <f t="shared" si="37"/>
        <v>#DIV/0!</v>
      </c>
      <c r="Q348" s="209"/>
      <c r="R348" s="209"/>
      <c r="S348" s="210"/>
      <c r="T348" s="209"/>
      <c r="U348" s="209"/>
      <c r="V348" s="210"/>
      <c r="W348" s="209"/>
      <c r="X348" s="209"/>
      <c r="Y348" s="210"/>
      <c r="Z348" s="209"/>
      <c r="AA348" s="209"/>
      <c r="AB348" s="210"/>
      <c r="AC348" s="209"/>
      <c r="AD348" s="209"/>
      <c r="AE348" s="210"/>
      <c r="AF348" s="209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210"/>
      <c r="AX348" s="210"/>
      <c r="AY348" s="210"/>
      <c r="AZ348" s="210"/>
      <c r="BA348" s="209"/>
      <c r="BB348" s="209"/>
      <c r="BC348" s="210"/>
      <c r="BD348" s="209"/>
      <c r="BE348" s="209"/>
      <c r="BF348" s="210"/>
      <c r="BG348" s="209"/>
      <c r="BH348" s="209"/>
      <c r="BI348" s="210"/>
      <c r="BJ348" s="209"/>
      <c r="BK348" s="209"/>
      <c r="BL348" s="210"/>
    </row>
    <row r="349" spans="1:64" s="225" customFormat="1" hidden="1" x14ac:dyDescent="0.55000000000000004">
      <c r="A349" s="220"/>
      <c r="B349" s="221"/>
      <c r="C349" s="221"/>
      <c r="D349" s="222"/>
      <c r="E349" s="221"/>
      <c r="F349" s="252"/>
      <c r="G349" s="221" t="s">
        <v>168</v>
      </c>
      <c r="H349" s="223"/>
      <c r="I349" s="226" t="e">
        <f t="shared" si="38"/>
        <v>#DIV/0!</v>
      </c>
      <c r="J349" s="209"/>
      <c r="K349" s="209"/>
      <c r="L349" s="209"/>
      <c r="M349" s="209"/>
      <c r="N349" s="210"/>
      <c r="O349" s="210"/>
      <c r="P349" s="211" t="e">
        <f t="shared" ref="P349:P393" si="39">SUM(O349*100/L349)</f>
        <v>#DIV/0!</v>
      </c>
      <c r="Q349" s="209"/>
      <c r="R349" s="209"/>
      <c r="S349" s="210"/>
      <c r="T349" s="209"/>
      <c r="U349" s="209"/>
      <c r="V349" s="210"/>
      <c r="W349" s="209"/>
      <c r="X349" s="209"/>
      <c r="Y349" s="210"/>
      <c r="Z349" s="209"/>
      <c r="AA349" s="209"/>
      <c r="AB349" s="210"/>
      <c r="AC349" s="209"/>
      <c r="AD349" s="209"/>
      <c r="AE349" s="210"/>
      <c r="AF349" s="209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210"/>
      <c r="AX349" s="210"/>
      <c r="AY349" s="210"/>
      <c r="AZ349" s="210"/>
      <c r="BA349" s="209"/>
      <c r="BB349" s="209"/>
      <c r="BC349" s="210"/>
      <c r="BD349" s="209"/>
      <c r="BE349" s="209"/>
      <c r="BF349" s="210"/>
      <c r="BG349" s="209"/>
      <c r="BH349" s="209"/>
      <c r="BI349" s="210"/>
      <c r="BJ349" s="209"/>
      <c r="BK349" s="209"/>
      <c r="BL349" s="210"/>
    </row>
    <row r="350" spans="1:64" s="258" customFormat="1" hidden="1" x14ac:dyDescent="0.55000000000000004">
      <c r="A350" s="253"/>
      <c r="B350" s="254"/>
      <c r="C350" s="254"/>
      <c r="D350" s="255"/>
      <c r="E350" s="254"/>
      <c r="F350" s="256"/>
      <c r="G350" s="254" t="s">
        <v>169</v>
      </c>
      <c r="H350" s="257"/>
      <c r="I350" s="226" t="e">
        <f t="shared" si="38"/>
        <v>#DIV/0!</v>
      </c>
      <c r="J350" s="209"/>
      <c r="K350" s="209"/>
      <c r="L350" s="209"/>
      <c r="M350" s="209"/>
      <c r="N350" s="210"/>
      <c r="O350" s="210"/>
      <c r="P350" s="211" t="e">
        <f t="shared" si="39"/>
        <v>#DIV/0!</v>
      </c>
      <c r="Q350" s="209"/>
      <c r="R350" s="209"/>
      <c r="S350" s="210"/>
      <c r="T350" s="209"/>
      <c r="U350" s="209"/>
      <c r="V350" s="210"/>
      <c r="W350" s="209"/>
      <c r="X350" s="209"/>
      <c r="Y350" s="210"/>
      <c r="Z350" s="209"/>
      <c r="AA350" s="209"/>
      <c r="AB350" s="210"/>
      <c r="AC350" s="209"/>
      <c r="AD350" s="209"/>
      <c r="AE350" s="210"/>
      <c r="AF350" s="209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210"/>
      <c r="AX350" s="210"/>
      <c r="AY350" s="210"/>
      <c r="AZ350" s="210"/>
      <c r="BA350" s="209"/>
      <c r="BB350" s="209"/>
      <c r="BC350" s="210"/>
      <c r="BD350" s="209"/>
      <c r="BE350" s="209"/>
      <c r="BF350" s="210"/>
      <c r="BG350" s="209"/>
      <c r="BH350" s="209"/>
      <c r="BI350" s="210"/>
      <c r="BJ350" s="209"/>
      <c r="BK350" s="209"/>
      <c r="BL350" s="210"/>
    </row>
    <row r="351" spans="1:64" hidden="1" x14ac:dyDescent="0.55000000000000004">
      <c r="A351" s="216"/>
      <c r="B351" s="217"/>
      <c r="C351" s="217"/>
      <c r="D351" s="214"/>
      <c r="E351" s="217"/>
      <c r="F351" s="91" t="s">
        <v>170</v>
      </c>
      <c r="G351" s="217"/>
      <c r="H351" s="219"/>
      <c r="I351" s="226" t="e">
        <f t="shared" si="38"/>
        <v>#DIV/0!</v>
      </c>
      <c r="J351" s="209"/>
      <c r="K351" s="209"/>
      <c r="L351" s="209"/>
      <c r="M351" s="209"/>
      <c r="N351" s="210"/>
      <c r="O351" s="210"/>
      <c r="P351" s="211" t="e">
        <f t="shared" si="39"/>
        <v>#DIV/0!</v>
      </c>
      <c r="Q351" s="209"/>
      <c r="R351" s="209"/>
      <c r="S351" s="210"/>
      <c r="T351" s="209"/>
      <c r="U351" s="209"/>
      <c r="V351" s="210"/>
      <c r="W351" s="209"/>
      <c r="X351" s="209"/>
      <c r="Y351" s="210"/>
      <c r="Z351" s="209"/>
      <c r="AA351" s="209"/>
      <c r="AB351" s="210"/>
      <c r="AC351" s="209"/>
      <c r="AD351" s="209"/>
      <c r="AE351" s="210"/>
      <c r="AF351" s="209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210"/>
      <c r="AX351" s="210"/>
      <c r="AY351" s="210"/>
      <c r="AZ351" s="210"/>
      <c r="BA351" s="209"/>
      <c r="BB351" s="209"/>
      <c r="BC351" s="210"/>
      <c r="BD351" s="209"/>
      <c r="BE351" s="209"/>
      <c r="BF351" s="210"/>
      <c r="BG351" s="209"/>
      <c r="BH351" s="209"/>
      <c r="BI351" s="210"/>
      <c r="BJ351" s="209"/>
      <c r="BK351" s="209"/>
      <c r="BL351" s="210"/>
    </row>
    <row r="352" spans="1:64" hidden="1" x14ac:dyDescent="0.55000000000000004">
      <c r="A352" s="216"/>
      <c r="B352" s="217"/>
      <c r="C352" s="217"/>
      <c r="D352" s="214"/>
      <c r="E352" s="217"/>
      <c r="F352" s="91" t="s">
        <v>171</v>
      </c>
      <c r="G352" s="217"/>
      <c r="H352" s="219"/>
      <c r="I352" s="226" t="e">
        <f t="shared" si="38"/>
        <v>#DIV/0!</v>
      </c>
      <c r="J352" s="209"/>
      <c r="K352" s="209"/>
      <c r="L352" s="209"/>
      <c r="M352" s="209"/>
      <c r="N352" s="210"/>
      <c r="O352" s="210"/>
      <c r="P352" s="211" t="e">
        <f t="shared" si="39"/>
        <v>#DIV/0!</v>
      </c>
      <c r="Q352" s="209"/>
      <c r="R352" s="209"/>
      <c r="S352" s="210"/>
      <c r="T352" s="209"/>
      <c r="U352" s="209"/>
      <c r="V352" s="210"/>
      <c r="W352" s="209"/>
      <c r="X352" s="209"/>
      <c r="Y352" s="210"/>
      <c r="Z352" s="209"/>
      <c r="AA352" s="209"/>
      <c r="AB352" s="210"/>
      <c r="AC352" s="209"/>
      <c r="AD352" s="209"/>
      <c r="AE352" s="210"/>
      <c r="AF352" s="209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210"/>
      <c r="AX352" s="210"/>
      <c r="AY352" s="210"/>
      <c r="AZ352" s="210"/>
      <c r="BA352" s="209"/>
      <c r="BB352" s="209"/>
      <c r="BC352" s="210"/>
      <c r="BD352" s="209"/>
      <c r="BE352" s="209"/>
      <c r="BF352" s="210"/>
      <c r="BG352" s="209"/>
      <c r="BH352" s="209"/>
      <c r="BI352" s="210"/>
      <c r="BJ352" s="209"/>
      <c r="BK352" s="209"/>
      <c r="BL352" s="210"/>
    </row>
    <row r="353" spans="1:64" hidden="1" x14ac:dyDescent="0.55000000000000004">
      <c r="A353" s="216"/>
      <c r="B353" s="217"/>
      <c r="C353" s="217"/>
      <c r="D353" s="214"/>
      <c r="E353" s="217"/>
      <c r="F353" s="91" t="s">
        <v>152</v>
      </c>
      <c r="G353" s="217"/>
      <c r="H353" s="219"/>
      <c r="I353" s="226" t="e">
        <f t="shared" si="38"/>
        <v>#DIV/0!</v>
      </c>
      <c r="J353" s="209"/>
      <c r="K353" s="209"/>
      <c r="L353" s="209"/>
      <c r="M353" s="209"/>
      <c r="N353" s="210"/>
      <c r="O353" s="210"/>
      <c r="P353" s="211" t="e">
        <f t="shared" si="39"/>
        <v>#DIV/0!</v>
      </c>
      <c r="Q353" s="209"/>
      <c r="R353" s="209"/>
      <c r="S353" s="210"/>
      <c r="T353" s="209"/>
      <c r="U353" s="209"/>
      <c r="V353" s="210"/>
      <c r="W353" s="209"/>
      <c r="X353" s="209"/>
      <c r="Y353" s="210"/>
      <c r="Z353" s="209"/>
      <c r="AA353" s="209"/>
      <c r="AB353" s="210"/>
      <c r="AC353" s="209"/>
      <c r="AD353" s="209"/>
      <c r="AE353" s="210"/>
      <c r="AF353" s="209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210"/>
      <c r="AX353" s="210"/>
      <c r="AY353" s="210"/>
      <c r="AZ353" s="210"/>
      <c r="BA353" s="209"/>
      <c r="BB353" s="209"/>
      <c r="BC353" s="210"/>
      <c r="BD353" s="209"/>
      <c r="BE353" s="209"/>
      <c r="BF353" s="210"/>
      <c r="BG353" s="209"/>
      <c r="BH353" s="209"/>
      <c r="BI353" s="210"/>
      <c r="BJ353" s="209"/>
      <c r="BK353" s="209"/>
      <c r="BL353" s="210"/>
    </row>
    <row r="354" spans="1:64" hidden="1" x14ac:dyDescent="0.55000000000000004">
      <c r="A354" s="216"/>
      <c r="B354" s="217"/>
      <c r="C354" s="217"/>
      <c r="D354" s="214"/>
      <c r="E354" s="217"/>
      <c r="F354" s="91" t="s">
        <v>172</v>
      </c>
      <c r="G354" s="217"/>
      <c r="H354" s="219"/>
      <c r="I354" s="226" t="e">
        <f t="shared" si="38"/>
        <v>#DIV/0!</v>
      </c>
      <c r="J354" s="209"/>
      <c r="K354" s="209"/>
      <c r="L354" s="209"/>
      <c r="M354" s="209"/>
      <c r="N354" s="210"/>
      <c r="O354" s="210"/>
      <c r="P354" s="211" t="e">
        <f t="shared" si="39"/>
        <v>#DIV/0!</v>
      </c>
      <c r="Q354" s="209"/>
      <c r="R354" s="209"/>
      <c r="S354" s="210"/>
      <c r="T354" s="209"/>
      <c r="U354" s="209"/>
      <c r="V354" s="210"/>
      <c r="W354" s="209"/>
      <c r="X354" s="209"/>
      <c r="Y354" s="210"/>
      <c r="Z354" s="209"/>
      <c r="AA354" s="209"/>
      <c r="AB354" s="210"/>
      <c r="AC354" s="209"/>
      <c r="AD354" s="209"/>
      <c r="AE354" s="210"/>
      <c r="AF354" s="209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210"/>
      <c r="AX354" s="210"/>
      <c r="AY354" s="210"/>
      <c r="AZ354" s="210"/>
      <c r="BA354" s="209"/>
      <c r="BB354" s="209"/>
      <c r="BC354" s="210"/>
      <c r="BD354" s="209"/>
      <c r="BE354" s="209"/>
      <c r="BF354" s="210"/>
      <c r="BG354" s="209"/>
      <c r="BH354" s="209"/>
      <c r="BI354" s="210"/>
      <c r="BJ354" s="209"/>
      <c r="BK354" s="209"/>
      <c r="BL354" s="210"/>
    </row>
    <row r="355" spans="1:64" hidden="1" x14ac:dyDescent="0.55000000000000004">
      <c r="A355" s="216"/>
      <c r="B355" s="217"/>
      <c r="C355" s="217"/>
      <c r="D355" s="214"/>
      <c r="E355" s="217"/>
      <c r="F355" s="91" t="s">
        <v>173</v>
      </c>
      <c r="G355" s="217"/>
      <c r="H355" s="219"/>
      <c r="I355" s="226" t="e">
        <f t="shared" si="38"/>
        <v>#DIV/0!</v>
      </c>
      <c r="J355" s="209"/>
      <c r="K355" s="209"/>
      <c r="L355" s="209"/>
      <c r="M355" s="209"/>
      <c r="N355" s="210"/>
      <c r="O355" s="210"/>
      <c r="P355" s="211" t="e">
        <f t="shared" si="39"/>
        <v>#DIV/0!</v>
      </c>
      <c r="Q355" s="209"/>
      <c r="R355" s="209"/>
      <c r="S355" s="210"/>
      <c r="T355" s="209"/>
      <c r="U355" s="209"/>
      <c r="V355" s="210"/>
      <c r="W355" s="209"/>
      <c r="X355" s="209"/>
      <c r="Y355" s="210"/>
      <c r="Z355" s="209"/>
      <c r="AA355" s="209"/>
      <c r="AB355" s="210"/>
      <c r="AC355" s="209"/>
      <c r="AD355" s="209"/>
      <c r="AE355" s="210"/>
      <c r="AF355" s="209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210"/>
      <c r="AX355" s="210"/>
      <c r="AY355" s="210"/>
      <c r="AZ355" s="210"/>
      <c r="BA355" s="209"/>
      <c r="BB355" s="209"/>
      <c r="BC355" s="210"/>
      <c r="BD355" s="209"/>
      <c r="BE355" s="209"/>
      <c r="BF355" s="210"/>
      <c r="BG355" s="209"/>
      <c r="BH355" s="209"/>
      <c r="BI355" s="210"/>
      <c r="BJ355" s="209"/>
      <c r="BK355" s="209"/>
      <c r="BL355" s="210"/>
    </row>
    <row r="356" spans="1:64" hidden="1" x14ac:dyDescent="0.55000000000000004">
      <c r="A356" s="216"/>
      <c r="B356" s="217"/>
      <c r="C356" s="217"/>
      <c r="D356" s="214"/>
      <c r="E356" s="217"/>
      <c r="F356" s="91" t="s">
        <v>174</v>
      </c>
      <c r="G356" s="217"/>
      <c r="H356" s="219"/>
      <c r="I356" s="226" t="e">
        <f t="shared" si="38"/>
        <v>#DIV/0!</v>
      </c>
      <c r="J356" s="209"/>
      <c r="K356" s="209"/>
      <c r="L356" s="209"/>
      <c r="M356" s="209"/>
      <c r="N356" s="210"/>
      <c r="O356" s="210"/>
      <c r="P356" s="211" t="e">
        <f t="shared" si="39"/>
        <v>#DIV/0!</v>
      </c>
      <c r="Q356" s="209"/>
      <c r="R356" s="209"/>
      <c r="S356" s="210"/>
      <c r="T356" s="209"/>
      <c r="U356" s="209"/>
      <c r="V356" s="210"/>
      <c r="W356" s="209"/>
      <c r="X356" s="209"/>
      <c r="Y356" s="210"/>
      <c r="Z356" s="209"/>
      <c r="AA356" s="209"/>
      <c r="AB356" s="210"/>
      <c r="AC356" s="209"/>
      <c r="AD356" s="209"/>
      <c r="AE356" s="210"/>
      <c r="AF356" s="209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210"/>
      <c r="AX356" s="210"/>
      <c r="AY356" s="210"/>
      <c r="AZ356" s="210"/>
      <c r="BA356" s="209"/>
      <c r="BB356" s="209"/>
      <c r="BC356" s="210"/>
      <c r="BD356" s="209"/>
      <c r="BE356" s="209"/>
      <c r="BF356" s="210"/>
      <c r="BG356" s="209"/>
      <c r="BH356" s="209"/>
      <c r="BI356" s="210"/>
      <c r="BJ356" s="209"/>
      <c r="BK356" s="209"/>
      <c r="BL356" s="210"/>
    </row>
    <row r="357" spans="1:64" hidden="1" x14ac:dyDescent="0.55000000000000004">
      <c r="A357" s="216"/>
      <c r="B357" s="217"/>
      <c r="C357" s="217"/>
      <c r="D357" s="214"/>
      <c r="E357" s="217"/>
      <c r="F357" s="91" t="s">
        <v>154</v>
      </c>
      <c r="G357" s="217"/>
      <c r="H357" s="219"/>
      <c r="I357" s="226" t="e">
        <f t="shared" si="38"/>
        <v>#DIV/0!</v>
      </c>
      <c r="J357" s="209"/>
      <c r="K357" s="209"/>
      <c r="L357" s="209"/>
      <c r="M357" s="209"/>
      <c r="N357" s="210"/>
      <c r="O357" s="210"/>
      <c r="P357" s="211" t="e">
        <f t="shared" si="39"/>
        <v>#DIV/0!</v>
      </c>
      <c r="Q357" s="209"/>
      <c r="R357" s="209"/>
      <c r="S357" s="210"/>
      <c r="T357" s="209"/>
      <c r="U357" s="209"/>
      <c r="V357" s="210"/>
      <c r="W357" s="209"/>
      <c r="X357" s="209"/>
      <c r="Y357" s="210"/>
      <c r="Z357" s="209"/>
      <c r="AA357" s="209"/>
      <c r="AB357" s="210"/>
      <c r="AC357" s="209"/>
      <c r="AD357" s="209"/>
      <c r="AE357" s="210"/>
      <c r="AF357" s="209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210"/>
      <c r="AX357" s="210"/>
      <c r="AY357" s="210"/>
      <c r="AZ357" s="210"/>
      <c r="BA357" s="209"/>
      <c r="BB357" s="209"/>
      <c r="BC357" s="210"/>
      <c r="BD357" s="209"/>
      <c r="BE357" s="209"/>
      <c r="BF357" s="210"/>
      <c r="BG357" s="209"/>
      <c r="BH357" s="209"/>
      <c r="BI357" s="210"/>
      <c r="BJ357" s="209"/>
      <c r="BK357" s="209"/>
      <c r="BL357" s="210"/>
    </row>
    <row r="358" spans="1:64" hidden="1" x14ac:dyDescent="0.55000000000000004">
      <c r="A358" s="216"/>
      <c r="B358" s="217"/>
      <c r="C358" s="217"/>
      <c r="D358" s="214"/>
      <c r="E358" s="217"/>
      <c r="F358" s="91" t="s">
        <v>175</v>
      </c>
      <c r="G358" s="217"/>
      <c r="H358" s="219"/>
      <c r="I358" s="226" t="e">
        <f t="shared" si="38"/>
        <v>#DIV/0!</v>
      </c>
      <c r="J358" s="209"/>
      <c r="K358" s="209"/>
      <c r="L358" s="209"/>
      <c r="M358" s="209"/>
      <c r="N358" s="210"/>
      <c r="O358" s="210"/>
      <c r="P358" s="211" t="e">
        <f t="shared" si="39"/>
        <v>#DIV/0!</v>
      </c>
      <c r="Q358" s="209"/>
      <c r="R358" s="209"/>
      <c r="S358" s="210"/>
      <c r="T358" s="209"/>
      <c r="U358" s="209"/>
      <c r="V358" s="210"/>
      <c r="W358" s="209"/>
      <c r="X358" s="209"/>
      <c r="Y358" s="210"/>
      <c r="Z358" s="209"/>
      <c r="AA358" s="209"/>
      <c r="AB358" s="210"/>
      <c r="AC358" s="209"/>
      <c r="AD358" s="209"/>
      <c r="AE358" s="210"/>
      <c r="AF358" s="209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210"/>
      <c r="AX358" s="210"/>
      <c r="AY358" s="210"/>
      <c r="AZ358" s="210"/>
      <c r="BA358" s="209"/>
      <c r="BB358" s="209"/>
      <c r="BC358" s="210"/>
      <c r="BD358" s="209"/>
      <c r="BE358" s="209"/>
      <c r="BF358" s="210"/>
      <c r="BG358" s="209"/>
      <c r="BH358" s="209"/>
      <c r="BI358" s="210"/>
      <c r="BJ358" s="209"/>
      <c r="BK358" s="209"/>
      <c r="BL358" s="210"/>
    </row>
    <row r="359" spans="1:64" hidden="1" x14ac:dyDescent="0.55000000000000004">
      <c r="A359" s="216"/>
      <c r="B359" s="217"/>
      <c r="C359" s="217"/>
      <c r="D359" s="214"/>
      <c r="E359" s="217"/>
      <c r="F359" s="91" t="s">
        <v>176</v>
      </c>
      <c r="G359" s="217"/>
      <c r="H359" s="219"/>
      <c r="I359" s="226" t="e">
        <f t="shared" si="38"/>
        <v>#DIV/0!</v>
      </c>
      <c r="J359" s="209"/>
      <c r="K359" s="209"/>
      <c r="L359" s="209"/>
      <c r="M359" s="209"/>
      <c r="N359" s="210"/>
      <c r="O359" s="210"/>
      <c r="P359" s="211" t="e">
        <f t="shared" si="39"/>
        <v>#DIV/0!</v>
      </c>
      <c r="Q359" s="209"/>
      <c r="R359" s="209"/>
      <c r="S359" s="210"/>
      <c r="T359" s="209"/>
      <c r="U359" s="209"/>
      <c r="V359" s="210"/>
      <c r="W359" s="209"/>
      <c r="X359" s="209"/>
      <c r="Y359" s="210"/>
      <c r="Z359" s="209"/>
      <c r="AA359" s="209"/>
      <c r="AB359" s="210"/>
      <c r="AC359" s="209"/>
      <c r="AD359" s="209"/>
      <c r="AE359" s="210"/>
      <c r="AF359" s="209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210"/>
      <c r="AX359" s="210"/>
      <c r="AY359" s="210"/>
      <c r="AZ359" s="210"/>
      <c r="BA359" s="209"/>
      <c r="BB359" s="209"/>
      <c r="BC359" s="210"/>
      <c r="BD359" s="209"/>
      <c r="BE359" s="209"/>
      <c r="BF359" s="210"/>
      <c r="BG359" s="209"/>
      <c r="BH359" s="209"/>
      <c r="BI359" s="210"/>
      <c r="BJ359" s="209"/>
      <c r="BK359" s="209"/>
      <c r="BL359" s="210"/>
    </row>
    <row r="360" spans="1:64" hidden="1" x14ac:dyDescent="0.55000000000000004">
      <c r="A360" s="216"/>
      <c r="B360" s="217"/>
      <c r="C360" s="217"/>
      <c r="D360" s="214"/>
      <c r="E360" s="217"/>
      <c r="F360" s="91" t="s">
        <v>177</v>
      </c>
      <c r="G360" s="217"/>
      <c r="H360" s="219"/>
      <c r="I360" s="226" t="e">
        <f t="shared" si="38"/>
        <v>#DIV/0!</v>
      </c>
      <c r="J360" s="209"/>
      <c r="K360" s="209"/>
      <c r="L360" s="209"/>
      <c r="M360" s="209"/>
      <c r="N360" s="210"/>
      <c r="O360" s="210"/>
      <c r="P360" s="211" t="e">
        <f t="shared" si="39"/>
        <v>#DIV/0!</v>
      </c>
      <c r="Q360" s="209"/>
      <c r="R360" s="209"/>
      <c r="S360" s="210"/>
      <c r="T360" s="209"/>
      <c r="U360" s="209"/>
      <c r="V360" s="210"/>
      <c r="W360" s="209"/>
      <c r="X360" s="209"/>
      <c r="Y360" s="210"/>
      <c r="Z360" s="209"/>
      <c r="AA360" s="209"/>
      <c r="AB360" s="210"/>
      <c r="AC360" s="209"/>
      <c r="AD360" s="209"/>
      <c r="AE360" s="210"/>
      <c r="AF360" s="209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210"/>
      <c r="AX360" s="210"/>
      <c r="AY360" s="210"/>
      <c r="AZ360" s="210"/>
      <c r="BA360" s="209"/>
      <c r="BB360" s="209"/>
      <c r="BC360" s="210"/>
      <c r="BD360" s="209"/>
      <c r="BE360" s="209"/>
      <c r="BF360" s="210"/>
      <c r="BG360" s="209"/>
      <c r="BH360" s="209"/>
      <c r="BI360" s="210"/>
      <c r="BJ360" s="209"/>
      <c r="BK360" s="209"/>
      <c r="BL360" s="210"/>
    </row>
    <row r="361" spans="1:64" hidden="1" x14ac:dyDescent="0.55000000000000004">
      <c r="A361" s="216"/>
      <c r="B361" s="217"/>
      <c r="C361" s="217"/>
      <c r="D361" s="214"/>
      <c r="E361" s="217"/>
      <c r="F361" s="91" t="s">
        <v>178</v>
      </c>
      <c r="G361" s="217"/>
      <c r="H361" s="219"/>
      <c r="I361" s="226" t="e">
        <f t="shared" si="38"/>
        <v>#DIV/0!</v>
      </c>
      <c r="J361" s="209"/>
      <c r="K361" s="209"/>
      <c r="L361" s="209"/>
      <c r="M361" s="209"/>
      <c r="N361" s="210"/>
      <c r="O361" s="210"/>
      <c r="P361" s="211" t="e">
        <f t="shared" si="39"/>
        <v>#DIV/0!</v>
      </c>
      <c r="Q361" s="209"/>
      <c r="R361" s="209"/>
      <c r="S361" s="210"/>
      <c r="T361" s="209"/>
      <c r="U361" s="209"/>
      <c r="V361" s="210"/>
      <c r="W361" s="209"/>
      <c r="X361" s="209"/>
      <c r="Y361" s="210"/>
      <c r="Z361" s="209"/>
      <c r="AA361" s="209"/>
      <c r="AB361" s="210"/>
      <c r="AC361" s="209"/>
      <c r="AD361" s="209"/>
      <c r="AE361" s="210"/>
      <c r="AF361" s="209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210"/>
      <c r="AX361" s="210"/>
      <c r="AY361" s="210"/>
      <c r="AZ361" s="210"/>
      <c r="BA361" s="209"/>
      <c r="BB361" s="209"/>
      <c r="BC361" s="210"/>
      <c r="BD361" s="209"/>
      <c r="BE361" s="209"/>
      <c r="BF361" s="210"/>
      <c r="BG361" s="209"/>
      <c r="BH361" s="209"/>
      <c r="BI361" s="210"/>
      <c r="BJ361" s="209"/>
      <c r="BK361" s="209"/>
      <c r="BL361" s="210"/>
    </row>
    <row r="362" spans="1:64" hidden="1" x14ac:dyDescent="0.55000000000000004">
      <c r="A362" s="216"/>
      <c r="B362" s="217"/>
      <c r="C362" s="217"/>
      <c r="D362" s="214"/>
      <c r="E362" s="214" t="s">
        <v>67</v>
      </c>
      <c r="F362" s="214"/>
      <c r="G362" s="217"/>
      <c r="H362" s="219"/>
      <c r="I362" s="226" t="e">
        <f t="shared" si="38"/>
        <v>#DIV/0!</v>
      </c>
      <c r="J362" s="209"/>
      <c r="K362" s="209"/>
      <c r="L362" s="209"/>
      <c r="M362" s="209"/>
      <c r="N362" s="210"/>
      <c r="O362" s="210"/>
      <c r="P362" s="211" t="e">
        <f t="shared" si="39"/>
        <v>#DIV/0!</v>
      </c>
      <c r="Q362" s="209"/>
      <c r="R362" s="209"/>
      <c r="S362" s="210"/>
      <c r="T362" s="209"/>
      <c r="U362" s="209"/>
      <c r="V362" s="210"/>
      <c r="W362" s="209"/>
      <c r="X362" s="209"/>
      <c r="Y362" s="210"/>
      <c r="Z362" s="209"/>
      <c r="AA362" s="209"/>
      <c r="AB362" s="210"/>
      <c r="AC362" s="209"/>
      <c r="AD362" s="209"/>
      <c r="AE362" s="210"/>
      <c r="AF362" s="209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210"/>
      <c r="AX362" s="210"/>
      <c r="AY362" s="210"/>
      <c r="AZ362" s="210"/>
      <c r="BA362" s="209"/>
      <c r="BB362" s="209"/>
      <c r="BC362" s="210"/>
      <c r="BD362" s="209"/>
      <c r="BE362" s="209"/>
      <c r="BF362" s="210"/>
      <c r="BG362" s="209"/>
      <c r="BH362" s="209"/>
      <c r="BI362" s="210"/>
      <c r="BJ362" s="209"/>
      <c r="BK362" s="209"/>
      <c r="BL362" s="210"/>
    </row>
    <row r="363" spans="1:64" hidden="1" x14ac:dyDescent="0.55000000000000004">
      <c r="A363" s="216"/>
      <c r="B363" s="217"/>
      <c r="C363" s="217"/>
      <c r="D363" s="214" t="s">
        <v>77</v>
      </c>
      <c r="E363" s="217"/>
      <c r="F363" s="217"/>
      <c r="G363" s="217"/>
      <c r="H363" s="219"/>
      <c r="I363" s="226" t="e">
        <f t="shared" si="38"/>
        <v>#DIV/0!</v>
      </c>
      <c r="J363" s="209"/>
      <c r="K363" s="209"/>
      <c r="L363" s="209"/>
      <c r="M363" s="209"/>
      <c r="N363" s="210"/>
      <c r="O363" s="210"/>
      <c r="P363" s="211" t="e">
        <f t="shared" si="39"/>
        <v>#DIV/0!</v>
      </c>
      <c r="Q363" s="209"/>
      <c r="R363" s="209"/>
      <c r="S363" s="210"/>
      <c r="T363" s="209"/>
      <c r="U363" s="209"/>
      <c r="V363" s="210"/>
      <c r="W363" s="209"/>
      <c r="X363" s="209"/>
      <c r="Y363" s="210"/>
      <c r="Z363" s="209"/>
      <c r="AA363" s="209"/>
      <c r="AB363" s="210"/>
      <c r="AC363" s="209"/>
      <c r="AD363" s="209"/>
      <c r="AE363" s="210"/>
      <c r="AF363" s="209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210"/>
      <c r="AX363" s="210"/>
      <c r="AY363" s="210"/>
      <c r="AZ363" s="210"/>
      <c r="BA363" s="209"/>
      <c r="BB363" s="209"/>
      <c r="BC363" s="210"/>
      <c r="BD363" s="209"/>
      <c r="BE363" s="209"/>
      <c r="BF363" s="210"/>
      <c r="BG363" s="209"/>
      <c r="BH363" s="209"/>
      <c r="BI363" s="210"/>
      <c r="BJ363" s="209"/>
      <c r="BK363" s="209"/>
      <c r="BL363" s="210"/>
    </row>
    <row r="364" spans="1:64" hidden="1" x14ac:dyDescent="0.55000000000000004">
      <c r="A364" s="216"/>
      <c r="B364" s="217"/>
      <c r="C364" s="217"/>
      <c r="D364" s="214"/>
      <c r="E364" s="214" t="s">
        <v>78</v>
      </c>
      <c r="F364" s="217"/>
      <c r="G364" s="217"/>
      <c r="H364" s="219"/>
      <c r="I364" s="226" t="e">
        <f t="shared" si="38"/>
        <v>#DIV/0!</v>
      </c>
      <c r="J364" s="209"/>
      <c r="K364" s="209"/>
      <c r="L364" s="209"/>
      <c r="M364" s="209"/>
      <c r="N364" s="210"/>
      <c r="O364" s="210"/>
      <c r="P364" s="211" t="e">
        <f t="shared" si="39"/>
        <v>#DIV/0!</v>
      </c>
      <c r="Q364" s="209"/>
      <c r="R364" s="209"/>
      <c r="S364" s="210"/>
      <c r="T364" s="209"/>
      <c r="U364" s="209"/>
      <c r="V364" s="210"/>
      <c r="W364" s="209"/>
      <c r="X364" s="209"/>
      <c r="Y364" s="210"/>
      <c r="Z364" s="209"/>
      <c r="AA364" s="209"/>
      <c r="AB364" s="210"/>
      <c r="AC364" s="209"/>
      <c r="AD364" s="209"/>
      <c r="AE364" s="210"/>
      <c r="AF364" s="209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210"/>
      <c r="AX364" s="210"/>
      <c r="AY364" s="210"/>
      <c r="AZ364" s="210"/>
      <c r="BA364" s="209"/>
      <c r="BB364" s="209"/>
      <c r="BC364" s="210"/>
      <c r="BD364" s="209"/>
      <c r="BE364" s="209"/>
      <c r="BF364" s="210"/>
      <c r="BG364" s="209"/>
      <c r="BH364" s="209"/>
      <c r="BI364" s="210"/>
      <c r="BJ364" s="209"/>
      <c r="BK364" s="209"/>
      <c r="BL364" s="210"/>
    </row>
    <row r="365" spans="1:64" hidden="1" x14ac:dyDescent="0.55000000000000004">
      <c r="A365" s="216"/>
      <c r="B365" s="217"/>
      <c r="C365" s="217"/>
      <c r="D365" s="214"/>
      <c r="E365" s="217"/>
      <c r="F365" s="214" t="s">
        <v>79</v>
      </c>
      <c r="G365" s="217"/>
      <c r="H365" s="219"/>
      <c r="I365" s="226" t="e">
        <f t="shared" si="38"/>
        <v>#DIV/0!</v>
      </c>
      <c r="J365" s="209"/>
      <c r="K365" s="209"/>
      <c r="L365" s="209"/>
      <c r="M365" s="209"/>
      <c r="N365" s="210"/>
      <c r="O365" s="210"/>
      <c r="P365" s="211" t="e">
        <f t="shared" si="39"/>
        <v>#DIV/0!</v>
      </c>
      <c r="Q365" s="209"/>
      <c r="R365" s="209"/>
      <c r="S365" s="210"/>
      <c r="T365" s="209"/>
      <c r="U365" s="209"/>
      <c r="V365" s="210"/>
      <c r="W365" s="209"/>
      <c r="X365" s="209"/>
      <c r="Y365" s="210"/>
      <c r="Z365" s="209"/>
      <c r="AA365" s="209"/>
      <c r="AB365" s="210"/>
      <c r="AC365" s="209"/>
      <c r="AD365" s="209"/>
      <c r="AE365" s="210"/>
      <c r="AF365" s="209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210"/>
      <c r="AX365" s="210"/>
      <c r="AY365" s="210"/>
      <c r="AZ365" s="210"/>
      <c r="BA365" s="209"/>
      <c r="BB365" s="209"/>
      <c r="BC365" s="210"/>
      <c r="BD365" s="209"/>
      <c r="BE365" s="209"/>
      <c r="BF365" s="210"/>
      <c r="BG365" s="209"/>
      <c r="BH365" s="209"/>
      <c r="BI365" s="210"/>
      <c r="BJ365" s="209"/>
      <c r="BK365" s="209"/>
      <c r="BL365" s="210"/>
    </row>
    <row r="366" spans="1:64" hidden="1" x14ac:dyDescent="0.55000000000000004">
      <c r="A366" s="216"/>
      <c r="B366" s="217"/>
      <c r="C366" s="217"/>
      <c r="D366" s="214"/>
      <c r="E366" s="217"/>
      <c r="F366" s="259" t="s">
        <v>179</v>
      </c>
      <c r="G366" s="217"/>
      <c r="H366" s="219"/>
      <c r="I366" s="226" t="e">
        <f t="shared" si="38"/>
        <v>#DIV/0!</v>
      </c>
      <c r="J366" s="209"/>
      <c r="K366" s="209"/>
      <c r="L366" s="209"/>
      <c r="M366" s="209"/>
      <c r="N366" s="210"/>
      <c r="O366" s="210"/>
      <c r="P366" s="211" t="e">
        <f t="shared" si="39"/>
        <v>#DIV/0!</v>
      </c>
      <c r="Q366" s="209"/>
      <c r="R366" s="209"/>
      <c r="S366" s="210"/>
      <c r="T366" s="209"/>
      <c r="U366" s="209"/>
      <c r="V366" s="210"/>
      <c r="W366" s="209"/>
      <c r="X366" s="209"/>
      <c r="Y366" s="210"/>
      <c r="Z366" s="209"/>
      <c r="AA366" s="209"/>
      <c r="AB366" s="210"/>
      <c r="AC366" s="209"/>
      <c r="AD366" s="209"/>
      <c r="AE366" s="210"/>
      <c r="AF366" s="209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210"/>
      <c r="AX366" s="210"/>
      <c r="AY366" s="210"/>
      <c r="AZ366" s="210"/>
      <c r="BA366" s="209"/>
      <c r="BB366" s="209"/>
      <c r="BC366" s="210"/>
      <c r="BD366" s="209"/>
      <c r="BE366" s="209"/>
      <c r="BF366" s="210"/>
      <c r="BG366" s="209"/>
      <c r="BH366" s="209"/>
      <c r="BI366" s="210"/>
      <c r="BJ366" s="209"/>
      <c r="BK366" s="209"/>
      <c r="BL366" s="210"/>
    </row>
    <row r="367" spans="1:64" hidden="1" x14ac:dyDescent="0.55000000000000004">
      <c r="A367" s="216"/>
      <c r="B367" s="217"/>
      <c r="C367" s="217"/>
      <c r="D367" s="214"/>
      <c r="E367" s="217"/>
      <c r="F367" s="87" t="s">
        <v>180</v>
      </c>
      <c r="G367" s="217"/>
      <c r="H367" s="219"/>
      <c r="I367" s="226" t="e">
        <f t="shared" si="38"/>
        <v>#DIV/0!</v>
      </c>
      <c r="J367" s="209"/>
      <c r="K367" s="209"/>
      <c r="L367" s="209"/>
      <c r="M367" s="209"/>
      <c r="N367" s="210"/>
      <c r="O367" s="210"/>
      <c r="P367" s="211" t="e">
        <f t="shared" si="39"/>
        <v>#DIV/0!</v>
      </c>
      <c r="Q367" s="209"/>
      <c r="R367" s="209"/>
      <c r="S367" s="210"/>
      <c r="T367" s="209"/>
      <c r="U367" s="209"/>
      <c r="V367" s="210"/>
      <c r="W367" s="209"/>
      <c r="X367" s="209"/>
      <c r="Y367" s="210"/>
      <c r="Z367" s="209"/>
      <c r="AA367" s="209"/>
      <c r="AB367" s="210"/>
      <c r="AC367" s="209"/>
      <c r="AD367" s="209"/>
      <c r="AE367" s="210"/>
      <c r="AF367" s="209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210"/>
      <c r="AX367" s="210"/>
      <c r="AY367" s="210"/>
      <c r="AZ367" s="210"/>
      <c r="BA367" s="209"/>
      <c r="BB367" s="209"/>
      <c r="BC367" s="210"/>
      <c r="BD367" s="209"/>
      <c r="BE367" s="209"/>
      <c r="BF367" s="210"/>
      <c r="BG367" s="209"/>
      <c r="BH367" s="209"/>
      <c r="BI367" s="210"/>
      <c r="BJ367" s="209"/>
      <c r="BK367" s="209"/>
      <c r="BL367" s="210"/>
    </row>
    <row r="368" spans="1:64" hidden="1" x14ac:dyDescent="0.55000000000000004">
      <c r="A368" s="216"/>
      <c r="B368" s="217"/>
      <c r="C368" s="217"/>
      <c r="D368" s="214"/>
      <c r="E368" s="217"/>
      <c r="F368" s="260" t="s">
        <v>181</v>
      </c>
      <c r="G368" s="217"/>
      <c r="H368" s="219"/>
      <c r="I368" s="226" t="e">
        <f t="shared" si="38"/>
        <v>#DIV/0!</v>
      </c>
      <c r="J368" s="209"/>
      <c r="K368" s="209"/>
      <c r="L368" s="209"/>
      <c r="M368" s="209"/>
      <c r="N368" s="210"/>
      <c r="O368" s="210"/>
      <c r="P368" s="211" t="e">
        <f t="shared" si="39"/>
        <v>#DIV/0!</v>
      </c>
      <c r="Q368" s="209"/>
      <c r="R368" s="209"/>
      <c r="S368" s="210"/>
      <c r="T368" s="209"/>
      <c r="U368" s="209"/>
      <c r="V368" s="210"/>
      <c r="W368" s="209"/>
      <c r="X368" s="209"/>
      <c r="Y368" s="210"/>
      <c r="Z368" s="209"/>
      <c r="AA368" s="209"/>
      <c r="AB368" s="210"/>
      <c r="AC368" s="209"/>
      <c r="AD368" s="209"/>
      <c r="AE368" s="210"/>
      <c r="AF368" s="209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210"/>
      <c r="AX368" s="210"/>
      <c r="AY368" s="210"/>
      <c r="AZ368" s="210"/>
      <c r="BA368" s="209"/>
      <c r="BB368" s="209"/>
      <c r="BC368" s="210"/>
      <c r="BD368" s="209"/>
      <c r="BE368" s="209"/>
      <c r="BF368" s="210"/>
      <c r="BG368" s="209"/>
      <c r="BH368" s="209"/>
      <c r="BI368" s="210"/>
      <c r="BJ368" s="209"/>
      <c r="BK368" s="209"/>
      <c r="BL368" s="210"/>
    </row>
    <row r="369" spans="1:64" hidden="1" x14ac:dyDescent="0.55000000000000004">
      <c r="A369" s="216"/>
      <c r="B369" s="217"/>
      <c r="C369" s="217"/>
      <c r="D369" s="214"/>
      <c r="E369" s="217"/>
      <c r="F369" s="91" t="s">
        <v>182</v>
      </c>
      <c r="G369" s="217"/>
      <c r="H369" s="219"/>
      <c r="I369" s="226" t="e">
        <f t="shared" si="38"/>
        <v>#DIV/0!</v>
      </c>
      <c r="J369" s="209"/>
      <c r="K369" s="209"/>
      <c r="L369" s="209"/>
      <c r="M369" s="209"/>
      <c r="N369" s="210"/>
      <c r="O369" s="210"/>
      <c r="P369" s="211" t="e">
        <f t="shared" si="39"/>
        <v>#DIV/0!</v>
      </c>
      <c r="Q369" s="209"/>
      <c r="R369" s="209"/>
      <c r="S369" s="210"/>
      <c r="T369" s="209"/>
      <c r="U369" s="209"/>
      <c r="V369" s="210"/>
      <c r="W369" s="209"/>
      <c r="X369" s="209"/>
      <c r="Y369" s="210"/>
      <c r="Z369" s="209"/>
      <c r="AA369" s="209"/>
      <c r="AB369" s="210"/>
      <c r="AC369" s="209"/>
      <c r="AD369" s="209"/>
      <c r="AE369" s="210"/>
      <c r="AF369" s="209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210"/>
      <c r="AX369" s="210"/>
      <c r="AY369" s="210"/>
      <c r="AZ369" s="210"/>
      <c r="BA369" s="209"/>
      <c r="BB369" s="209"/>
      <c r="BC369" s="210"/>
      <c r="BD369" s="209"/>
      <c r="BE369" s="209"/>
      <c r="BF369" s="210"/>
      <c r="BG369" s="209"/>
      <c r="BH369" s="209"/>
      <c r="BI369" s="210"/>
      <c r="BJ369" s="209"/>
      <c r="BK369" s="209"/>
      <c r="BL369" s="210"/>
    </row>
    <row r="370" spans="1:64" hidden="1" x14ac:dyDescent="0.55000000000000004">
      <c r="A370" s="216"/>
      <c r="B370" s="217"/>
      <c r="C370" s="217"/>
      <c r="D370" s="214"/>
      <c r="E370" s="217"/>
      <c r="F370" s="91" t="s">
        <v>183</v>
      </c>
      <c r="G370" s="217"/>
      <c r="H370" s="219"/>
      <c r="I370" s="226" t="e">
        <f t="shared" si="38"/>
        <v>#DIV/0!</v>
      </c>
      <c r="J370" s="209"/>
      <c r="K370" s="209"/>
      <c r="L370" s="209"/>
      <c r="M370" s="209"/>
      <c r="N370" s="210"/>
      <c r="O370" s="210"/>
      <c r="P370" s="211" t="e">
        <f t="shared" si="39"/>
        <v>#DIV/0!</v>
      </c>
      <c r="Q370" s="209"/>
      <c r="R370" s="209"/>
      <c r="S370" s="210"/>
      <c r="T370" s="209"/>
      <c r="U370" s="209"/>
      <c r="V370" s="210"/>
      <c r="W370" s="209"/>
      <c r="X370" s="209"/>
      <c r="Y370" s="210"/>
      <c r="Z370" s="209"/>
      <c r="AA370" s="209"/>
      <c r="AB370" s="210"/>
      <c r="AC370" s="209"/>
      <c r="AD370" s="209"/>
      <c r="AE370" s="210"/>
      <c r="AF370" s="209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210"/>
      <c r="AX370" s="210"/>
      <c r="AY370" s="210"/>
      <c r="AZ370" s="210"/>
      <c r="BA370" s="209"/>
      <c r="BB370" s="209"/>
      <c r="BC370" s="210"/>
      <c r="BD370" s="209"/>
      <c r="BE370" s="209"/>
      <c r="BF370" s="210"/>
      <c r="BG370" s="209"/>
      <c r="BH370" s="209"/>
      <c r="BI370" s="210"/>
      <c r="BJ370" s="209"/>
      <c r="BK370" s="209"/>
      <c r="BL370" s="210"/>
    </row>
    <row r="371" spans="1:64" hidden="1" x14ac:dyDescent="0.55000000000000004">
      <c r="A371" s="216"/>
      <c r="B371" s="217"/>
      <c r="C371" s="217"/>
      <c r="D371" s="214"/>
      <c r="E371" s="217"/>
      <c r="F371" s="91" t="s">
        <v>184</v>
      </c>
      <c r="G371" s="217"/>
      <c r="H371" s="219"/>
      <c r="I371" s="226" t="e">
        <f t="shared" si="38"/>
        <v>#DIV/0!</v>
      </c>
      <c r="J371" s="209"/>
      <c r="K371" s="209"/>
      <c r="L371" s="209"/>
      <c r="M371" s="209"/>
      <c r="N371" s="210"/>
      <c r="O371" s="210"/>
      <c r="P371" s="211" t="e">
        <f t="shared" si="39"/>
        <v>#DIV/0!</v>
      </c>
      <c r="Q371" s="209"/>
      <c r="R371" s="209"/>
      <c r="S371" s="210"/>
      <c r="T371" s="209"/>
      <c r="U371" s="209"/>
      <c r="V371" s="210"/>
      <c r="W371" s="209"/>
      <c r="X371" s="209"/>
      <c r="Y371" s="210"/>
      <c r="Z371" s="209"/>
      <c r="AA371" s="209"/>
      <c r="AB371" s="210"/>
      <c r="AC371" s="209"/>
      <c r="AD371" s="209"/>
      <c r="AE371" s="210"/>
      <c r="AF371" s="209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210"/>
      <c r="AX371" s="210"/>
      <c r="AY371" s="210"/>
      <c r="AZ371" s="210"/>
      <c r="BA371" s="209"/>
      <c r="BB371" s="209"/>
      <c r="BC371" s="210"/>
      <c r="BD371" s="209"/>
      <c r="BE371" s="209"/>
      <c r="BF371" s="210"/>
      <c r="BG371" s="209"/>
      <c r="BH371" s="209"/>
      <c r="BI371" s="210"/>
      <c r="BJ371" s="209"/>
      <c r="BK371" s="209"/>
      <c r="BL371" s="210"/>
    </row>
    <row r="372" spans="1:64" hidden="1" x14ac:dyDescent="0.55000000000000004">
      <c r="A372" s="216"/>
      <c r="B372" s="217"/>
      <c r="C372" s="217"/>
      <c r="D372" s="214"/>
      <c r="E372" s="217"/>
      <c r="F372" s="91" t="s">
        <v>185</v>
      </c>
      <c r="G372" s="217"/>
      <c r="H372" s="219"/>
      <c r="I372" s="226" t="e">
        <f t="shared" si="38"/>
        <v>#DIV/0!</v>
      </c>
      <c r="J372" s="209"/>
      <c r="K372" s="209"/>
      <c r="L372" s="209"/>
      <c r="M372" s="209"/>
      <c r="N372" s="210"/>
      <c r="O372" s="210"/>
      <c r="P372" s="211" t="e">
        <f t="shared" si="39"/>
        <v>#DIV/0!</v>
      </c>
      <c r="Q372" s="209"/>
      <c r="R372" s="209"/>
      <c r="S372" s="210"/>
      <c r="T372" s="209"/>
      <c r="U372" s="209"/>
      <c r="V372" s="210"/>
      <c r="W372" s="209"/>
      <c r="X372" s="209"/>
      <c r="Y372" s="210"/>
      <c r="Z372" s="209"/>
      <c r="AA372" s="209"/>
      <c r="AB372" s="210"/>
      <c r="AC372" s="209"/>
      <c r="AD372" s="209"/>
      <c r="AE372" s="210"/>
      <c r="AF372" s="209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210"/>
      <c r="AX372" s="210"/>
      <c r="AY372" s="210"/>
      <c r="AZ372" s="210"/>
      <c r="BA372" s="209"/>
      <c r="BB372" s="209"/>
      <c r="BC372" s="210"/>
      <c r="BD372" s="209"/>
      <c r="BE372" s="209"/>
      <c r="BF372" s="210"/>
      <c r="BG372" s="209"/>
      <c r="BH372" s="209"/>
      <c r="BI372" s="210"/>
      <c r="BJ372" s="209"/>
      <c r="BK372" s="209"/>
      <c r="BL372" s="210"/>
    </row>
    <row r="373" spans="1:64" hidden="1" x14ac:dyDescent="0.55000000000000004">
      <c r="A373" s="216"/>
      <c r="B373" s="217"/>
      <c r="C373" s="217"/>
      <c r="D373" s="214"/>
      <c r="E373" s="217"/>
      <c r="F373" s="259" t="s">
        <v>186</v>
      </c>
      <c r="G373" s="217"/>
      <c r="H373" s="219"/>
      <c r="I373" s="226" t="e">
        <f t="shared" si="38"/>
        <v>#DIV/0!</v>
      </c>
      <c r="J373" s="209"/>
      <c r="K373" s="209"/>
      <c r="L373" s="209"/>
      <c r="M373" s="209"/>
      <c r="N373" s="210"/>
      <c r="O373" s="210"/>
      <c r="P373" s="211" t="e">
        <f t="shared" si="39"/>
        <v>#DIV/0!</v>
      </c>
      <c r="Q373" s="209"/>
      <c r="R373" s="209"/>
      <c r="S373" s="210"/>
      <c r="T373" s="209"/>
      <c r="U373" s="209"/>
      <c r="V373" s="210"/>
      <c r="W373" s="209"/>
      <c r="X373" s="209"/>
      <c r="Y373" s="210"/>
      <c r="Z373" s="209"/>
      <c r="AA373" s="209"/>
      <c r="AB373" s="210"/>
      <c r="AC373" s="209"/>
      <c r="AD373" s="209"/>
      <c r="AE373" s="210"/>
      <c r="AF373" s="209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210"/>
      <c r="AX373" s="210"/>
      <c r="AY373" s="210"/>
      <c r="AZ373" s="210"/>
      <c r="BA373" s="209"/>
      <c r="BB373" s="209"/>
      <c r="BC373" s="210"/>
      <c r="BD373" s="209"/>
      <c r="BE373" s="209"/>
      <c r="BF373" s="210"/>
      <c r="BG373" s="209"/>
      <c r="BH373" s="209"/>
      <c r="BI373" s="210"/>
      <c r="BJ373" s="209"/>
      <c r="BK373" s="209"/>
      <c r="BL373" s="210"/>
    </row>
    <row r="374" spans="1:64" hidden="1" x14ac:dyDescent="0.55000000000000004">
      <c r="A374" s="216"/>
      <c r="B374" s="217"/>
      <c r="C374" s="217"/>
      <c r="D374" s="214"/>
      <c r="E374" s="217"/>
      <c r="F374" s="259" t="s">
        <v>187</v>
      </c>
      <c r="G374" s="217"/>
      <c r="H374" s="219"/>
      <c r="I374" s="226" t="e">
        <f t="shared" si="38"/>
        <v>#DIV/0!</v>
      </c>
      <c r="J374" s="209"/>
      <c r="K374" s="209"/>
      <c r="L374" s="209"/>
      <c r="M374" s="209"/>
      <c r="N374" s="210"/>
      <c r="O374" s="210"/>
      <c r="P374" s="211" t="e">
        <f t="shared" si="39"/>
        <v>#DIV/0!</v>
      </c>
      <c r="Q374" s="209"/>
      <c r="R374" s="209"/>
      <c r="S374" s="210"/>
      <c r="T374" s="209"/>
      <c r="U374" s="209"/>
      <c r="V374" s="210"/>
      <c r="W374" s="209"/>
      <c r="X374" s="209"/>
      <c r="Y374" s="210"/>
      <c r="Z374" s="209"/>
      <c r="AA374" s="209"/>
      <c r="AB374" s="210"/>
      <c r="AC374" s="209"/>
      <c r="AD374" s="209"/>
      <c r="AE374" s="210"/>
      <c r="AF374" s="209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210"/>
      <c r="AX374" s="210"/>
      <c r="AY374" s="210"/>
      <c r="AZ374" s="210"/>
      <c r="BA374" s="209"/>
      <c r="BB374" s="209"/>
      <c r="BC374" s="210"/>
      <c r="BD374" s="209"/>
      <c r="BE374" s="209"/>
      <c r="BF374" s="210"/>
      <c r="BG374" s="209"/>
      <c r="BH374" s="209"/>
      <c r="BI374" s="210"/>
      <c r="BJ374" s="209"/>
      <c r="BK374" s="209"/>
      <c r="BL374" s="210"/>
    </row>
    <row r="375" spans="1:64" hidden="1" x14ac:dyDescent="0.55000000000000004">
      <c r="A375" s="216"/>
      <c r="B375" s="217"/>
      <c r="C375" s="217"/>
      <c r="D375" s="214"/>
      <c r="E375" s="217"/>
      <c r="F375" s="259" t="s">
        <v>188</v>
      </c>
      <c r="G375" s="217"/>
      <c r="H375" s="219"/>
      <c r="I375" s="226" t="e">
        <f t="shared" si="38"/>
        <v>#DIV/0!</v>
      </c>
      <c r="J375" s="209"/>
      <c r="K375" s="209"/>
      <c r="L375" s="209"/>
      <c r="M375" s="209"/>
      <c r="N375" s="210"/>
      <c r="O375" s="210"/>
      <c r="P375" s="211" t="e">
        <f t="shared" si="39"/>
        <v>#DIV/0!</v>
      </c>
      <c r="Q375" s="209"/>
      <c r="R375" s="209"/>
      <c r="S375" s="210"/>
      <c r="T375" s="209"/>
      <c r="U375" s="209"/>
      <c r="V375" s="210"/>
      <c r="W375" s="209"/>
      <c r="X375" s="209"/>
      <c r="Y375" s="210"/>
      <c r="Z375" s="209"/>
      <c r="AA375" s="209"/>
      <c r="AB375" s="210"/>
      <c r="AC375" s="209"/>
      <c r="AD375" s="209"/>
      <c r="AE375" s="210"/>
      <c r="AF375" s="209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210"/>
      <c r="AX375" s="210"/>
      <c r="AY375" s="210"/>
      <c r="AZ375" s="210"/>
      <c r="BA375" s="209"/>
      <c r="BB375" s="209"/>
      <c r="BC375" s="210"/>
      <c r="BD375" s="209"/>
      <c r="BE375" s="209"/>
      <c r="BF375" s="210"/>
      <c r="BG375" s="209"/>
      <c r="BH375" s="209"/>
      <c r="BI375" s="210"/>
      <c r="BJ375" s="209"/>
      <c r="BK375" s="209"/>
      <c r="BL375" s="210"/>
    </row>
    <row r="376" spans="1:64" hidden="1" x14ac:dyDescent="0.55000000000000004">
      <c r="A376" s="216"/>
      <c r="B376" s="217"/>
      <c r="C376" s="217"/>
      <c r="D376" s="214"/>
      <c r="E376" s="217"/>
      <c r="F376" s="259" t="s">
        <v>189</v>
      </c>
      <c r="G376" s="217"/>
      <c r="H376" s="219"/>
      <c r="I376" s="226" t="e">
        <f t="shared" si="38"/>
        <v>#DIV/0!</v>
      </c>
      <c r="J376" s="209"/>
      <c r="K376" s="209"/>
      <c r="L376" s="209"/>
      <c r="M376" s="209"/>
      <c r="N376" s="210"/>
      <c r="O376" s="210"/>
      <c r="P376" s="211" t="e">
        <f t="shared" si="39"/>
        <v>#DIV/0!</v>
      </c>
      <c r="Q376" s="209"/>
      <c r="R376" s="209"/>
      <c r="S376" s="210"/>
      <c r="T376" s="209"/>
      <c r="U376" s="209"/>
      <c r="V376" s="210"/>
      <c r="W376" s="209"/>
      <c r="X376" s="209"/>
      <c r="Y376" s="210"/>
      <c r="Z376" s="209"/>
      <c r="AA376" s="209"/>
      <c r="AB376" s="210"/>
      <c r="AC376" s="209"/>
      <c r="AD376" s="209"/>
      <c r="AE376" s="210"/>
      <c r="AF376" s="209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210"/>
      <c r="AX376" s="210"/>
      <c r="AY376" s="210"/>
      <c r="AZ376" s="210"/>
      <c r="BA376" s="209"/>
      <c r="BB376" s="209"/>
      <c r="BC376" s="210"/>
      <c r="BD376" s="209"/>
      <c r="BE376" s="209"/>
      <c r="BF376" s="210"/>
      <c r="BG376" s="209"/>
      <c r="BH376" s="209"/>
      <c r="BI376" s="210"/>
      <c r="BJ376" s="209"/>
      <c r="BK376" s="209"/>
      <c r="BL376" s="210"/>
    </row>
    <row r="377" spans="1:64" ht="24" hidden="1" customHeight="1" x14ac:dyDescent="0.55000000000000004">
      <c r="A377" s="243"/>
      <c r="B377" s="244"/>
      <c r="C377" s="244"/>
      <c r="D377" s="261"/>
      <c r="E377" s="244"/>
      <c r="F377" s="262" t="s">
        <v>190</v>
      </c>
      <c r="G377" s="244"/>
      <c r="H377" s="263"/>
      <c r="I377" s="226" t="e">
        <f t="shared" si="38"/>
        <v>#DIV/0!</v>
      </c>
      <c r="J377" s="209"/>
      <c r="K377" s="209"/>
      <c r="L377" s="209"/>
      <c r="M377" s="209"/>
      <c r="N377" s="210"/>
      <c r="O377" s="210"/>
      <c r="P377" s="211" t="e">
        <f t="shared" si="39"/>
        <v>#DIV/0!</v>
      </c>
      <c r="Q377" s="209"/>
      <c r="R377" s="209"/>
      <c r="S377" s="210"/>
      <c r="T377" s="209"/>
      <c r="U377" s="209"/>
      <c r="V377" s="210"/>
      <c r="W377" s="209"/>
      <c r="X377" s="209"/>
      <c r="Y377" s="210"/>
      <c r="Z377" s="209"/>
      <c r="AA377" s="209"/>
      <c r="AB377" s="210"/>
      <c r="AC377" s="209"/>
      <c r="AD377" s="209"/>
      <c r="AE377" s="210"/>
      <c r="AF377" s="209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210"/>
      <c r="AX377" s="210"/>
      <c r="AY377" s="210"/>
      <c r="AZ377" s="210"/>
      <c r="BA377" s="209"/>
      <c r="BB377" s="209"/>
      <c r="BC377" s="210"/>
      <c r="BD377" s="209"/>
      <c r="BE377" s="209"/>
      <c r="BF377" s="210"/>
      <c r="BG377" s="209"/>
      <c r="BH377" s="209"/>
      <c r="BI377" s="210"/>
      <c r="BJ377" s="209"/>
      <c r="BK377" s="209"/>
      <c r="BL377" s="210"/>
    </row>
    <row r="378" spans="1:64" hidden="1" x14ac:dyDescent="0.55000000000000004">
      <c r="D378" s="31"/>
      <c r="F378" s="31" t="s">
        <v>126</v>
      </c>
      <c r="I378" s="226">
        <f>+'[4]สรุป ขั้นต่ำ'!H1529+'[4]สรุป ต่อเนื่องเชื่อม'!H1529</f>
        <v>0</v>
      </c>
      <c r="J378" s="209"/>
      <c r="K378" s="209"/>
      <c r="L378" s="209"/>
      <c r="M378" s="209"/>
      <c r="N378" s="210"/>
      <c r="O378" s="210"/>
      <c r="P378" s="211" t="e">
        <f t="shared" si="39"/>
        <v>#DIV/0!</v>
      </c>
      <c r="Q378" s="209"/>
      <c r="R378" s="209"/>
      <c r="S378" s="210"/>
      <c r="T378" s="209"/>
      <c r="U378" s="209"/>
      <c r="V378" s="210"/>
      <c r="W378" s="209"/>
      <c r="X378" s="209"/>
      <c r="Y378" s="210"/>
      <c r="Z378" s="209"/>
      <c r="AA378" s="209"/>
      <c r="AB378" s="210"/>
      <c r="AC378" s="209"/>
      <c r="AD378" s="209"/>
      <c r="AE378" s="210"/>
      <c r="AF378" s="209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210"/>
      <c r="AX378" s="210"/>
      <c r="AY378" s="210"/>
      <c r="AZ378" s="210"/>
      <c r="BA378" s="209"/>
      <c r="BB378" s="209"/>
      <c r="BC378" s="210"/>
      <c r="BD378" s="209"/>
      <c r="BE378" s="209"/>
      <c r="BF378" s="210"/>
      <c r="BG378" s="209"/>
      <c r="BH378" s="209"/>
      <c r="BI378" s="210"/>
      <c r="BJ378" s="209"/>
      <c r="BK378" s="209"/>
      <c r="BL378" s="210"/>
    </row>
    <row r="379" spans="1:64" hidden="1" x14ac:dyDescent="0.55000000000000004">
      <c r="C379" s="31" t="s">
        <v>137</v>
      </c>
      <c r="I379" s="226">
        <f>+'[4]สรุป ขั้นต่ำ'!H1530+'[4]สรุป ต่อเนื่องเชื่อม'!H1530</f>
        <v>0</v>
      </c>
      <c r="J379" s="209"/>
      <c r="K379" s="209"/>
      <c r="L379" s="209"/>
      <c r="M379" s="209"/>
      <c r="N379" s="210"/>
      <c r="O379" s="210"/>
      <c r="P379" s="211" t="e">
        <f t="shared" si="39"/>
        <v>#DIV/0!</v>
      </c>
      <c r="Q379" s="209"/>
      <c r="R379" s="209"/>
      <c r="S379" s="210"/>
      <c r="T379" s="209"/>
      <c r="U379" s="209"/>
      <c r="V379" s="210"/>
      <c r="W379" s="209"/>
      <c r="X379" s="209"/>
      <c r="Y379" s="210"/>
      <c r="Z379" s="209"/>
      <c r="AA379" s="209"/>
      <c r="AB379" s="210"/>
      <c r="AC379" s="209"/>
      <c r="AD379" s="209"/>
      <c r="AE379" s="210"/>
      <c r="AF379" s="209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210"/>
      <c r="AX379" s="210"/>
      <c r="AY379" s="210"/>
      <c r="AZ379" s="210"/>
      <c r="BA379" s="209"/>
      <c r="BB379" s="209"/>
      <c r="BC379" s="210"/>
      <c r="BD379" s="209"/>
      <c r="BE379" s="209"/>
      <c r="BF379" s="210"/>
      <c r="BG379" s="209"/>
      <c r="BH379" s="209"/>
      <c r="BI379" s="210"/>
      <c r="BJ379" s="209"/>
      <c r="BK379" s="209"/>
      <c r="BL379" s="210"/>
    </row>
    <row r="380" spans="1:64" hidden="1" x14ac:dyDescent="0.55000000000000004">
      <c r="D380" s="31" t="s">
        <v>138</v>
      </c>
      <c r="I380" s="226">
        <f>+'[4]สรุป ขั้นต่ำ'!H1531+'[4]สรุป ต่อเนื่องเชื่อม'!H1531</f>
        <v>0</v>
      </c>
      <c r="J380" s="209"/>
      <c r="K380" s="209"/>
      <c r="L380" s="209"/>
      <c r="M380" s="209"/>
      <c r="N380" s="210"/>
      <c r="O380" s="210"/>
      <c r="P380" s="211" t="e">
        <f t="shared" si="39"/>
        <v>#DIV/0!</v>
      </c>
      <c r="Q380" s="209"/>
      <c r="R380" s="209"/>
      <c r="S380" s="210"/>
      <c r="T380" s="209"/>
      <c r="U380" s="209"/>
      <c r="V380" s="210"/>
      <c r="W380" s="209"/>
      <c r="X380" s="209"/>
      <c r="Y380" s="210"/>
      <c r="Z380" s="209"/>
      <c r="AA380" s="209"/>
      <c r="AB380" s="210"/>
      <c r="AC380" s="209"/>
      <c r="AD380" s="209"/>
      <c r="AE380" s="210"/>
      <c r="AF380" s="209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210"/>
      <c r="AX380" s="210"/>
      <c r="AY380" s="210"/>
      <c r="AZ380" s="210"/>
      <c r="BA380" s="209"/>
      <c r="BB380" s="209"/>
      <c r="BC380" s="210"/>
      <c r="BD380" s="209"/>
      <c r="BE380" s="209"/>
      <c r="BF380" s="210"/>
      <c r="BG380" s="209"/>
      <c r="BH380" s="209"/>
      <c r="BI380" s="210"/>
      <c r="BJ380" s="209"/>
      <c r="BK380" s="209"/>
      <c r="BL380" s="210"/>
    </row>
    <row r="381" spans="1:64" hidden="1" x14ac:dyDescent="0.55000000000000004">
      <c r="E381" s="31" t="s">
        <v>40</v>
      </c>
      <c r="I381" s="226">
        <f>+'[4]สรุป ขั้นต่ำ'!H1532+'[4]สรุป ต่อเนื่องเชื่อม'!H1532</f>
        <v>0</v>
      </c>
      <c r="J381" s="209"/>
      <c r="K381" s="209"/>
      <c r="L381" s="209"/>
      <c r="M381" s="209"/>
      <c r="N381" s="210"/>
      <c r="O381" s="210"/>
      <c r="P381" s="211" t="e">
        <f t="shared" si="39"/>
        <v>#DIV/0!</v>
      </c>
      <c r="Q381" s="209"/>
      <c r="R381" s="209"/>
      <c r="S381" s="210"/>
      <c r="T381" s="209"/>
      <c r="U381" s="209"/>
      <c r="V381" s="210"/>
      <c r="W381" s="209"/>
      <c r="X381" s="209"/>
      <c r="Y381" s="210"/>
      <c r="Z381" s="209"/>
      <c r="AA381" s="209"/>
      <c r="AB381" s="210"/>
      <c r="AC381" s="209"/>
      <c r="AD381" s="209"/>
      <c r="AE381" s="210"/>
      <c r="AF381" s="209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210"/>
      <c r="AX381" s="210"/>
      <c r="AY381" s="210"/>
      <c r="AZ381" s="210"/>
      <c r="BA381" s="209"/>
      <c r="BB381" s="209"/>
      <c r="BC381" s="210"/>
      <c r="BD381" s="209"/>
      <c r="BE381" s="209"/>
      <c r="BF381" s="210"/>
      <c r="BG381" s="209"/>
      <c r="BH381" s="209"/>
      <c r="BI381" s="210"/>
      <c r="BJ381" s="209"/>
      <c r="BK381" s="209"/>
      <c r="BL381" s="210"/>
    </row>
    <row r="382" spans="1:64" hidden="1" x14ac:dyDescent="0.55000000000000004">
      <c r="D382" s="31"/>
      <c r="E382" s="31" t="s">
        <v>41</v>
      </c>
      <c r="I382" s="226">
        <f>+'[4]สรุป ขั้นต่ำ'!H1533+'[4]สรุป ต่อเนื่องเชื่อม'!H1533</f>
        <v>0</v>
      </c>
      <c r="J382" s="209"/>
      <c r="K382" s="209"/>
      <c r="L382" s="209"/>
      <c r="M382" s="209"/>
      <c r="N382" s="210"/>
      <c r="O382" s="210"/>
      <c r="P382" s="211" t="e">
        <f t="shared" si="39"/>
        <v>#DIV/0!</v>
      </c>
      <c r="Q382" s="209"/>
      <c r="R382" s="209"/>
      <c r="S382" s="210"/>
      <c r="T382" s="209"/>
      <c r="U382" s="209"/>
      <c r="V382" s="210"/>
      <c r="W382" s="209"/>
      <c r="X382" s="209"/>
      <c r="Y382" s="210"/>
      <c r="Z382" s="209"/>
      <c r="AA382" s="209"/>
      <c r="AB382" s="210"/>
      <c r="AC382" s="209"/>
      <c r="AD382" s="209"/>
      <c r="AE382" s="210"/>
      <c r="AF382" s="209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210"/>
      <c r="AX382" s="210"/>
      <c r="AY382" s="210"/>
      <c r="AZ382" s="210"/>
      <c r="BA382" s="209"/>
      <c r="BB382" s="209"/>
      <c r="BC382" s="210"/>
      <c r="BD382" s="209"/>
      <c r="BE382" s="209"/>
      <c r="BF382" s="210"/>
      <c r="BG382" s="209"/>
      <c r="BH382" s="209"/>
      <c r="BI382" s="210"/>
      <c r="BJ382" s="209"/>
      <c r="BK382" s="209"/>
      <c r="BL382" s="210"/>
    </row>
    <row r="383" spans="1:64" hidden="1" x14ac:dyDescent="0.55000000000000004">
      <c r="D383" s="31"/>
      <c r="F383" s="31" t="s">
        <v>42</v>
      </c>
      <c r="I383" s="226">
        <f>+'[4]สรุป ขั้นต่ำ'!H1534+'[4]สรุป ต่อเนื่องเชื่อม'!H1534</f>
        <v>0</v>
      </c>
      <c r="J383" s="209"/>
      <c r="K383" s="209"/>
      <c r="L383" s="209"/>
      <c r="M383" s="209"/>
      <c r="N383" s="210"/>
      <c r="O383" s="210"/>
      <c r="P383" s="211" t="e">
        <f t="shared" si="39"/>
        <v>#DIV/0!</v>
      </c>
      <c r="Q383" s="209"/>
      <c r="R383" s="209"/>
      <c r="S383" s="210"/>
      <c r="T383" s="209"/>
      <c r="U383" s="209"/>
      <c r="V383" s="210"/>
      <c r="W383" s="209"/>
      <c r="X383" s="209"/>
      <c r="Y383" s="210"/>
      <c r="Z383" s="209"/>
      <c r="AA383" s="209"/>
      <c r="AB383" s="210"/>
      <c r="AC383" s="209"/>
      <c r="AD383" s="209"/>
      <c r="AE383" s="210"/>
      <c r="AF383" s="209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210"/>
      <c r="AX383" s="210"/>
      <c r="AY383" s="210"/>
      <c r="AZ383" s="210"/>
      <c r="BA383" s="209"/>
      <c r="BB383" s="209"/>
      <c r="BC383" s="210"/>
      <c r="BD383" s="209"/>
      <c r="BE383" s="209"/>
      <c r="BF383" s="210"/>
      <c r="BG383" s="209"/>
      <c r="BH383" s="209"/>
      <c r="BI383" s="210"/>
      <c r="BJ383" s="209"/>
      <c r="BK383" s="209"/>
      <c r="BL383" s="210"/>
    </row>
    <row r="384" spans="1:64" hidden="1" x14ac:dyDescent="0.55000000000000004">
      <c r="D384" s="31"/>
      <c r="F384" s="31" t="s">
        <v>47</v>
      </c>
      <c r="I384" s="226">
        <f>+'[4]สรุป ขั้นต่ำ'!H1535+'[4]สรุป ต่อเนื่องเชื่อม'!H1535</f>
        <v>0</v>
      </c>
      <c r="J384" s="209"/>
      <c r="K384" s="209"/>
      <c r="L384" s="209"/>
      <c r="M384" s="209"/>
      <c r="N384" s="210"/>
      <c r="O384" s="210"/>
      <c r="P384" s="211" t="e">
        <f t="shared" si="39"/>
        <v>#DIV/0!</v>
      </c>
      <c r="Q384" s="209"/>
      <c r="R384" s="209"/>
      <c r="S384" s="210"/>
      <c r="T384" s="209"/>
      <c r="U384" s="209"/>
      <c r="V384" s="210"/>
      <c r="W384" s="209"/>
      <c r="X384" s="209"/>
      <c r="Y384" s="210"/>
      <c r="Z384" s="209"/>
      <c r="AA384" s="209"/>
      <c r="AB384" s="210"/>
      <c r="AC384" s="209"/>
      <c r="AD384" s="209"/>
      <c r="AE384" s="210"/>
      <c r="AF384" s="209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210"/>
      <c r="AX384" s="210"/>
      <c r="AY384" s="210"/>
      <c r="AZ384" s="210"/>
      <c r="BA384" s="209"/>
      <c r="BB384" s="209"/>
      <c r="BC384" s="210"/>
      <c r="BD384" s="209"/>
      <c r="BE384" s="209"/>
      <c r="BF384" s="210"/>
      <c r="BG384" s="209"/>
      <c r="BH384" s="209"/>
      <c r="BI384" s="210"/>
      <c r="BJ384" s="209"/>
      <c r="BK384" s="209"/>
      <c r="BL384" s="210"/>
    </row>
    <row r="385" spans="4:64" hidden="1" x14ac:dyDescent="0.55000000000000004">
      <c r="D385" s="31"/>
      <c r="F385" s="31" t="s">
        <v>59</v>
      </c>
      <c r="I385" s="226">
        <f>+'[4]สรุป ขั้นต่ำ'!H1536+'[4]สรุป ต่อเนื่องเชื่อม'!H1536</f>
        <v>0</v>
      </c>
      <c r="J385" s="209"/>
      <c r="K385" s="209"/>
      <c r="L385" s="209"/>
      <c r="M385" s="209"/>
      <c r="N385" s="210"/>
      <c r="O385" s="210"/>
      <c r="P385" s="211" t="e">
        <f t="shared" si="39"/>
        <v>#DIV/0!</v>
      </c>
      <c r="Q385" s="209"/>
      <c r="R385" s="209"/>
      <c r="S385" s="210"/>
      <c r="T385" s="209"/>
      <c r="U385" s="209"/>
      <c r="V385" s="210"/>
      <c r="W385" s="209"/>
      <c r="X385" s="209"/>
      <c r="Y385" s="210"/>
      <c r="Z385" s="209"/>
      <c r="AA385" s="209"/>
      <c r="AB385" s="210"/>
      <c r="AC385" s="209"/>
      <c r="AD385" s="209"/>
      <c r="AE385" s="210"/>
      <c r="AF385" s="209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210"/>
      <c r="AX385" s="210"/>
      <c r="AY385" s="210"/>
      <c r="AZ385" s="210"/>
      <c r="BA385" s="209"/>
      <c r="BB385" s="209"/>
      <c r="BC385" s="210"/>
      <c r="BD385" s="209"/>
      <c r="BE385" s="209"/>
      <c r="BF385" s="210"/>
      <c r="BG385" s="209"/>
      <c r="BH385" s="209"/>
      <c r="BI385" s="210"/>
      <c r="BJ385" s="209"/>
      <c r="BK385" s="209"/>
      <c r="BL385" s="210"/>
    </row>
    <row r="386" spans="4:64" hidden="1" x14ac:dyDescent="0.55000000000000004">
      <c r="D386" s="31"/>
      <c r="E386" s="31" t="s">
        <v>67</v>
      </c>
      <c r="F386" s="31"/>
      <c r="I386" s="226">
        <f>+'[4]สรุป ขั้นต่ำ'!H1537+'[4]สรุป ต่อเนื่องเชื่อม'!H1537</f>
        <v>0</v>
      </c>
      <c r="J386" s="209"/>
      <c r="K386" s="209"/>
      <c r="L386" s="209"/>
      <c r="M386" s="209"/>
      <c r="N386" s="210"/>
      <c r="O386" s="210"/>
      <c r="P386" s="211" t="e">
        <f t="shared" si="39"/>
        <v>#DIV/0!</v>
      </c>
      <c r="Q386" s="209"/>
      <c r="R386" s="209"/>
      <c r="S386" s="210"/>
      <c r="T386" s="209"/>
      <c r="U386" s="209"/>
      <c r="V386" s="210"/>
      <c r="W386" s="209"/>
      <c r="X386" s="209"/>
      <c r="Y386" s="210"/>
      <c r="Z386" s="209"/>
      <c r="AA386" s="209"/>
      <c r="AB386" s="210"/>
      <c r="AC386" s="209"/>
      <c r="AD386" s="209"/>
      <c r="AE386" s="210"/>
      <c r="AF386" s="209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210"/>
      <c r="AX386" s="210"/>
      <c r="AY386" s="210"/>
      <c r="AZ386" s="210"/>
      <c r="BA386" s="209"/>
      <c r="BB386" s="209"/>
      <c r="BC386" s="210"/>
      <c r="BD386" s="209"/>
      <c r="BE386" s="209"/>
      <c r="BF386" s="210"/>
      <c r="BG386" s="209"/>
      <c r="BH386" s="209"/>
      <c r="BI386" s="210"/>
      <c r="BJ386" s="209"/>
      <c r="BK386" s="209"/>
      <c r="BL386" s="210"/>
    </row>
    <row r="387" spans="4:64" hidden="1" x14ac:dyDescent="0.55000000000000004">
      <c r="D387" s="31" t="s">
        <v>70</v>
      </c>
      <c r="I387" s="226">
        <f>+'[4]สรุป ขั้นต่ำ'!H1538+'[4]สรุป ต่อเนื่องเชื่อม'!H1538</f>
        <v>0</v>
      </c>
      <c r="J387" s="209"/>
      <c r="K387" s="209"/>
      <c r="L387" s="209"/>
      <c r="M387" s="209"/>
      <c r="N387" s="210"/>
      <c r="O387" s="210"/>
      <c r="P387" s="211" t="e">
        <f t="shared" si="39"/>
        <v>#DIV/0!</v>
      </c>
      <c r="Q387" s="209"/>
      <c r="R387" s="209"/>
      <c r="S387" s="210"/>
      <c r="T387" s="209"/>
      <c r="U387" s="209"/>
      <c r="V387" s="210"/>
      <c r="W387" s="209"/>
      <c r="X387" s="209"/>
      <c r="Y387" s="210"/>
      <c r="Z387" s="209"/>
      <c r="AA387" s="209"/>
      <c r="AB387" s="210"/>
      <c r="AC387" s="209"/>
      <c r="AD387" s="209"/>
      <c r="AE387" s="210"/>
      <c r="AF387" s="209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210"/>
      <c r="AX387" s="210"/>
      <c r="AY387" s="210"/>
      <c r="AZ387" s="210"/>
      <c r="BA387" s="209"/>
      <c r="BB387" s="209"/>
      <c r="BC387" s="210"/>
      <c r="BD387" s="209"/>
      <c r="BE387" s="209"/>
      <c r="BF387" s="210"/>
      <c r="BG387" s="209"/>
      <c r="BH387" s="209"/>
      <c r="BI387" s="210"/>
      <c r="BJ387" s="209"/>
      <c r="BK387" s="209"/>
      <c r="BL387" s="210"/>
    </row>
    <row r="388" spans="4:64" hidden="1" x14ac:dyDescent="0.55000000000000004">
      <c r="D388" s="31"/>
      <c r="E388" s="31" t="s">
        <v>71</v>
      </c>
      <c r="I388" s="226">
        <f>+'[4]สรุป ขั้นต่ำ'!H1539+'[4]สรุป ต่อเนื่องเชื่อม'!H1539</f>
        <v>0</v>
      </c>
      <c r="J388" s="209"/>
      <c r="K388" s="209"/>
      <c r="L388" s="209"/>
      <c r="M388" s="209"/>
      <c r="N388" s="210"/>
      <c r="O388" s="210"/>
      <c r="P388" s="211" t="e">
        <f t="shared" si="39"/>
        <v>#DIV/0!</v>
      </c>
      <c r="Q388" s="209"/>
      <c r="R388" s="209"/>
      <c r="S388" s="210"/>
      <c r="T388" s="209"/>
      <c r="U388" s="209"/>
      <c r="V388" s="210"/>
      <c r="W388" s="209"/>
      <c r="X388" s="209"/>
      <c r="Y388" s="210"/>
      <c r="Z388" s="209"/>
      <c r="AA388" s="209"/>
      <c r="AB388" s="210"/>
      <c r="AC388" s="209"/>
      <c r="AD388" s="209"/>
      <c r="AE388" s="210"/>
      <c r="AF388" s="209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210"/>
      <c r="AX388" s="210"/>
      <c r="AY388" s="210"/>
      <c r="AZ388" s="210"/>
      <c r="BA388" s="209"/>
      <c r="BB388" s="209"/>
      <c r="BC388" s="210"/>
      <c r="BD388" s="209"/>
      <c r="BE388" s="209"/>
      <c r="BF388" s="210"/>
      <c r="BG388" s="209"/>
      <c r="BH388" s="209"/>
      <c r="BI388" s="210"/>
      <c r="BJ388" s="209"/>
      <c r="BK388" s="209"/>
      <c r="BL388" s="210"/>
    </row>
    <row r="389" spans="4:64" hidden="1" x14ac:dyDescent="0.55000000000000004">
      <c r="D389" s="31" t="s">
        <v>139</v>
      </c>
      <c r="I389" s="226">
        <f>+'[4]สรุป ขั้นต่ำ'!H1540+'[4]สรุป ต่อเนื่องเชื่อม'!H1540</f>
        <v>0</v>
      </c>
      <c r="J389" s="209"/>
      <c r="K389" s="209"/>
      <c r="L389" s="209"/>
      <c r="M389" s="209"/>
      <c r="N389" s="210"/>
      <c r="O389" s="210"/>
      <c r="P389" s="211" t="e">
        <f t="shared" si="39"/>
        <v>#DIV/0!</v>
      </c>
      <c r="Q389" s="209"/>
      <c r="R389" s="209"/>
      <c r="S389" s="210"/>
      <c r="T389" s="209"/>
      <c r="U389" s="209"/>
      <c r="V389" s="210"/>
      <c r="W389" s="209"/>
      <c r="X389" s="209"/>
      <c r="Y389" s="210"/>
      <c r="Z389" s="209"/>
      <c r="AA389" s="209"/>
      <c r="AB389" s="210"/>
      <c r="AC389" s="209"/>
      <c r="AD389" s="209"/>
      <c r="AE389" s="210"/>
      <c r="AF389" s="209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210"/>
      <c r="AX389" s="210"/>
      <c r="AY389" s="210"/>
      <c r="AZ389" s="210"/>
      <c r="BA389" s="209"/>
      <c r="BB389" s="209"/>
      <c r="BC389" s="210"/>
      <c r="BD389" s="209"/>
      <c r="BE389" s="209"/>
      <c r="BF389" s="210"/>
      <c r="BG389" s="209"/>
      <c r="BH389" s="209"/>
      <c r="BI389" s="210"/>
      <c r="BJ389" s="209"/>
      <c r="BK389" s="209"/>
      <c r="BL389" s="210"/>
    </row>
    <row r="390" spans="4:64" hidden="1" x14ac:dyDescent="0.55000000000000004">
      <c r="E390" s="31" t="s">
        <v>94</v>
      </c>
      <c r="I390" s="226">
        <f>+'[4]สรุป ขั้นต่ำ'!H1541+'[4]สรุป ต่อเนื่องเชื่อม'!H1541</f>
        <v>0</v>
      </c>
      <c r="J390" s="209"/>
      <c r="K390" s="209"/>
      <c r="L390" s="209"/>
      <c r="M390" s="209"/>
      <c r="N390" s="210"/>
      <c r="O390" s="210"/>
      <c r="P390" s="211" t="e">
        <f t="shared" si="39"/>
        <v>#DIV/0!</v>
      </c>
      <c r="Q390" s="209"/>
      <c r="R390" s="209"/>
      <c r="S390" s="210"/>
      <c r="T390" s="209"/>
      <c r="U390" s="209"/>
      <c r="V390" s="210"/>
      <c r="W390" s="209"/>
      <c r="X390" s="209"/>
      <c r="Y390" s="210"/>
      <c r="Z390" s="209"/>
      <c r="AA390" s="209"/>
      <c r="AB390" s="210"/>
      <c r="AC390" s="209"/>
      <c r="AD390" s="209"/>
      <c r="AE390" s="210"/>
      <c r="AF390" s="209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210"/>
      <c r="AX390" s="210"/>
      <c r="AY390" s="210"/>
      <c r="AZ390" s="210"/>
      <c r="BA390" s="209"/>
      <c r="BB390" s="209"/>
      <c r="BC390" s="210"/>
      <c r="BD390" s="209"/>
      <c r="BE390" s="209"/>
      <c r="BF390" s="210"/>
      <c r="BG390" s="209"/>
      <c r="BH390" s="209"/>
      <c r="BI390" s="210"/>
      <c r="BJ390" s="209"/>
      <c r="BK390" s="209"/>
      <c r="BL390" s="210"/>
    </row>
    <row r="391" spans="4:64" hidden="1" x14ac:dyDescent="0.55000000000000004">
      <c r="F391" s="31" t="s">
        <v>95</v>
      </c>
      <c r="I391" s="226">
        <f>+'[4]สรุป ขั้นต่ำ'!H1542+'[4]สรุป ต่อเนื่องเชื่อม'!H1542</f>
        <v>0</v>
      </c>
      <c r="J391" s="209"/>
      <c r="K391" s="209"/>
      <c r="L391" s="209"/>
      <c r="M391" s="209"/>
      <c r="N391" s="210"/>
      <c r="O391" s="210"/>
      <c r="P391" s="211" t="e">
        <f t="shared" si="39"/>
        <v>#DIV/0!</v>
      </c>
      <c r="Q391" s="209"/>
      <c r="R391" s="209"/>
      <c r="S391" s="210"/>
      <c r="T391" s="209"/>
      <c r="U391" s="209"/>
      <c r="V391" s="210"/>
      <c r="W391" s="209"/>
      <c r="X391" s="209"/>
      <c r="Y391" s="210"/>
      <c r="Z391" s="209"/>
      <c r="AA391" s="209"/>
      <c r="AB391" s="210"/>
      <c r="AC391" s="209"/>
      <c r="AD391" s="209"/>
      <c r="AE391" s="210"/>
      <c r="AF391" s="209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210"/>
      <c r="AX391" s="210"/>
      <c r="AY391" s="210"/>
      <c r="AZ391" s="210"/>
      <c r="BA391" s="209"/>
      <c r="BB391" s="209"/>
      <c r="BC391" s="210"/>
      <c r="BD391" s="209"/>
      <c r="BE391" s="209"/>
      <c r="BF391" s="210"/>
      <c r="BG391" s="209"/>
      <c r="BH391" s="209"/>
      <c r="BI391" s="210"/>
      <c r="BJ391" s="209"/>
      <c r="BK391" s="209"/>
      <c r="BL391" s="210"/>
    </row>
    <row r="392" spans="4:64" hidden="1" x14ac:dyDescent="0.55000000000000004">
      <c r="G392" s="3" t="s">
        <v>129</v>
      </c>
      <c r="I392" s="226">
        <f>+'[4]สรุป ขั้นต่ำ'!H1543+'[4]สรุป ต่อเนื่องเชื่อม'!H1543</f>
        <v>0</v>
      </c>
      <c r="J392" s="209"/>
      <c r="K392" s="209"/>
      <c r="L392" s="209"/>
      <c r="M392" s="209"/>
      <c r="N392" s="210"/>
      <c r="O392" s="210"/>
      <c r="P392" s="211" t="e">
        <f t="shared" si="39"/>
        <v>#DIV/0!</v>
      </c>
      <c r="Q392" s="209"/>
      <c r="R392" s="209"/>
      <c r="S392" s="210"/>
      <c r="T392" s="209"/>
      <c r="U392" s="209"/>
      <c r="V392" s="210"/>
      <c r="W392" s="209"/>
      <c r="X392" s="209"/>
      <c r="Y392" s="210"/>
      <c r="Z392" s="209"/>
      <c r="AA392" s="209"/>
      <c r="AB392" s="210"/>
      <c r="AC392" s="209"/>
      <c r="AD392" s="209"/>
      <c r="AE392" s="210"/>
      <c r="AF392" s="209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210"/>
      <c r="AX392" s="210"/>
      <c r="AY392" s="210"/>
      <c r="AZ392" s="210"/>
      <c r="BA392" s="209"/>
      <c r="BB392" s="209"/>
      <c r="BC392" s="210"/>
      <c r="BD392" s="209"/>
      <c r="BE392" s="209"/>
      <c r="BF392" s="210"/>
      <c r="BG392" s="209"/>
      <c r="BH392" s="209"/>
      <c r="BI392" s="210"/>
      <c r="BJ392" s="209"/>
      <c r="BK392" s="209"/>
      <c r="BL392" s="210"/>
    </row>
    <row r="393" spans="4:64" hidden="1" x14ac:dyDescent="0.55000000000000004">
      <c r="I393" s="226" t="e">
        <f>SUM(J393:U393)</f>
        <v>#DIV/0!</v>
      </c>
      <c r="J393" s="209"/>
      <c r="K393" s="209"/>
      <c r="L393" s="209"/>
      <c r="M393" s="209"/>
      <c r="N393" s="210"/>
      <c r="O393" s="210"/>
      <c r="P393" s="211" t="e">
        <f t="shared" si="39"/>
        <v>#DIV/0!</v>
      </c>
      <c r="Q393" s="209"/>
      <c r="R393" s="209"/>
      <c r="S393" s="210"/>
      <c r="T393" s="209"/>
      <c r="U393" s="209"/>
      <c r="V393" s="210"/>
      <c r="W393" s="209"/>
      <c r="X393" s="209"/>
      <c r="Y393" s="210"/>
      <c r="Z393" s="209"/>
      <c r="AA393" s="209"/>
      <c r="AB393" s="210"/>
      <c r="AC393" s="209"/>
      <c r="AD393" s="209"/>
      <c r="AE393" s="210"/>
      <c r="AF393" s="209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210"/>
      <c r="AX393" s="210"/>
      <c r="AY393" s="210"/>
      <c r="AZ393" s="210"/>
      <c r="BA393" s="209"/>
      <c r="BB393" s="209"/>
      <c r="BC393" s="210"/>
      <c r="BD393" s="209"/>
      <c r="BE393" s="209"/>
      <c r="BF393" s="210"/>
      <c r="BG393" s="209"/>
      <c r="BH393" s="209"/>
      <c r="BI393" s="210"/>
      <c r="BJ393" s="209"/>
      <c r="BK393" s="209"/>
      <c r="BL393" s="210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31496062992125984" right="0.19685039370078741" top="0.39370078740157483" bottom="0.15748031496062992" header="0.15748031496062992" footer="0.15748031496062992"/>
  <pageSetup paperSize="9" scale="59" orientation="landscape" r:id="rId1"/>
  <headerFooter alignWithMargins="0">
    <oddHeader>&amp;R&amp;11รด. 56/6
&amp;P/&amp;N</oddHeader>
    <oddFooter>&amp;R&amp;9&amp;F</oddFooter>
  </headerFooter>
  <colBreaks count="3" manualBreakCount="3">
    <brk id="22" max="392" man="1"/>
    <brk id="40" max="392" man="1"/>
    <brk id="58" max="39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444"/>
  <sheetViews>
    <sheetView view="pageBreakPreview" topLeftCell="N1" zoomScale="110" zoomScaleNormal="90" zoomScaleSheetLayoutView="110" workbookViewId="0">
      <selection activeCell="Q9" sqref="Q9:R9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40.125" style="3" customWidth="1"/>
    <col min="9" max="9" width="12.125" style="125" customWidth="1"/>
    <col min="10" max="10" width="13.375" style="2" customWidth="1"/>
    <col min="11" max="11" width="13" style="2" bestFit="1" customWidth="1"/>
    <col min="12" max="12" width="17.375" style="2" customWidth="1"/>
    <col min="13" max="13" width="12" style="4" bestFit="1" customWidth="1"/>
    <col min="14" max="14" width="6.125" style="20" customWidth="1"/>
    <col min="15" max="15" width="12.375" style="20" bestFit="1" customWidth="1"/>
    <col min="16" max="16" width="6.125" style="126" customWidth="1"/>
    <col min="17" max="17" width="10.875" style="4" customWidth="1"/>
    <col min="18" max="18" width="10.375" style="2" customWidth="1"/>
    <col min="19" max="19" width="6.125" style="20" customWidth="1"/>
    <col min="20" max="20" width="10.5" style="2" customWidth="1"/>
    <col min="21" max="21" width="10.125" style="2" customWidth="1"/>
    <col min="22" max="22" width="6.125" style="20" customWidth="1"/>
    <col min="23" max="24" width="10.5" style="2" customWidth="1"/>
    <col min="25" max="25" width="6.125" style="3" customWidth="1"/>
    <col min="26" max="26" width="10.875" style="2" customWidth="1"/>
    <col min="27" max="27" width="10.75" style="2" customWidth="1"/>
    <col min="28" max="28" width="6.125" style="3" customWidth="1"/>
    <col min="29" max="29" width="11" style="4" customWidth="1"/>
    <col min="30" max="30" width="11.5" style="4" customWidth="1"/>
    <col min="31" max="31" width="6.125" style="88" customWidth="1"/>
    <col min="32" max="32" width="11.125" style="2" customWidth="1"/>
    <col min="33" max="33" width="10.625" style="2" customWidth="1"/>
    <col min="34" max="34" width="6.125" style="3" customWidth="1"/>
    <col min="35" max="35" width="11.125" style="2" customWidth="1"/>
    <col min="36" max="36" width="10.125" style="2" customWidth="1"/>
    <col min="37" max="37" width="6.125" style="3" customWidth="1"/>
    <col min="38" max="38" width="11.5" style="2" customWidth="1"/>
    <col min="39" max="39" width="11" style="2" customWidth="1"/>
    <col min="40" max="40" width="6.125" style="3" customWidth="1"/>
    <col min="41" max="41" width="11.75" style="2" customWidth="1"/>
    <col min="42" max="42" width="10.125" style="2" customWidth="1"/>
    <col min="43" max="43" width="6.125" style="3" customWidth="1"/>
    <col min="44" max="44" width="11.125" style="2" customWidth="1"/>
    <col min="45" max="45" width="10.125" style="2" customWidth="1"/>
    <col min="46" max="46" width="6.125" style="3" customWidth="1"/>
    <col min="47" max="47" width="10.875" style="2" customWidth="1"/>
    <col min="48" max="48" width="11" style="2" customWidth="1"/>
    <col min="49" max="49" width="6.125" style="3" customWidth="1"/>
    <col min="50" max="50" width="11.125" style="2" customWidth="1"/>
    <col min="51" max="51" width="10.75" style="2" bestFit="1" customWidth="1"/>
    <col min="52" max="52" width="6.125" style="3" customWidth="1"/>
    <col min="53" max="53" width="12.375" style="4" customWidth="1"/>
    <col min="54" max="54" width="11" style="4" customWidth="1"/>
    <col min="55" max="55" width="6.125" style="88" customWidth="1"/>
    <col min="56" max="56" width="11.375" style="2" customWidth="1"/>
    <col min="57" max="57" width="10.75" style="2" customWidth="1"/>
    <col min="58" max="58" width="6.125" style="3" customWidth="1"/>
    <col min="59" max="59" width="11.75" style="2" customWidth="1"/>
    <col min="60" max="60" width="11.25" style="2" customWidth="1"/>
    <col min="61" max="61" width="6.125" style="3" customWidth="1"/>
    <col min="62" max="62" width="11.625" style="2" customWidth="1"/>
    <col min="63" max="63" width="11.25" style="2" customWidth="1"/>
    <col min="64" max="64" width="6.125" style="3" customWidth="1"/>
    <col min="65" max="65" width="13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40.125" style="3" customWidth="1"/>
    <col min="265" max="265" width="12.125" style="3" customWidth="1"/>
    <col min="266" max="266" width="13.375" style="3" customWidth="1"/>
    <col min="267" max="267" width="13" style="3" bestFit="1" customWidth="1"/>
    <col min="268" max="268" width="17.375" style="3" customWidth="1"/>
    <col min="269" max="269" width="12" style="3" bestFit="1" customWidth="1"/>
    <col min="270" max="270" width="7.75" style="3" customWidth="1"/>
    <col min="271" max="271" width="12.375" style="3" bestFit="1" customWidth="1"/>
    <col min="272" max="272" width="9.25" style="3" bestFit="1" customWidth="1"/>
    <col min="273" max="273" width="10.875" style="3" customWidth="1"/>
    <col min="274" max="274" width="10.375" style="3" customWidth="1"/>
    <col min="275" max="275" width="8.875" style="3" customWidth="1"/>
    <col min="276" max="276" width="10.5" style="3" customWidth="1"/>
    <col min="277" max="277" width="10.125" style="3" customWidth="1"/>
    <col min="278" max="278" width="8.875" style="3" customWidth="1"/>
    <col min="279" max="280" width="10.5" style="3" customWidth="1"/>
    <col min="281" max="281" width="9" style="3"/>
    <col min="282" max="282" width="10.875" style="3" customWidth="1"/>
    <col min="283" max="283" width="10.75" style="3" customWidth="1"/>
    <col min="284" max="284" width="9" style="3" customWidth="1"/>
    <col min="285" max="285" width="11" style="3" customWidth="1"/>
    <col min="286" max="286" width="11.5" style="3" customWidth="1"/>
    <col min="287" max="287" width="9" style="3" customWidth="1"/>
    <col min="288" max="288" width="11.125" style="3" customWidth="1"/>
    <col min="289" max="289" width="10.625" style="3" customWidth="1"/>
    <col min="290" max="290" width="9" style="3"/>
    <col min="291" max="291" width="11.125" style="3" customWidth="1"/>
    <col min="292" max="292" width="10.125" style="3" customWidth="1"/>
    <col min="293" max="293" width="9" style="3"/>
    <col min="294" max="294" width="11.5" style="3" customWidth="1"/>
    <col min="295" max="295" width="11" style="3" customWidth="1"/>
    <col min="296" max="296" width="9" style="3"/>
    <col min="297" max="297" width="11.75" style="3" customWidth="1"/>
    <col min="298" max="298" width="10.125" style="3" customWidth="1"/>
    <col min="299" max="299" width="9" style="3"/>
    <col min="300" max="300" width="11.125" style="3" customWidth="1"/>
    <col min="301" max="301" width="10.125" style="3" customWidth="1"/>
    <col min="302" max="302" width="9" style="3"/>
    <col min="303" max="303" width="10.875" style="3" customWidth="1"/>
    <col min="304" max="304" width="11" style="3" customWidth="1"/>
    <col min="305" max="305" width="9" style="3"/>
    <col min="306" max="306" width="11.125" style="3" customWidth="1"/>
    <col min="307" max="307" width="10.75" style="3" bestFit="1" customWidth="1"/>
    <col min="308" max="308" width="9" style="3"/>
    <col min="309" max="309" width="12.375" style="3" customWidth="1"/>
    <col min="310" max="310" width="11" style="3" customWidth="1"/>
    <col min="311" max="311" width="9" style="3" customWidth="1"/>
    <col min="312" max="312" width="11.375" style="3" customWidth="1"/>
    <col min="313" max="313" width="10.75" style="3" customWidth="1"/>
    <col min="314" max="314" width="9" style="3"/>
    <col min="315" max="315" width="11.75" style="3" customWidth="1"/>
    <col min="316" max="316" width="11.25" style="3" customWidth="1"/>
    <col min="317" max="317" width="9" style="3"/>
    <col min="318" max="318" width="11.625" style="3" customWidth="1"/>
    <col min="319" max="319" width="11.25" style="3" customWidth="1"/>
    <col min="320" max="320" width="9" style="3"/>
    <col min="321" max="321" width="13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40.125" style="3" customWidth="1"/>
    <col min="521" max="521" width="12.125" style="3" customWidth="1"/>
    <col min="522" max="522" width="13.375" style="3" customWidth="1"/>
    <col min="523" max="523" width="13" style="3" bestFit="1" customWidth="1"/>
    <col min="524" max="524" width="17.375" style="3" customWidth="1"/>
    <col min="525" max="525" width="12" style="3" bestFit="1" customWidth="1"/>
    <col min="526" max="526" width="7.75" style="3" customWidth="1"/>
    <col min="527" max="527" width="12.375" style="3" bestFit="1" customWidth="1"/>
    <col min="528" max="528" width="9.25" style="3" bestFit="1" customWidth="1"/>
    <col min="529" max="529" width="10.875" style="3" customWidth="1"/>
    <col min="530" max="530" width="10.375" style="3" customWidth="1"/>
    <col min="531" max="531" width="8.875" style="3" customWidth="1"/>
    <col min="532" max="532" width="10.5" style="3" customWidth="1"/>
    <col min="533" max="533" width="10.125" style="3" customWidth="1"/>
    <col min="534" max="534" width="8.875" style="3" customWidth="1"/>
    <col min="535" max="536" width="10.5" style="3" customWidth="1"/>
    <col min="537" max="537" width="9" style="3"/>
    <col min="538" max="538" width="10.875" style="3" customWidth="1"/>
    <col min="539" max="539" width="10.75" style="3" customWidth="1"/>
    <col min="540" max="540" width="9" style="3" customWidth="1"/>
    <col min="541" max="541" width="11" style="3" customWidth="1"/>
    <col min="542" max="542" width="11.5" style="3" customWidth="1"/>
    <col min="543" max="543" width="9" style="3" customWidth="1"/>
    <col min="544" max="544" width="11.125" style="3" customWidth="1"/>
    <col min="545" max="545" width="10.625" style="3" customWidth="1"/>
    <col min="546" max="546" width="9" style="3"/>
    <col min="547" max="547" width="11.125" style="3" customWidth="1"/>
    <col min="548" max="548" width="10.125" style="3" customWidth="1"/>
    <col min="549" max="549" width="9" style="3"/>
    <col min="550" max="550" width="11.5" style="3" customWidth="1"/>
    <col min="551" max="551" width="11" style="3" customWidth="1"/>
    <col min="552" max="552" width="9" style="3"/>
    <col min="553" max="553" width="11.75" style="3" customWidth="1"/>
    <col min="554" max="554" width="10.125" style="3" customWidth="1"/>
    <col min="555" max="555" width="9" style="3"/>
    <col min="556" max="556" width="11.125" style="3" customWidth="1"/>
    <col min="557" max="557" width="10.125" style="3" customWidth="1"/>
    <col min="558" max="558" width="9" style="3"/>
    <col min="559" max="559" width="10.875" style="3" customWidth="1"/>
    <col min="560" max="560" width="11" style="3" customWidth="1"/>
    <col min="561" max="561" width="9" style="3"/>
    <col min="562" max="562" width="11.125" style="3" customWidth="1"/>
    <col min="563" max="563" width="10.75" style="3" bestFit="1" customWidth="1"/>
    <col min="564" max="564" width="9" style="3"/>
    <col min="565" max="565" width="12.375" style="3" customWidth="1"/>
    <col min="566" max="566" width="11" style="3" customWidth="1"/>
    <col min="567" max="567" width="9" style="3" customWidth="1"/>
    <col min="568" max="568" width="11.375" style="3" customWidth="1"/>
    <col min="569" max="569" width="10.75" style="3" customWidth="1"/>
    <col min="570" max="570" width="9" style="3"/>
    <col min="571" max="571" width="11.75" style="3" customWidth="1"/>
    <col min="572" max="572" width="11.25" style="3" customWidth="1"/>
    <col min="573" max="573" width="9" style="3"/>
    <col min="574" max="574" width="11.625" style="3" customWidth="1"/>
    <col min="575" max="575" width="11.25" style="3" customWidth="1"/>
    <col min="576" max="576" width="9" style="3"/>
    <col min="577" max="577" width="13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40.125" style="3" customWidth="1"/>
    <col min="777" max="777" width="12.125" style="3" customWidth="1"/>
    <col min="778" max="778" width="13.375" style="3" customWidth="1"/>
    <col min="779" max="779" width="13" style="3" bestFit="1" customWidth="1"/>
    <col min="780" max="780" width="17.375" style="3" customWidth="1"/>
    <col min="781" max="781" width="12" style="3" bestFit="1" customWidth="1"/>
    <col min="782" max="782" width="7.75" style="3" customWidth="1"/>
    <col min="783" max="783" width="12.375" style="3" bestFit="1" customWidth="1"/>
    <col min="784" max="784" width="9.25" style="3" bestFit="1" customWidth="1"/>
    <col min="785" max="785" width="10.875" style="3" customWidth="1"/>
    <col min="786" max="786" width="10.375" style="3" customWidth="1"/>
    <col min="787" max="787" width="8.875" style="3" customWidth="1"/>
    <col min="788" max="788" width="10.5" style="3" customWidth="1"/>
    <col min="789" max="789" width="10.125" style="3" customWidth="1"/>
    <col min="790" max="790" width="8.875" style="3" customWidth="1"/>
    <col min="791" max="792" width="10.5" style="3" customWidth="1"/>
    <col min="793" max="793" width="9" style="3"/>
    <col min="794" max="794" width="10.875" style="3" customWidth="1"/>
    <col min="795" max="795" width="10.75" style="3" customWidth="1"/>
    <col min="796" max="796" width="9" style="3" customWidth="1"/>
    <col min="797" max="797" width="11" style="3" customWidth="1"/>
    <col min="798" max="798" width="11.5" style="3" customWidth="1"/>
    <col min="799" max="799" width="9" style="3" customWidth="1"/>
    <col min="800" max="800" width="11.125" style="3" customWidth="1"/>
    <col min="801" max="801" width="10.625" style="3" customWidth="1"/>
    <col min="802" max="802" width="9" style="3"/>
    <col min="803" max="803" width="11.125" style="3" customWidth="1"/>
    <col min="804" max="804" width="10.125" style="3" customWidth="1"/>
    <col min="805" max="805" width="9" style="3"/>
    <col min="806" max="806" width="11.5" style="3" customWidth="1"/>
    <col min="807" max="807" width="11" style="3" customWidth="1"/>
    <col min="808" max="808" width="9" style="3"/>
    <col min="809" max="809" width="11.75" style="3" customWidth="1"/>
    <col min="810" max="810" width="10.125" style="3" customWidth="1"/>
    <col min="811" max="811" width="9" style="3"/>
    <col min="812" max="812" width="11.125" style="3" customWidth="1"/>
    <col min="813" max="813" width="10.125" style="3" customWidth="1"/>
    <col min="814" max="814" width="9" style="3"/>
    <col min="815" max="815" width="10.875" style="3" customWidth="1"/>
    <col min="816" max="816" width="11" style="3" customWidth="1"/>
    <col min="817" max="817" width="9" style="3"/>
    <col min="818" max="818" width="11.125" style="3" customWidth="1"/>
    <col min="819" max="819" width="10.75" style="3" bestFit="1" customWidth="1"/>
    <col min="820" max="820" width="9" style="3"/>
    <col min="821" max="821" width="12.375" style="3" customWidth="1"/>
    <col min="822" max="822" width="11" style="3" customWidth="1"/>
    <col min="823" max="823" width="9" style="3" customWidth="1"/>
    <col min="824" max="824" width="11.375" style="3" customWidth="1"/>
    <col min="825" max="825" width="10.75" style="3" customWidth="1"/>
    <col min="826" max="826" width="9" style="3"/>
    <col min="827" max="827" width="11.75" style="3" customWidth="1"/>
    <col min="828" max="828" width="11.25" style="3" customWidth="1"/>
    <col min="829" max="829" width="9" style="3"/>
    <col min="830" max="830" width="11.625" style="3" customWidth="1"/>
    <col min="831" max="831" width="11.25" style="3" customWidth="1"/>
    <col min="832" max="832" width="9" style="3"/>
    <col min="833" max="833" width="13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40.125" style="3" customWidth="1"/>
    <col min="1033" max="1033" width="12.125" style="3" customWidth="1"/>
    <col min="1034" max="1034" width="13.375" style="3" customWidth="1"/>
    <col min="1035" max="1035" width="13" style="3" bestFit="1" customWidth="1"/>
    <col min="1036" max="1036" width="17.375" style="3" customWidth="1"/>
    <col min="1037" max="1037" width="12" style="3" bestFit="1" customWidth="1"/>
    <col min="1038" max="1038" width="7.75" style="3" customWidth="1"/>
    <col min="1039" max="1039" width="12.375" style="3" bestFit="1" customWidth="1"/>
    <col min="1040" max="1040" width="9.25" style="3" bestFit="1" customWidth="1"/>
    <col min="1041" max="1041" width="10.875" style="3" customWidth="1"/>
    <col min="1042" max="1042" width="10.375" style="3" customWidth="1"/>
    <col min="1043" max="1043" width="8.875" style="3" customWidth="1"/>
    <col min="1044" max="1044" width="10.5" style="3" customWidth="1"/>
    <col min="1045" max="1045" width="10.125" style="3" customWidth="1"/>
    <col min="1046" max="1046" width="8.875" style="3" customWidth="1"/>
    <col min="1047" max="1048" width="10.5" style="3" customWidth="1"/>
    <col min="1049" max="1049" width="9" style="3"/>
    <col min="1050" max="1050" width="10.875" style="3" customWidth="1"/>
    <col min="1051" max="1051" width="10.75" style="3" customWidth="1"/>
    <col min="1052" max="1052" width="9" style="3" customWidth="1"/>
    <col min="1053" max="1053" width="11" style="3" customWidth="1"/>
    <col min="1054" max="1054" width="11.5" style="3" customWidth="1"/>
    <col min="1055" max="1055" width="9" style="3" customWidth="1"/>
    <col min="1056" max="1056" width="11.125" style="3" customWidth="1"/>
    <col min="1057" max="1057" width="10.625" style="3" customWidth="1"/>
    <col min="1058" max="1058" width="9" style="3"/>
    <col min="1059" max="1059" width="11.125" style="3" customWidth="1"/>
    <col min="1060" max="1060" width="10.125" style="3" customWidth="1"/>
    <col min="1061" max="1061" width="9" style="3"/>
    <col min="1062" max="1062" width="11.5" style="3" customWidth="1"/>
    <col min="1063" max="1063" width="11" style="3" customWidth="1"/>
    <col min="1064" max="1064" width="9" style="3"/>
    <col min="1065" max="1065" width="11.75" style="3" customWidth="1"/>
    <col min="1066" max="1066" width="10.125" style="3" customWidth="1"/>
    <col min="1067" max="1067" width="9" style="3"/>
    <col min="1068" max="1068" width="11.125" style="3" customWidth="1"/>
    <col min="1069" max="1069" width="10.125" style="3" customWidth="1"/>
    <col min="1070" max="1070" width="9" style="3"/>
    <col min="1071" max="1071" width="10.875" style="3" customWidth="1"/>
    <col min="1072" max="1072" width="11" style="3" customWidth="1"/>
    <col min="1073" max="1073" width="9" style="3"/>
    <col min="1074" max="1074" width="11.125" style="3" customWidth="1"/>
    <col min="1075" max="1075" width="10.75" style="3" bestFit="1" customWidth="1"/>
    <col min="1076" max="1076" width="9" style="3"/>
    <col min="1077" max="1077" width="12.375" style="3" customWidth="1"/>
    <col min="1078" max="1078" width="11" style="3" customWidth="1"/>
    <col min="1079" max="1079" width="9" style="3" customWidth="1"/>
    <col min="1080" max="1080" width="11.375" style="3" customWidth="1"/>
    <col min="1081" max="1081" width="10.75" style="3" customWidth="1"/>
    <col min="1082" max="1082" width="9" style="3"/>
    <col min="1083" max="1083" width="11.75" style="3" customWidth="1"/>
    <col min="1084" max="1084" width="11.25" style="3" customWidth="1"/>
    <col min="1085" max="1085" width="9" style="3"/>
    <col min="1086" max="1086" width="11.625" style="3" customWidth="1"/>
    <col min="1087" max="1087" width="11.25" style="3" customWidth="1"/>
    <col min="1088" max="1088" width="9" style="3"/>
    <col min="1089" max="1089" width="13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40.125" style="3" customWidth="1"/>
    <col min="1289" max="1289" width="12.125" style="3" customWidth="1"/>
    <col min="1290" max="1290" width="13.375" style="3" customWidth="1"/>
    <col min="1291" max="1291" width="13" style="3" bestFit="1" customWidth="1"/>
    <col min="1292" max="1292" width="17.375" style="3" customWidth="1"/>
    <col min="1293" max="1293" width="12" style="3" bestFit="1" customWidth="1"/>
    <col min="1294" max="1294" width="7.75" style="3" customWidth="1"/>
    <col min="1295" max="1295" width="12.375" style="3" bestFit="1" customWidth="1"/>
    <col min="1296" max="1296" width="9.25" style="3" bestFit="1" customWidth="1"/>
    <col min="1297" max="1297" width="10.875" style="3" customWidth="1"/>
    <col min="1298" max="1298" width="10.375" style="3" customWidth="1"/>
    <col min="1299" max="1299" width="8.875" style="3" customWidth="1"/>
    <col min="1300" max="1300" width="10.5" style="3" customWidth="1"/>
    <col min="1301" max="1301" width="10.125" style="3" customWidth="1"/>
    <col min="1302" max="1302" width="8.875" style="3" customWidth="1"/>
    <col min="1303" max="1304" width="10.5" style="3" customWidth="1"/>
    <col min="1305" max="1305" width="9" style="3"/>
    <col min="1306" max="1306" width="10.875" style="3" customWidth="1"/>
    <col min="1307" max="1307" width="10.75" style="3" customWidth="1"/>
    <col min="1308" max="1308" width="9" style="3" customWidth="1"/>
    <col min="1309" max="1309" width="11" style="3" customWidth="1"/>
    <col min="1310" max="1310" width="11.5" style="3" customWidth="1"/>
    <col min="1311" max="1311" width="9" style="3" customWidth="1"/>
    <col min="1312" max="1312" width="11.125" style="3" customWidth="1"/>
    <col min="1313" max="1313" width="10.625" style="3" customWidth="1"/>
    <col min="1314" max="1314" width="9" style="3"/>
    <col min="1315" max="1315" width="11.125" style="3" customWidth="1"/>
    <col min="1316" max="1316" width="10.125" style="3" customWidth="1"/>
    <col min="1317" max="1317" width="9" style="3"/>
    <col min="1318" max="1318" width="11.5" style="3" customWidth="1"/>
    <col min="1319" max="1319" width="11" style="3" customWidth="1"/>
    <col min="1320" max="1320" width="9" style="3"/>
    <col min="1321" max="1321" width="11.75" style="3" customWidth="1"/>
    <col min="1322" max="1322" width="10.125" style="3" customWidth="1"/>
    <col min="1323" max="1323" width="9" style="3"/>
    <col min="1324" max="1324" width="11.125" style="3" customWidth="1"/>
    <col min="1325" max="1325" width="10.125" style="3" customWidth="1"/>
    <col min="1326" max="1326" width="9" style="3"/>
    <col min="1327" max="1327" width="10.875" style="3" customWidth="1"/>
    <col min="1328" max="1328" width="11" style="3" customWidth="1"/>
    <col min="1329" max="1329" width="9" style="3"/>
    <col min="1330" max="1330" width="11.125" style="3" customWidth="1"/>
    <col min="1331" max="1331" width="10.75" style="3" bestFit="1" customWidth="1"/>
    <col min="1332" max="1332" width="9" style="3"/>
    <col min="1333" max="1333" width="12.375" style="3" customWidth="1"/>
    <col min="1334" max="1334" width="11" style="3" customWidth="1"/>
    <col min="1335" max="1335" width="9" style="3" customWidth="1"/>
    <col min="1336" max="1336" width="11.375" style="3" customWidth="1"/>
    <col min="1337" max="1337" width="10.75" style="3" customWidth="1"/>
    <col min="1338" max="1338" width="9" style="3"/>
    <col min="1339" max="1339" width="11.75" style="3" customWidth="1"/>
    <col min="1340" max="1340" width="11.25" style="3" customWidth="1"/>
    <col min="1341" max="1341" width="9" style="3"/>
    <col min="1342" max="1342" width="11.625" style="3" customWidth="1"/>
    <col min="1343" max="1343" width="11.25" style="3" customWidth="1"/>
    <col min="1344" max="1344" width="9" style="3"/>
    <col min="1345" max="1345" width="13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40.125" style="3" customWidth="1"/>
    <col min="1545" max="1545" width="12.125" style="3" customWidth="1"/>
    <col min="1546" max="1546" width="13.375" style="3" customWidth="1"/>
    <col min="1547" max="1547" width="13" style="3" bestFit="1" customWidth="1"/>
    <col min="1548" max="1548" width="17.375" style="3" customWidth="1"/>
    <col min="1549" max="1549" width="12" style="3" bestFit="1" customWidth="1"/>
    <col min="1550" max="1550" width="7.75" style="3" customWidth="1"/>
    <col min="1551" max="1551" width="12.375" style="3" bestFit="1" customWidth="1"/>
    <col min="1552" max="1552" width="9.25" style="3" bestFit="1" customWidth="1"/>
    <col min="1553" max="1553" width="10.875" style="3" customWidth="1"/>
    <col min="1554" max="1554" width="10.375" style="3" customWidth="1"/>
    <col min="1555" max="1555" width="8.875" style="3" customWidth="1"/>
    <col min="1556" max="1556" width="10.5" style="3" customWidth="1"/>
    <col min="1557" max="1557" width="10.125" style="3" customWidth="1"/>
    <col min="1558" max="1558" width="8.875" style="3" customWidth="1"/>
    <col min="1559" max="1560" width="10.5" style="3" customWidth="1"/>
    <col min="1561" max="1561" width="9" style="3"/>
    <col min="1562" max="1562" width="10.875" style="3" customWidth="1"/>
    <col min="1563" max="1563" width="10.75" style="3" customWidth="1"/>
    <col min="1564" max="1564" width="9" style="3" customWidth="1"/>
    <col min="1565" max="1565" width="11" style="3" customWidth="1"/>
    <col min="1566" max="1566" width="11.5" style="3" customWidth="1"/>
    <col min="1567" max="1567" width="9" style="3" customWidth="1"/>
    <col min="1568" max="1568" width="11.125" style="3" customWidth="1"/>
    <col min="1569" max="1569" width="10.625" style="3" customWidth="1"/>
    <col min="1570" max="1570" width="9" style="3"/>
    <col min="1571" max="1571" width="11.125" style="3" customWidth="1"/>
    <col min="1572" max="1572" width="10.125" style="3" customWidth="1"/>
    <col min="1573" max="1573" width="9" style="3"/>
    <col min="1574" max="1574" width="11.5" style="3" customWidth="1"/>
    <col min="1575" max="1575" width="11" style="3" customWidth="1"/>
    <col min="1576" max="1576" width="9" style="3"/>
    <col min="1577" max="1577" width="11.75" style="3" customWidth="1"/>
    <col min="1578" max="1578" width="10.125" style="3" customWidth="1"/>
    <col min="1579" max="1579" width="9" style="3"/>
    <col min="1580" max="1580" width="11.125" style="3" customWidth="1"/>
    <col min="1581" max="1581" width="10.125" style="3" customWidth="1"/>
    <col min="1582" max="1582" width="9" style="3"/>
    <col min="1583" max="1583" width="10.875" style="3" customWidth="1"/>
    <col min="1584" max="1584" width="11" style="3" customWidth="1"/>
    <col min="1585" max="1585" width="9" style="3"/>
    <col min="1586" max="1586" width="11.125" style="3" customWidth="1"/>
    <col min="1587" max="1587" width="10.75" style="3" bestFit="1" customWidth="1"/>
    <col min="1588" max="1588" width="9" style="3"/>
    <col min="1589" max="1589" width="12.375" style="3" customWidth="1"/>
    <col min="1590" max="1590" width="11" style="3" customWidth="1"/>
    <col min="1591" max="1591" width="9" style="3" customWidth="1"/>
    <col min="1592" max="1592" width="11.375" style="3" customWidth="1"/>
    <col min="1593" max="1593" width="10.75" style="3" customWidth="1"/>
    <col min="1594" max="1594" width="9" style="3"/>
    <col min="1595" max="1595" width="11.75" style="3" customWidth="1"/>
    <col min="1596" max="1596" width="11.25" style="3" customWidth="1"/>
    <col min="1597" max="1597" width="9" style="3"/>
    <col min="1598" max="1598" width="11.625" style="3" customWidth="1"/>
    <col min="1599" max="1599" width="11.25" style="3" customWidth="1"/>
    <col min="1600" max="1600" width="9" style="3"/>
    <col min="1601" max="1601" width="13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40.125" style="3" customWidth="1"/>
    <col min="1801" max="1801" width="12.125" style="3" customWidth="1"/>
    <col min="1802" max="1802" width="13.375" style="3" customWidth="1"/>
    <col min="1803" max="1803" width="13" style="3" bestFit="1" customWidth="1"/>
    <col min="1804" max="1804" width="17.375" style="3" customWidth="1"/>
    <col min="1805" max="1805" width="12" style="3" bestFit="1" customWidth="1"/>
    <col min="1806" max="1806" width="7.75" style="3" customWidth="1"/>
    <col min="1807" max="1807" width="12.375" style="3" bestFit="1" customWidth="1"/>
    <col min="1808" max="1808" width="9.25" style="3" bestFit="1" customWidth="1"/>
    <col min="1809" max="1809" width="10.875" style="3" customWidth="1"/>
    <col min="1810" max="1810" width="10.375" style="3" customWidth="1"/>
    <col min="1811" max="1811" width="8.875" style="3" customWidth="1"/>
    <col min="1812" max="1812" width="10.5" style="3" customWidth="1"/>
    <col min="1813" max="1813" width="10.125" style="3" customWidth="1"/>
    <col min="1814" max="1814" width="8.875" style="3" customWidth="1"/>
    <col min="1815" max="1816" width="10.5" style="3" customWidth="1"/>
    <col min="1817" max="1817" width="9" style="3"/>
    <col min="1818" max="1818" width="10.875" style="3" customWidth="1"/>
    <col min="1819" max="1819" width="10.75" style="3" customWidth="1"/>
    <col min="1820" max="1820" width="9" style="3" customWidth="1"/>
    <col min="1821" max="1821" width="11" style="3" customWidth="1"/>
    <col min="1822" max="1822" width="11.5" style="3" customWidth="1"/>
    <col min="1823" max="1823" width="9" style="3" customWidth="1"/>
    <col min="1824" max="1824" width="11.125" style="3" customWidth="1"/>
    <col min="1825" max="1825" width="10.625" style="3" customWidth="1"/>
    <col min="1826" max="1826" width="9" style="3"/>
    <col min="1827" max="1827" width="11.125" style="3" customWidth="1"/>
    <col min="1828" max="1828" width="10.125" style="3" customWidth="1"/>
    <col min="1829" max="1829" width="9" style="3"/>
    <col min="1830" max="1830" width="11.5" style="3" customWidth="1"/>
    <col min="1831" max="1831" width="11" style="3" customWidth="1"/>
    <col min="1832" max="1832" width="9" style="3"/>
    <col min="1833" max="1833" width="11.75" style="3" customWidth="1"/>
    <col min="1834" max="1834" width="10.125" style="3" customWidth="1"/>
    <col min="1835" max="1835" width="9" style="3"/>
    <col min="1836" max="1836" width="11.125" style="3" customWidth="1"/>
    <col min="1837" max="1837" width="10.125" style="3" customWidth="1"/>
    <col min="1838" max="1838" width="9" style="3"/>
    <col min="1839" max="1839" width="10.875" style="3" customWidth="1"/>
    <col min="1840" max="1840" width="11" style="3" customWidth="1"/>
    <col min="1841" max="1841" width="9" style="3"/>
    <col min="1842" max="1842" width="11.125" style="3" customWidth="1"/>
    <col min="1843" max="1843" width="10.75" style="3" bestFit="1" customWidth="1"/>
    <col min="1844" max="1844" width="9" style="3"/>
    <col min="1845" max="1845" width="12.375" style="3" customWidth="1"/>
    <col min="1846" max="1846" width="11" style="3" customWidth="1"/>
    <col min="1847" max="1847" width="9" style="3" customWidth="1"/>
    <col min="1848" max="1848" width="11.375" style="3" customWidth="1"/>
    <col min="1849" max="1849" width="10.75" style="3" customWidth="1"/>
    <col min="1850" max="1850" width="9" style="3"/>
    <col min="1851" max="1851" width="11.75" style="3" customWidth="1"/>
    <col min="1852" max="1852" width="11.25" style="3" customWidth="1"/>
    <col min="1853" max="1853" width="9" style="3"/>
    <col min="1854" max="1854" width="11.625" style="3" customWidth="1"/>
    <col min="1855" max="1855" width="11.25" style="3" customWidth="1"/>
    <col min="1856" max="1856" width="9" style="3"/>
    <col min="1857" max="1857" width="13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40.125" style="3" customWidth="1"/>
    <col min="2057" max="2057" width="12.125" style="3" customWidth="1"/>
    <col min="2058" max="2058" width="13.375" style="3" customWidth="1"/>
    <col min="2059" max="2059" width="13" style="3" bestFit="1" customWidth="1"/>
    <col min="2060" max="2060" width="17.375" style="3" customWidth="1"/>
    <col min="2061" max="2061" width="12" style="3" bestFit="1" customWidth="1"/>
    <col min="2062" max="2062" width="7.75" style="3" customWidth="1"/>
    <col min="2063" max="2063" width="12.375" style="3" bestFit="1" customWidth="1"/>
    <col min="2064" max="2064" width="9.25" style="3" bestFit="1" customWidth="1"/>
    <col min="2065" max="2065" width="10.875" style="3" customWidth="1"/>
    <col min="2066" max="2066" width="10.375" style="3" customWidth="1"/>
    <col min="2067" max="2067" width="8.875" style="3" customWidth="1"/>
    <col min="2068" max="2068" width="10.5" style="3" customWidth="1"/>
    <col min="2069" max="2069" width="10.125" style="3" customWidth="1"/>
    <col min="2070" max="2070" width="8.875" style="3" customWidth="1"/>
    <col min="2071" max="2072" width="10.5" style="3" customWidth="1"/>
    <col min="2073" max="2073" width="9" style="3"/>
    <col min="2074" max="2074" width="10.875" style="3" customWidth="1"/>
    <col min="2075" max="2075" width="10.75" style="3" customWidth="1"/>
    <col min="2076" max="2076" width="9" style="3" customWidth="1"/>
    <col min="2077" max="2077" width="11" style="3" customWidth="1"/>
    <col min="2078" max="2078" width="11.5" style="3" customWidth="1"/>
    <col min="2079" max="2079" width="9" style="3" customWidth="1"/>
    <col min="2080" max="2080" width="11.125" style="3" customWidth="1"/>
    <col min="2081" max="2081" width="10.625" style="3" customWidth="1"/>
    <col min="2082" max="2082" width="9" style="3"/>
    <col min="2083" max="2083" width="11.125" style="3" customWidth="1"/>
    <col min="2084" max="2084" width="10.125" style="3" customWidth="1"/>
    <col min="2085" max="2085" width="9" style="3"/>
    <col min="2086" max="2086" width="11.5" style="3" customWidth="1"/>
    <col min="2087" max="2087" width="11" style="3" customWidth="1"/>
    <col min="2088" max="2088" width="9" style="3"/>
    <col min="2089" max="2089" width="11.75" style="3" customWidth="1"/>
    <col min="2090" max="2090" width="10.125" style="3" customWidth="1"/>
    <col min="2091" max="2091" width="9" style="3"/>
    <col min="2092" max="2092" width="11.125" style="3" customWidth="1"/>
    <col min="2093" max="2093" width="10.125" style="3" customWidth="1"/>
    <col min="2094" max="2094" width="9" style="3"/>
    <col min="2095" max="2095" width="10.875" style="3" customWidth="1"/>
    <col min="2096" max="2096" width="11" style="3" customWidth="1"/>
    <col min="2097" max="2097" width="9" style="3"/>
    <col min="2098" max="2098" width="11.125" style="3" customWidth="1"/>
    <col min="2099" max="2099" width="10.75" style="3" bestFit="1" customWidth="1"/>
    <col min="2100" max="2100" width="9" style="3"/>
    <col min="2101" max="2101" width="12.375" style="3" customWidth="1"/>
    <col min="2102" max="2102" width="11" style="3" customWidth="1"/>
    <col min="2103" max="2103" width="9" style="3" customWidth="1"/>
    <col min="2104" max="2104" width="11.375" style="3" customWidth="1"/>
    <col min="2105" max="2105" width="10.75" style="3" customWidth="1"/>
    <col min="2106" max="2106" width="9" style="3"/>
    <col min="2107" max="2107" width="11.75" style="3" customWidth="1"/>
    <col min="2108" max="2108" width="11.25" style="3" customWidth="1"/>
    <col min="2109" max="2109" width="9" style="3"/>
    <col min="2110" max="2110" width="11.625" style="3" customWidth="1"/>
    <col min="2111" max="2111" width="11.25" style="3" customWidth="1"/>
    <col min="2112" max="2112" width="9" style="3"/>
    <col min="2113" max="2113" width="13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40.125" style="3" customWidth="1"/>
    <col min="2313" max="2313" width="12.125" style="3" customWidth="1"/>
    <col min="2314" max="2314" width="13.375" style="3" customWidth="1"/>
    <col min="2315" max="2315" width="13" style="3" bestFit="1" customWidth="1"/>
    <col min="2316" max="2316" width="17.375" style="3" customWidth="1"/>
    <col min="2317" max="2317" width="12" style="3" bestFit="1" customWidth="1"/>
    <col min="2318" max="2318" width="7.75" style="3" customWidth="1"/>
    <col min="2319" max="2319" width="12.375" style="3" bestFit="1" customWidth="1"/>
    <col min="2320" max="2320" width="9.25" style="3" bestFit="1" customWidth="1"/>
    <col min="2321" max="2321" width="10.875" style="3" customWidth="1"/>
    <col min="2322" max="2322" width="10.375" style="3" customWidth="1"/>
    <col min="2323" max="2323" width="8.875" style="3" customWidth="1"/>
    <col min="2324" max="2324" width="10.5" style="3" customWidth="1"/>
    <col min="2325" max="2325" width="10.125" style="3" customWidth="1"/>
    <col min="2326" max="2326" width="8.875" style="3" customWidth="1"/>
    <col min="2327" max="2328" width="10.5" style="3" customWidth="1"/>
    <col min="2329" max="2329" width="9" style="3"/>
    <col min="2330" max="2330" width="10.875" style="3" customWidth="1"/>
    <col min="2331" max="2331" width="10.75" style="3" customWidth="1"/>
    <col min="2332" max="2332" width="9" style="3" customWidth="1"/>
    <col min="2333" max="2333" width="11" style="3" customWidth="1"/>
    <col min="2334" max="2334" width="11.5" style="3" customWidth="1"/>
    <col min="2335" max="2335" width="9" style="3" customWidth="1"/>
    <col min="2336" max="2336" width="11.125" style="3" customWidth="1"/>
    <col min="2337" max="2337" width="10.625" style="3" customWidth="1"/>
    <col min="2338" max="2338" width="9" style="3"/>
    <col min="2339" max="2339" width="11.125" style="3" customWidth="1"/>
    <col min="2340" max="2340" width="10.125" style="3" customWidth="1"/>
    <col min="2341" max="2341" width="9" style="3"/>
    <col min="2342" max="2342" width="11.5" style="3" customWidth="1"/>
    <col min="2343" max="2343" width="11" style="3" customWidth="1"/>
    <col min="2344" max="2344" width="9" style="3"/>
    <col min="2345" max="2345" width="11.75" style="3" customWidth="1"/>
    <col min="2346" max="2346" width="10.125" style="3" customWidth="1"/>
    <col min="2347" max="2347" width="9" style="3"/>
    <col min="2348" max="2348" width="11.125" style="3" customWidth="1"/>
    <col min="2349" max="2349" width="10.125" style="3" customWidth="1"/>
    <col min="2350" max="2350" width="9" style="3"/>
    <col min="2351" max="2351" width="10.875" style="3" customWidth="1"/>
    <col min="2352" max="2352" width="11" style="3" customWidth="1"/>
    <col min="2353" max="2353" width="9" style="3"/>
    <col min="2354" max="2354" width="11.125" style="3" customWidth="1"/>
    <col min="2355" max="2355" width="10.75" style="3" bestFit="1" customWidth="1"/>
    <col min="2356" max="2356" width="9" style="3"/>
    <col min="2357" max="2357" width="12.375" style="3" customWidth="1"/>
    <col min="2358" max="2358" width="11" style="3" customWidth="1"/>
    <col min="2359" max="2359" width="9" style="3" customWidth="1"/>
    <col min="2360" max="2360" width="11.375" style="3" customWidth="1"/>
    <col min="2361" max="2361" width="10.75" style="3" customWidth="1"/>
    <col min="2362" max="2362" width="9" style="3"/>
    <col min="2363" max="2363" width="11.75" style="3" customWidth="1"/>
    <col min="2364" max="2364" width="11.25" style="3" customWidth="1"/>
    <col min="2365" max="2365" width="9" style="3"/>
    <col min="2366" max="2366" width="11.625" style="3" customWidth="1"/>
    <col min="2367" max="2367" width="11.25" style="3" customWidth="1"/>
    <col min="2368" max="2368" width="9" style="3"/>
    <col min="2369" max="2369" width="13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40.125" style="3" customWidth="1"/>
    <col min="2569" max="2569" width="12.125" style="3" customWidth="1"/>
    <col min="2570" max="2570" width="13.375" style="3" customWidth="1"/>
    <col min="2571" max="2571" width="13" style="3" bestFit="1" customWidth="1"/>
    <col min="2572" max="2572" width="17.375" style="3" customWidth="1"/>
    <col min="2573" max="2573" width="12" style="3" bestFit="1" customWidth="1"/>
    <col min="2574" max="2574" width="7.75" style="3" customWidth="1"/>
    <col min="2575" max="2575" width="12.375" style="3" bestFit="1" customWidth="1"/>
    <col min="2576" max="2576" width="9.25" style="3" bestFit="1" customWidth="1"/>
    <col min="2577" max="2577" width="10.875" style="3" customWidth="1"/>
    <col min="2578" max="2578" width="10.375" style="3" customWidth="1"/>
    <col min="2579" max="2579" width="8.875" style="3" customWidth="1"/>
    <col min="2580" max="2580" width="10.5" style="3" customWidth="1"/>
    <col min="2581" max="2581" width="10.125" style="3" customWidth="1"/>
    <col min="2582" max="2582" width="8.875" style="3" customWidth="1"/>
    <col min="2583" max="2584" width="10.5" style="3" customWidth="1"/>
    <col min="2585" max="2585" width="9" style="3"/>
    <col min="2586" max="2586" width="10.875" style="3" customWidth="1"/>
    <col min="2587" max="2587" width="10.75" style="3" customWidth="1"/>
    <col min="2588" max="2588" width="9" style="3" customWidth="1"/>
    <col min="2589" max="2589" width="11" style="3" customWidth="1"/>
    <col min="2590" max="2590" width="11.5" style="3" customWidth="1"/>
    <col min="2591" max="2591" width="9" style="3" customWidth="1"/>
    <col min="2592" max="2592" width="11.125" style="3" customWidth="1"/>
    <col min="2593" max="2593" width="10.625" style="3" customWidth="1"/>
    <col min="2594" max="2594" width="9" style="3"/>
    <col min="2595" max="2595" width="11.125" style="3" customWidth="1"/>
    <col min="2596" max="2596" width="10.125" style="3" customWidth="1"/>
    <col min="2597" max="2597" width="9" style="3"/>
    <col min="2598" max="2598" width="11.5" style="3" customWidth="1"/>
    <col min="2599" max="2599" width="11" style="3" customWidth="1"/>
    <col min="2600" max="2600" width="9" style="3"/>
    <col min="2601" max="2601" width="11.75" style="3" customWidth="1"/>
    <col min="2602" max="2602" width="10.125" style="3" customWidth="1"/>
    <col min="2603" max="2603" width="9" style="3"/>
    <col min="2604" max="2604" width="11.125" style="3" customWidth="1"/>
    <col min="2605" max="2605" width="10.125" style="3" customWidth="1"/>
    <col min="2606" max="2606" width="9" style="3"/>
    <col min="2607" max="2607" width="10.875" style="3" customWidth="1"/>
    <col min="2608" max="2608" width="11" style="3" customWidth="1"/>
    <col min="2609" max="2609" width="9" style="3"/>
    <col min="2610" max="2610" width="11.125" style="3" customWidth="1"/>
    <col min="2611" max="2611" width="10.75" style="3" bestFit="1" customWidth="1"/>
    <col min="2612" max="2612" width="9" style="3"/>
    <col min="2613" max="2613" width="12.375" style="3" customWidth="1"/>
    <col min="2614" max="2614" width="11" style="3" customWidth="1"/>
    <col min="2615" max="2615" width="9" style="3" customWidth="1"/>
    <col min="2616" max="2616" width="11.375" style="3" customWidth="1"/>
    <col min="2617" max="2617" width="10.75" style="3" customWidth="1"/>
    <col min="2618" max="2618" width="9" style="3"/>
    <col min="2619" max="2619" width="11.75" style="3" customWidth="1"/>
    <col min="2620" max="2620" width="11.25" style="3" customWidth="1"/>
    <col min="2621" max="2621" width="9" style="3"/>
    <col min="2622" max="2622" width="11.625" style="3" customWidth="1"/>
    <col min="2623" max="2623" width="11.25" style="3" customWidth="1"/>
    <col min="2624" max="2624" width="9" style="3"/>
    <col min="2625" max="2625" width="13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40.125" style="3" customWidth="1"/>
    <col min="2825" max="2825" width="12.125" style="3" customWidth="1"/>
    <col min="2826" max="2826" width="13.375" style="3" customWidth="1"/>
    <col min="2827" max="2827" width="13" style="3" bestFit="1" customWidth="1"/>
    <col min="2828" max="2828" width="17.375" style="3" customWidth="1"/>
    <col min="2829" max="2829" width="12" style="3" bestFit="1" customWidth="1"/>
    <col min="2830" max="2830" width="7.75" style="3" customWidth="1"/>
    <col min="2831" max="2831" width="12.375" style="3" bestFit="1" customWidth="1"/>
    <col min="2832" max="2832" width="9.25" style="3" bestFit="1" customWidth="1"/>
    <col min="2833" max="2833" width="10.875" style="3" customWidth="1"/>
    <col min="2834" max="2834" width="10.375" style="3" customWidth="1"/>
    <col min="2835" max="2835" width="8.875" style="3" customWidth="1"/>
    <col min="2836" max="2836" width="10.5" style="3" customWidth="1"/>
    <col min="2837" max="2837" width="10.125" style="3" customWidth="1"/>
    <col min="2838" max="2838" width="8.875" style="3" customWidth="1"/>
    <col min="2839" max="2840" width="10.5" style="3" customWidth="1"/>
    <col min="2841" max="2841" width="9" style="3"/>
    <col min="2842" max="2842" width="10.875" style="3" customWidth="1"/>
    <col min="2843" max="2843" width="10.75" style="3" customWidth="1"/>
    <col min="2844" max="2844" width="9" style="3" customWidth="1"/>
    <col min="2845" max="2845" width="11" style="3" customWidth="1"/>
    <col min="2846" max="2846" width="11.5" style="3" customWidth="1"/>
    <col min="2847" max="2847" width="9" style="3" customWidth="1"/>
    <col min="2848" max="2848" width="11.125" style="3" customWidth="1"/>
    <col min="2849" max="2849" width="10.625" style="3" customWidth="1"/>
    <col min="2850" max="2850" width="9" style="3"/>
    <col min="2851" max="2851" width="11.125" style="3" customWidth="1"/>
    <col min="2852" max="2852" width="10.125" style="3" customWidth="1"/>
    <col min="2853" max="2853" width="9" style="3"/>
    <col min="2854" max="2854" width="11.5" style="3" customWidth="1"/>
    <col min="2855" max="2855" width="11" style="3" customWidth="1"/>
    <col min="2856" max="2856" width="9" style="3"/>
    <col min="2857" max="2857" width="11.75" style="3" customWidth="1"/>
    <col min="2858" max="2858" width="10.125" style="3" customWidth="1"/>
    <col min="2859" max="2859" width="9" style="3"/>
    <col min="2860" max="2860" width="11.125" style="3" customWidth="1"/>
    <col min="2861" max="2861" width="10.125" style="3" customWidth="1"/>
    <col min="2862" max="2862" width="9" style="3"/>
    <col min="2863" max="2863" width="10.875" style="3" customWidth="1"/>
    <col min="2864" max="2864" width="11" style="3" customWidth="1"/>
    <col min="2865" max="2865" width="9" style="3"/>
    <col min="2866" max="2866" width="11.125" style="3" customWidth="1"/>
    <col min="2867" max="2867" width="10.75" style="3" bestFit="1" customWidth="1"/>
    <col min="2868" max="2868" width="9" style="3"/>
    <col min="2869" max="2869" width="12.375" style="3" customWidth="1"/>
    <col min="2870" max="2870" width="11" style="3" customWidth="1"/>
    <col min="2871" max="2871" width="9" style="3" customWidth="1"/>
    <col min="2872" max="2872" width="11.375" style="3" customWidth="1"/>
    <col min="2873" max="2873" width="10.75" style="3" customWidth="1"/>
    <col min="2874" max="2874" width="9" style="3"/>
    <col min="2875" max="2875" width="11.75" style="3" customWidth="1"/>
    <col min="2876" max="2876" width="11.25" style="3" customWidth="1"/>
    <col min="2877" max="2877" width="9" style="3"/>
    <col min="2878" max="2878" width="11.625" style="3" customWidth="1"/>
    <col min="2879" max="2879" width="11.25" style="3" customWidth="1"/>
    <col min="2880" max="2880" width="9" style="3"/>
    <col min="2881" max="2881" width="13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40.125" style="3" customWidth="1"/>
    <col min="3081" max="3081" width="12.125" style="3" customWidth="1"/>
    <col min="3082" max="3082" width="13.375" style="3" customWidth="1"/>
    <col min="3083" max="3083" width="13" style="3" bestFit="1" customWidth="1"/>
    <col min="3084" max="3084" width="17.375" style="3" customWidth="1"/>
    <col min="3085" max="3085" width="12" style="3" bestFit="1" customWidth="1"/>
    <col min="3086" max="3086" width="7.75" style="3" customWidth="1"/>
    <col min="3087" max="3087" width="12.375" style="3" bestFit="1" customWidth="1"/>
    <col min="3088" max="3088" width="9.25" style="3" bestFit="1" customWidth="1"/>
    <col min="3089" max="3089" width="10.875" style="3" customWidth="1"/>
    <col min="3090" max="3090" width="10.375" style="3" customWidth="1"/>
    <col min="3091" max="3091" width="8.875" style="3" customWidth="1"/>
    <col min="3092" max="3092" width="10.5" style="3" customWidth="1"/>
    <col min="3093" max="3093" width="10.125" style="3" customWidth="1"/>
    <col min="3094" max="3094" width="8.875" style="3" customWidth="1"/>
    <col min="3095" max="3096" width="10.5" style="3" customWidth="1"/>
    <col min="3097" max="3097" width="9" style="3"/>
    <col min="3098" max="3098" width="10.875" style="3" customWidth="1"/>
    <col min="3099" max="3099" width="10.75" style="3" customWidth="1"/>
    <col min="3100" max="3100" width="9" style="3" customWidth="1"/>
    <col min="3101" max="3101" width="11" style="3" customWidth="1"/>
    <col min="3102" max="3102" width="11.5" style="3" customWidth="1"/>
    <col min="3103" max="3103" width="9" style="3" customWidth="1"/>
    <col min="3104" max="3104" width="11.125" style="3" customWidth="1"/>
    <col min="3105" max="3105" width="10.625" style="3" customWidth="1"/>
    <col min="3106" max="3106" width="9" style="3"/>
    <col min="3107" max="3107" width="11.125" style="3" customWidth="1"/>
    <col min="3108" max="3108" width="10.125" style="3" customWidth="1"/>
    <col min="3109" max="3109" width="9" style="3"/>
    <col min="3110" max="3110" width="11.5" style="3" customWidth="1"/>
    <col min="3111" max="3111" width="11" style="3" customWidth="1"/>
    <col min="3112" max="3112" width="9" style="3"/>
    <col min="3113" max="3113" width="11.75" style="3" customWidth="1"/>
    <col min="3114" max="3114" width="10.125" style="3" customWidth="1"/>
    <col min="3115" max="3115" width="9" style="3"/>
    <col min="3116" max="3116" width="11.125" style="3" customWidth="1"/>
    <col min="3117" max="3117" width="10.125" style="3" customWidth="1"/>
    <col min="3118" max="3118" width="9" style="3"/>
    <col min="3119" max="3119" width="10.875" style="3" customWidth="1"/>
    <col min="3120" max="3120" width="11" style="3" customWidth="1"/>
    <col min="3121" max="3121" width="9" style="3"/>
    <col min="3122" max="3122" width="11.125" style="3" customWidth="1"/>
    <col min="3123" max="3123" width="10.75" style="3" bestFit="1" customWidth="1"/>
    <col min="3124" max="3124" width="9" style="3"/>
    <col min="3125" max="3125" width="12.375" style="3" customWidth="1"/>
    <col min="3126" max="3126" width="11" style="3" customWidth="1"/>
    <col min="3127" max="3127" width="9" style="3" customWidth="1"/>
    <col min="3128" max="3128" width="11.375" style="3" customWidth="1"/>
    <col min="3129" max="3129" width="10.75" style="3" customWidth="1"/>
    <col min="3130" max="3130" width="9" style="3"/>
    <col min="3131" max="3131" width="11.75" style="3" customWidth="1"/>
    <col min="3132" max="3132" width="11.25" style="3" customWidth="1"/>
    <col min="3133" max="3133" width="9" style="3"/>
    <col min="3134" max="3134" width="11.625" style="3" customWidth="1"/>
    <col min="3135" max="3135" width="11.25" style="3" customWidth="1"/>
    <col min="3136" max="3136" width="9" style="3"/>
    <col min="3137" max="3137" width="13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40.125" style="3" customWidth="1"/>
    <col min="3337" max="3337" width="12.125" style="3" customWidth="1"/>
    <col min="3338" max="3338" width="13.375" style="3" customWidth="1"/>
    <col min="3339" max="3339" width="13" style="3" bestFit="1" customWidth="1"/>
    <col min="3340" max="3340" width="17.375" style="3" customWidth="1"/>
    <col min="3341" max="3341" width="12" style="3" bestFit="1" customWidth="1"/>
    <col min="3342" max="3342" width="7.75" style="3" customWidth="1"/>
    <col min="3343" max="3343" width="12.375" style="3" bestFit="1" customWidth="1"/>
    <col min="3344" max="3344" width="9.25" style="3" bestFit="1" customWidth="1"/>
    <col min="3345" max="3345" width="10.875" style="3" customWidth="1"/>
    <col min="3346" max="3346" width="10.375" style="3" customWidth="1"/>
    <col min="3347" max="3347" width="8.875" style="3" customWidth="1"/>
    <col min="3348" max="3348" width="10.5" style="3" customWidth="1"/>
    <col min="3349" max="3349" width="10.125" style="3" customWidth="1"/>
    <col min="3350" max="3350" width="8.875" style="3" customWidth="1"/>
    <col min="3351" max="3352" width="10.5" style="3" customWidth="1"/>
    <col min="3353" max="3353" width="9" style="3"/>
    <col min="3354" max="3354" width="10.875" style="3" customWidth="1"/>
    <col min="3355" max="3355" width="10.75" style="3" customWidth="1"/>
    <col min="3356" max="3356" width="9" style="3" customWidth="1"/>
    <col min="3357" max="3357" width="11" style="3" customWidth="1"/>
    <col min="3358" max="3358" width="11.5" style="3" customWidth="1"/>
    <col min="3359" max="3359" width="9" style="3" customWidth="1"/>
    <col min="3360" max="3360" width="11.125" style="3" customWidth="1"/>
    <col min="3361" max="3361" width="10.625" style="3" customWidth="1"/>
    <col min="3362" max="3362" width="9" style="3"/>
    <col min="3363" max="3363" width="11.125" style="3" customWidth="1"/>
    <col min="3364" max="3364" width="10.125" style="3" customWidth="1"/>
    <col min="3365" max="3365" width="9" style="3"/>
    <col min="3366" max="3366" width="11.5" style="3" customWidth="1"/>
    <col min="3367" max="3367" width="11" style="3" customWidth="1"/>
    <col min="3368" max="3368" width="9" style="3"/>
    <col min="3369" max="3369" width="11.75" style="3" customWidth="1"/>
    <col min="3370" max="3370" width="10.125" style="3" customWidth="1"/>
    <col min="3371" max="3371" width="9" style="3"/>
    <col min="3372" max="3372" width="11.125" style="3" customWidth="1"/>
    <col min="3373" max="3373" width="10.125" style="3" customWidth="1"/>
    <col min="3374" max="3374" width="9" style="3"/>
    <col min="3375" max="3375" width="10.875" style="3" customWidth="1"/>
    <col min="3376" max="3376" width="11" style="3" customWidth="1"/>
    <col min="3377" max="3377" width="9" style="3"/>
    <col min="3378" max="3378" width="11.125" style="3" customWidth="1"/>
    <col min="3379" max="3379" width="10.75" style="3" bestFit="1" customWidth="1"/>
    <col min="3380" max="3380" width="9" style="3"/>
    <col min="3381" max="3381" width="12.375" style="3" customWidth="1"/>
    <col min="3382" max="3382" width="11" style="3" customWidth="1"/>
    <col min="3383" max="3383" width="9" style="3" customWidth="1"/>
    <col min="3384" max="3384" width="11.375" style="3" customWidth="1"/>
    <col min="3385" max="3385" width="10.75" style="3" customWidth="1"/>
    <col min="3386" max="3386" width="9" style="3"/>
    <col min="3387" max="3387" width="11.75" style="3" customWidth="1"/>
    <col min="3388" max="3388" width="11.25" style="3" customWidth="1"/>
    <col min="3389" max="3389" width="9" style="3"/>
    <col min="3390" max="3390" width="11.625" style="3" customWidth="1"/>
    <col min="3391" max="3391" width="11.25" style="3" customWidth="1"/>
    <col min="3392" max="3392" width="9" style="3"/>
    <col min="3393" max="3393" width="13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40.125" style="3" customWidth="1"/>
    <col min="3593" max="3593" width="12.125" style="3" customWidth="1"/>
    <col min="3594" max="3594" width="13.375" style="3" customWidth="1"/>
    <col min="3595" max="3595" width="13" style="3" bestFit="1" customWidth="1"/>
    <col min="3596" max="3596" width="17.375" style="3" customWidth="1"/>
    <col min="3597" max="3597" width="12" style="3" bestFit="1" customWidth="1"/>
    <col min="3598" max="3598" width="7.75" style="3" customWidth="1"/>
    <col min="3599" max="3599" width="12.375" style="3" bestFit="1" customWidth="1"/>
    <col min="3600" max="3600" width="9.25" style="3" bestFit="1" customWidth="1"/>
    <col min="3601" max="3601" width="10.875" style="3" customWidth="1"/>
    <col min="3602" max="3602" width="10.375" style="3" customWidth="1"/>
    <col min="3603" max="3603" width="8.875" style="3" customWidth="1"/>
    <col min="3604" max="3604" width="10.5" style="3" customWidth="1"/>
    <col min="3605" max="3605" width="10.125" style="3" customWidth="1"/>
    <col min="3606" max="3606" width="8.875" style="3" customWidth="1"/>
    <col min="3607" max="3608" width="10.5" style="3" customWidth="1"/>
    <col min="3609" max="3609" width="9" style="3"/>
    <col min="3610" max="3610" width="10.875" style="3" customWidth="1"/>
    <col min="3611" max="3611" width="10.75" style="3" customWidth="1"/>
    <col min="3612" max="3612" width="9" style="3" customWidth="1"/>
    <col min="3613" max="3613" width="11" style="3" customWidth="1"/>
    <col min="3614" max="3614" width="11.5" style="3" customWidth="1"/>
    <col min="3615" max="3615" width="9" style="3" customWidth="1"/>
    <col min="3616" max="3616" width="11.125" style="3" customWidth="1"/>
    <col min="3617" max="3617" width="10.625" style="3" customWidth="1"/>
    <col min="3618" max="3618" width="9" style="3"/>
    <col min="3619" max="3619" width="11.125" style="3" customWidth="1"/>
    <col min="3620" max="3620" width="10.125" style="3" customWidth="1"/>
    <col min="3621" max="3621" width="9" style="3"/>
    <col min="3622" max="3622" width="11.5" style="3" customWidth="1"/>
    <col min="3623" max="3623" width="11" style="3" customWidth="1"/>
    <col min="3624" max="3624" width="9" style="3"/>
    <col min="3625" max="3625" width="11.75" style="3" customWidth="1"/>
    <col min="3626" max="3626" width="10.125" style="3" customWidth="1"/>
    <col min="3627" max="3627" width="9" style="3"/>
    <col min="3628" max="3628" width="11.125" style="3" customWidth="1"/>
    <col min="3629" max="3629" width="10.125" style="3" customWidth="1"/>
    <col min="3630" max="3630" width="9" style="3"/>
    <col min="3631" max="3631" width="10.875" style="3" customWidth="1"/>
    <col min="3632" max="3632" width="11" style="3" customWidth="1"/>
    <col min="3633" max="3633" width="9" style="3"/>
    <col min="3634" max="3634" width="11.125" style="3" customWidth="1"/>
    <col min="3635" max="3635" width="10.75" style="3" bestFit="1" customWidth="1"/>
    <col min="3636" max="3636" width="9" style="3"/>
    <col min="3637" max="3637" width="12.375" style="3" customWidth="1"/>
    <col min="3638" max="3638" width="11" style="3" customWidth="1"/>
    <col min="3639" max="3639" width="9" style="3" customWidth="1"/>
    <col min="3640" max="3640" width="11.375" style="3" customWidth="1"/>
    <col min="3641" max="3641" width="10.75" style="3" customWidth="1"/>
    <col min="3642" max="3642" width="9" style="3"/>
    <col min="3643" max="3643" width="11.75" style="3" customWidth="1"/>
    <col min="3644" max="3644" width="11.25" style="3" customWidth="1"/>
    <col min="3645" max="3645" width="9" style="3"/>
    <col min="3646" max="3646" width="11.625" style="3" customWidth="1"/>
    <col min="3647" max="3647" width="11.25" style="3" customWidth="1"/>
    <col min="3648" max="3648" width="9" style="3"/>
    <col min="3649" max="3649" width="13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40.125" style="3" customWidth="1"/>
    <col min="3849" max="3849" width="12.125" style="3" customWidth="1"/>
    <col min="3850" max="3850" width="13.375" style="3" customWidth="1"/>
    <col min="3851" max="3851" width="13" style="3" bestFit="1" customWidth="1"/>
    <col min="3852" max="3852" width="17.375" style="3" customWidth="1"/>
    <col min="3853" max="3853" width="12" style="3" bestFit="1" customWidth="1"/>
    <col min="3854" max="3854" width="7.75" style="3" customWidth="1"/>
    <col min="3855" max="3855" width="12.375" style="3" bestFit="1" customWidth="1"/>
    <col min="3856" max="3856" width="9.25" style="3" bestFit="1" customWidth="1"/>
    <col min="3857" max="3857" width="10.875" style="3" customWidth="1"/>
    <col min="3858" max="3858" width="10.375" style="3" customWidth="1"/>
    <col min="3859" max="3859" width="8.875" style="3" customWidth="1"/>
    <col min="3860" max="3860" width="10.5" style="3" customWidth="1"/>
    <col min="3861" max="3861" width="10.125" style="3" customWidth="1"/>
    <col min="3862" max="3862" width="8.875" style="3" customWidth="1"/>
    <col min="3863" max="3864" width="10.5" style="3" customWidth="1"/>
    <col min="3865" max="3865" width="9" style="3"/>
    <col min="3866" max="3866" width="10.875" style="3" customWidth="1"/>
    <col min="3867" max="3867" width="10.75" style="3" customWidth="1"/>
    <col min="3868" max="3868" width="9" style="3" customWidth="1"/>
    <col min="3869" max="3869" width="11" style="3" customWidth="1"/>
    <col min="3870" max="3870" width="11.5" style="3" customWidth="1"/>
    <col min="3871" max="3871" width="9" style="3" customWidth="1"/>
    <col min="3872" max="3872" width="11.125" style="3" customWidth="1"/>
    <col min="3873" max="3873" width="10.625" style="3" customWidth="1"/>
    <col min="3874" max="3874" width="9" style="3"/>
    <col min="3875" max="3875" width="11.125" style="3" customWidth="1"/>
    <col min="3876" max="3876" width="10.125" style="3" customWidth="1"/>
    <col min="3877" max="3877" width="9" style="3"/>
    <col min="3878" max="3878" width="11.5" style="3" customWidth="1"/>
    <col min="3879" max="3879" width="11" style="3" customWidth="1"/>
    <col min="3880" max="3880" width="9" style="3"/>
    <col min="3881" max="3881" width="11.75" style="3" customWidth="1"/>
    <col min="3882" max="3882" width="10.125" style="3" customWidth="1"/>
    <col min="3883" max="3883" width="9" style="3"/>
    <col min="3884" max="3884" width="11.125" style="3" customWidth="1"/>
    <col min="3885" max="3885" width="10.125" style="3" customWidth="1"/>
    <col min="3886" max="3886" width="9" style="3"/>
    <col min="3887" max="3887" width="10.875" style="3" customWidth="1"/>
    <col min="3888" max="3888" width="11" style="3" customWidth="1"/>
    <col min="3889" max="3889" width="9" style="3"/>
    <col min="3890" max="3890" width="11.125" style="3" customWidth="1"/>
    <col min="3891" max="3891" width="10.75" style="3" bestFit="1" customWidth="1"/>
    <col min="3892" max="3892" width="9" style="3"/>
    <col min="3893" max="3893" width="12.375" style="3" customWidth="1"/>
    <col min="3894" max="3894" width="11" style="3" customWidth="1"/>
    <col min="3895" max="3895" width="9" style="3" customWidth="1"/>
    <col min="3896" max="3896" width="11.375" style="3" customWidth="1"/>
    <col min="3897" max="3897" width="10.75" style="3" customWidth="1"/>
    <col min="3898" max="3898" width="9" style="3"/>
    <col min="3899" max="3899" width="11.75" style="3" customWidth="1"/>
    <col min="3900" max="3900" width="11.25" style="3" customWidth="1"/>
    <col min="3901" max="3901" width="9" style="3"/>
    <col min="3902" max="3902" width="11.625" style="3" customWidth="1"/>
    <col min="3903" max="3903" width="11.25" style="3" customWidth="1"/>
    <col min="3904" max="3904" width="9" style="3"/>
    <col min="3905" max="3905" width="13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40.125" style="3" customWidth="1"/>
    <col min="4105" max="4105" width="12.125" style="3" customWidth="1"/>
    <col min="4106" max="4106" width="13.375" style="3" customWidth="1"/>
    <col min="4107" max="4107" width="13" style="3" bestFit="1" customWidth="1"/>
    <col min="4108" max="4108" width="17.375" style="3" customWidth="1"/>
    <col min="4109" max="4109" width="12" style="3" bestFit="1" customWidth="1"/>
    <col min="4110" max="4110" width="7.75" style="3" customWidth="1"/>
    <col min="4111" max="4111" width="12.375" style="3" bestFit="1" customWidth="1"/>
    <col min="4112" max="4112" width="9.25" style="3" bestFit="1" customWidth="1"/>
    <col min="4113" max="4113" width="10.875" style="3" customWidth="1"/>
    <col min="4114" max="4114" width="10.375" style="3" customWidth="1"/>
    <col min="4115" max="4115" width="8.875" style="3" customWidth="1"/>
    <col min="4116" max="4116" width="10.5" style="3" customWidth="1"/>
    <col min="4117" max="4117" width="10.125" style="3" customWidth="1"/>
    <col min="4118" max="4118" width="8.875" style="3" customWidth="1"/>
    <col min="4119" max="4120" width="10.5" style="3" customWidth="1"/>
    <col min="4121" max="4121" width="9" style="3"/>
    <col min="4122" max="4122" width="10.875" style="3" customWidth="1"/>
    <col min="4123" max="4123" width="10.75" style="3" customWidth="1"/>
    <col min="4124" max="4124" width="9" style="3" customWidth="1"/>
    <col min="4125" max="4125" width="11" style="3" customWidth="1"/>
    <col min="4126" max="4126" width="11.5" style="3" customWidth="1"/>
    <col min="4127" max="4127" width="9" style="3" customWidth="1"/>
    <col min="4128" max="4128" width="11.125" style="3" customWidth="1"/>
    <col min="4129" max="4129" width="10.625" style="3" customWidth="1"/>
    <col min="4130" max="4130" width="9" style="3"/>
    <col min="4131" max="4131" width="11.125" style="3" customWidth="1"/>
    <col min="4132" max="4132" width="10.125" style="3" customWidth="1"/>
    <col min="4133" max="4133" width="9" style="3"/>
    <col min="4134" max="4134" width="11.5" style="3" customWidth="1"/>
    <col min="4135" max="4135" width="11" style="3" customWidth="1"/>
    <col min="4136" max="4136" width="9" style="3"/>
    <col min="4137" max="4137" width="11.75" style="3" customWidth="1"/>
    <col min="4138" max="4138" width="10.125" style="3" customWidth="1"/>
    <col min="4139" max="4139" width="9" style="3"/>
    <col min="4140" max="4140" width="11.125" style="3" customWidth="1"/>
    <col min="4141" max="4141" width="10.125" style="3" customWidth="1"/>
    <col min="4142" max="4142" width="9" style="3"/>
    <col min="4143" max="4143" width="10.875" style="3" customWidth="1"/>
    <col min="4144" max="4144" width="11" style="3" customWidth="1"/>
    <col min="4145" max="4145" width="9" style="3"/>
    <col min="4146" max="4146" width="11.125" style="3" customWidth="1"/>
    <col min="4147" max="4147" width="10.75" style="3" bestFit="1" customWidth="1"/>
    <col min="4148" max="4148" width="9" style="3"/>
    <col min="4149" max="4149" width="12.375" style="3" customWidth="1"/>
    <col min="4150" max="4150" width="11" style="3" customWidth="1"/>
    <col min="4151" max="4151" width="9" style="3" customWidth="1"/>
    <col min="4152" max="4152" width="11.375" style="3" customWidth="1"/>
    <col min="4153" max="4153" width="10.75" style="3" customWidth="1"/>
    <col min="4154" max="4154" width="9" style="3"/>
    <col min="4155" max="4155" width="11.75" style="3" customWidth="1"/>
    <col min="4156" max="4156" width="11.25" style="3" customWidth="1"/>
    <col min="4157" max="4157" width="9" style="3"/>
    <col min="4158" max="4158" width="11.625" style="3" customWidth="1"/>
    <col min="4159" max="4159" width="11.25" style="3" customWidth="1"/>
    <col min="4160" max="4160" width="9" style="3"/>
    <col min="4161" max="4161" width="13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40.125" style="3" customWidth="1"/>
    <col min="4361" max="4361" width="12.125" style="3" customWidth="1"/>
    <col min="4362" max="4362" width="13.375" style="3" customWidth="1"/>
    <col min="4363" max="4363" width="13" style="3" bestFit="1" customWidth="1"/>
    <col min="4364" max="4364" width="17.375" style="3" customWidth="1"/>
    <col min="4365" max="4365" width="12" style="3" bestFit="1" customWidth="1"/>
    <col min="4366" max="4366" width="7.75" style="3" customWidth="1"/>
    <col min="4367" max="4367" width="12.375" style="3" bestFit="1" customWidth="1"/>
    <col min="4368" max="4368" width="9.25" style="3" bestFit="1" customWidth="1"/>
    <col min="4369" max="4369" width="10.875" style="3" customWidth="1"/>
    <col min="4370" max="4370" width="10.375" style="3" customWidth="1"/>
    <col min="4371" max="4371" width="8.875" style="3" customWidth="1"/>
    <col min="4372" max="4372" width="10.5" style="3" customWidth="1"/>
    <col min="4373" max="4373" width="10.125" style="3" customWidth="1"/>
    <col min="4374" max="4374" width="8.875" style="3" customWidth="1"/>
    <col min="4375" max="4376" width="10.5" style="3" customWidth="1"/>
    <col min="4377" max="4377" width="9" style="3"/>
    <col min="4378" max="4378" width="10.875" style="3" customWidth="1"/>
    <col min="4379" max="4379" width="10.75" style="3" customWidth="1"/>
    <col min="4380" max="4380" width="9" style="3" customWidth="1"/>
    <col min="4381" max="4381" width="11" style="3" customWidth="1"/>
    <col min="4382" max="4382" width="11.5" style="3" customWidth="1"/>
    <col min="4383" max="4383" width="9" style="3" customWidth="1"/>
    <col min="4384" max="4384" width="11.125" style="3" customWidth="1"/>
    <col min="4385" max="4385" width="10.625" style="3" customWidth="1"/>
    <col min="4386" max="4386" width="9" style="3"/>
    <col min="4387" max="4387" width="11.125" style="3" customWidth="1"/>
    <col min="4388" max="4388" width="10.125" style="3" customWidth="1"/>
    <col min="4389" max="4389" width="9" style="3"/>
    <col min="4390" max="4390" width="11.5" style="3" customWidth="1"/>
    <col min="4391" max="4391" width="11" style="3" customWidth="1"/>
    <col min="4392" max="4392" width="9" style="3"/>
    <col min="4393" max="4393" width="11.75" style="3" customWidth="1"/>
    <col min="4394" max="4394" width="10.125" style="3" customWidth="1"/>
    <col min="4395" max="4395" width="9" style="3"/>
    <col min="4396" max="4396" width="11.125" style="3" customWidth="1"/>
    <col min="4397" max="4397" width="10.125" style="3" customWidth="1"/>
    <col min="4398" max="4398" width="9" style="3"/>
    <col min="4399" max="4399" width="10.875" style="3" customWidth="1"/>
    <col min="4400" max="4400" width="11" style="3" customWidth="1"/>
    <col min="4401" max="4401" width="9" style="3"/>
    <col min="4402" max="4402" width="11.125" style="3" customWidth="1"/>
    <col min="4403" max="4403" width="10.75" style="3" bestFit="1" customWidth="1"/>
    <col min="4404" max="4404" width="9" style="3"/>
    <col min="4405" max="4405" width="12.375" style="3" customWidth="1"/>
    <col min="4406" max="4406" width="11" style="3" customWidth="1"/>
    <col min="4407" max="4407" width="9" style="3" customWidth="1"/>
    <col min="4408" max="4408" width="11.375" style="3" customWidth="1"/>
    <col min="4409" max="4409" width="10.75" style="3" customWidth="1"/>
    <col min="4410" max="4410" width="9" style="3"/>
    <col min="4411" max="4411" width="11.75" style="3" customWidth="1"/>
    <col min="4412" max="4412" width="11.25" style="3" customWidth="1"/>
    <col min="4413" max="4413" width="9" style="3"/>
    <col min="4414" max="4414" width="11.625" style="3" customWidth="1"/>
    <col min="4415" max="4415" width="11.25" style="3" customWidth="1"/>
    <col min="4416" max="4416" width="9" style="3"/>
    <col min="4417" max="4417" width="13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40.125" style="3" customWidth="1"/>
    <col min="4617" max="4617" width="12.125" style="3" customWidth="1"/>
    <col min="4618" max="4618" width="13.375" style="3" customWidth="1"/>
    <col min="4619" max="4619" width="13" style="3" bestFit="1" customWidth="1"/>
    <col min="4620" max="4620" width="17.375" style="3" customWidth="1"/>
    <col min="4621" max="4621" width="12" style="3" bestFit="1" customWidth="1"/>
    <col min="4622" max="4622" width="7.75" style="3" customWidth="1"/>
    <col min="4623" max="4623" width="12.375" style="3" bestFit="1" customWidth="1"/>
    <col min="4624" max="4624" width="9.25" style="3" bestFit="1" customWidth="1"/>
    <col min="4625" max="4625" width="10.875" style="3" customWidth="1"/>
    <col min="4626" max="4626" width="10.375" style="3" customWidth="1"/>
    <col min="4627" max="4627" width="8.875" style="3" customWidth="1"/>
    <col min="4628" max="4628" width="10.5" style="3" customWidth="1"/>
    <col min="4629" max="4629" width="10.125" style="3" customWidth="1"/>
    <col min="4630" max="4630" width="8.875" style="3" customWidth="1"/>
    <col min="4631" max="4632" width="10.5" style="3" customWidth="1"/>
    <col min="4633" max="4633" width="9" style="3"/>
    <col min="4634" max="4634" width="10.875" style="3" customWidth="1"/>
    <col min="4635" max="4635" width="10.75" style="3" customWidth="1"/>
    <col min="4636" max="4636" width="9" style="3" customWidth="1"/>
    <col min="4637" max="4637" width="11" style="3" customWidth="1"/>
    <col min="4638" max="4638" width="11.5" style="3" customWidth="1"/>
    <col min="4639" max="4639" width="9" style="3" customWidth="1"/>
    <col min="4640" max="4640" width="11.125" style="3" customWidth="1"/>
    <col min="4641" max="4641" width="10.625" style="3" customWidth="1"/>
    <col min="4642" max="4642" width="9" style="3"/>
    <col min="4643" max="4643" width="11.125" style="3" customWidth="1"/>
    <col min="4644" max="4644" width="10.125" style="3" customWidth="1"/>
    <col min="4645" max="4645" width="9" style="3"/>
    <col min="4646" max="4646" width="11.5" style="3" customWidth="1"/>
    <col min="4647" max="4647" width="11" style="3" customWidth="1"/>
    <col min="4648" max="4648" width="9" style="3"/>
    <col min="4649" max="4649" width="11.75" style="3" customWidth="1"/>
    <col min="4650" max="4650" width="10.125" style="3" customWidth="1"/>
    <col min="4651" max="4651" width="9" style="3"/>
    <col min="4652" max="4652" width="11.125" style="3" customWidth="1"/>
    <col min="4653" max="4653" width="10.125" style="3" customWidth="1"/>
    <col min="4654" max="4654" width="9" style="3"/>
    <col min="4655" max="4655" width="10.875" style="3" customWidth="1"/>
    <col min="4656" max="4656" width="11" style="3" customWidth="1"/>
    <col min="4657" max="4657" width="9" style="3"/>
    <col min="4658" max="4658" width="11.125" style="3" customWidth="1"/>
    <col min="4659" max="4659" width="10.75" style="3" bestFit="1" customWidth="1"/>
    <col min="4660" max="4660" width="9" style="3"/>
    <col min="4661" max="4661" width="12.375" style="3" customWidth="1"/>
    <col min="4662" max="4662" width="11" style="3" customWidth="1"/>
    <col min="4663" max="4663" width="9" style="3" customWidth="1"/>
    <col min="4664" max="4664" width="11.375" style="3" customWidth="1"/>
    <col min="4665" max="4665" width="10.75" style="3" customWidth="1"/>
    <col min="4666" max="4666" width="9" style="3"/>
    <col min="4667" max="4667" width="11.75" style="3" customWidth="1"/>
    <col min="4668" max="4668" width="11.25" style="3" customWidth="1"/>
    <col min="4669" max="4669" width="9" style="3"/>
    <col min="4670" max="4670" width="11.625" style="3" customWidth="1"/>
    <col min="4671" max="4671" width="11.25" style="3" customWidth="1"/>
    <col min="4672" max="4672" width="9" style="3"/>
    <col min="4673" max="4673" width="13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40.125" style="3" customWidth="1"/>
    <col min="4873" max="4873" width="12.125" style="3" customWidth="1"/>
    <col min="4874" max="4874" width="13.375" style="3" customWidth="1"/>
    <col min="4875" max="4875" width="13" style="3" bestFit="1" customWidth="1"/>
    <col min="4876" max="4876" width="17.375" style="3" customWidth="1"/>
    <col min="4877" max="4877" width="12" style="3" bestFit="1" customWidth="1"/>
    <col min="4878" max="4878" width="7.75" style="3" customWidth="1"/>
    <col min="4879" max="4879" width="12.375" style="3" bestFit="1" customWidth="1"/>
    <col min="4880" max="4880" width="9.25" style="3" bestFit="1" customWidth="1"/>
    <col min="4881" max="4881" width="10.875" style="3" customWidth="1"/>
    <col min="4882" max="4882" width="10.375" style="3" customWidth="1"/>
    <col min="4883" max="4883" width="8.875" style="3" customWidth="1"/>
    <col min="4884" max="4884" width="10.5" style="3" customWidth="1"/>
    <col min="4885" max="4885" width="10.125" style="3" customWidth="1"/>
    <col min="4886" max="4886" width="8.875" style="3" customWidth="1"/>
    <col min="4887" max="4888" width="10.5" style="3" customWidth="1"/>
    <col min="4889" max="4889" width="9" style="3"/>
    <col min="4890" max="4890" width="10.875" style="3" customWidth="1"/>
    <col min="4891" max="4891" width="10.75" style="3" customWidth="1"/>
    <col min="4892" max="4892" width="9" style="3" customWidth="1"/>
    <col min="4893" max="4893" width="11" style="3" customWidth="1"/>
    <col min="4894" max="4894" width="11.5" style="3" customWidth="1"/>
    <col min="4895" max="4895" width="9" style="3" customWidth="1"/>
    <col min="4896" max="4896" width="11.125" style="3" customWidth="1"/>
    <col min="4897" max="4897" width="10.625" style="3" customWidth="1"/>
    <col min="4898" max="4898" width="9" style="3"/>
    <col min="4899" max="4899" width="11.125" style="3" customWidth="1"/>
    <col min="4900" max="4900" width="10.125" style="3" customWidth="1"/>
    <col min="4901" max="4901" width="9" style="3"/>
    <col min="4902" max="4902" width="11.5" style="3" customWidth="1"/>
    <col min="4903" max="4903" width="11" style="3" customWidth="1"/>
    <col min="4904" max="4904" width="9" style="3"/>
    <col min="4905" max="4905" width="11.75" style="3" customWidth="1"/>
    <col min="4906" max="4906" width="10.125" style="3" customWidth="1"/>
    <col min="4907" max="4907" width="9" style="3"/>
    <col min="4908" max="4908" width="11.125" style="3" customWidth="1"/>
    <col min="4909" max="4909" width="10.125" style="3" customWidth="1"/>
    <col min="4910" max="4910" width="9" style="3"/>
    <col min="4911" max="4911" width="10.875" style="3" customWidth="1"/>
    <col min="4912" max="4912" width="11" style="3" customWidth="1"/>
    <col min="4913" max="4913" width="9" style="3"/>
    <col min="4914" max="4914" width="11.125" style="3" customWidth="1"/>
    <col min="4915" max="4915" width="10.75" style="3" bestFit="1" customWidth="1"/>
    <col min="4916" max="4916" width="9" style="3"/>
    <col min="4917" max="4917" width="12.375" style="3" customWidth="1"/>
    <col min="4918" max="4918" width="11" style="3" customWidth="1"/>
    <col min="4919" max="4919" width="9" style="3" customWidth="1"/>
    <col min="4920" max="4920" width="11.375" style="3" customWidth="1"/>
    <col min="4921" max="4921" width="10.75" style="3" customWidth="1"/>
    <col min="4922" max="4922" width="9" style="3"/>
    <col min="4923" max="4923" width="11.75" style="3" customWidth="1"/>
    <col min="4924" max="4924" width="11.25" style="3" customWidth="1"/>
    <col min="4925" max="4925" width="9" style="3"/>
    <col min="4926" max="4926" width="11.625" style="3" customWidth="1"/>
    <col min="4927" max="4927" width="11.25" style="3" customWidth="1"/>
    <col min="4928" max="4928" width="9" style="3"/>
    <col min="4929" max="4929" width="13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40.125" style="3" customWidth="1"/>
    <col min="5129" max="5129" width="12.125" style="3" customWidth="1"/>
    <col min="5130" max="5130" width="13.375" style="3" customWidth="1"/>
    <col min="5131" max="5131" width="13" style="3" bestFit="1" customWidth="1"/>
    <col min="5132" max="5132" width="17.375" style="3" customWidth="1"/>
    <col min="5133" max="5133" width="12" style="3" bestFit="1" customWidth="1"/>
    <col min="5134" max="5134" width="7.75" style="3" customWidth="1"/>
    <col min="5135" max="5135" width="12.375" style="3" bestFit="1" customWidth="1"/>
    <col min="5136" max="5136" width="9.25" style="3" bestFit="1" customWidth="1"/>
    <col min="5137" max="5137" width="10.875" style="3" customWidth="1"/>
    <col min="5138" max="5138" width="10.375" style="3" customWidth="1"/>
    <col min="5139" max="5139" width="8.875" style="3" customWidth="1"/>
    <col min="5140" max="5140" width="10.5" style="3" customWidth="1"/>
    <col min="5141" max="5141" width="10.125" style="3" customWidth="1"/>
    <col min="5142" max="5142" width="8.875" style="3" customWidth="1"/>
    <col min="5143" max="5144" width="10.5" style="3" customWidth="1"/>
    <col min="5145" max="5145" width="9" style="3"/>
    <col min="5146" max="5146" width="10.875" style="3" customWidth="1"/>
    <col min="5147" max="5147" width="10.75" style="3" customWidth="1"/>
    <col min="5148" max="5148" width="9" style="3" customWidth="1"/>
    <col min="5149" max="5149" width="11" style="3" customWidth="1"/>
    <col min="5150" max="5150" width="11.5" style="3" customWidth="1"/>
    <col min="5151" max="5151" width="9" style="3" customWidth="1"/>
    <col min="5152" max="5152" width="11.125" style="3" customWidth="1"/>
    <col min="5153" max="5153" width="10.625" style="3" customWidth="1"/>
    <col min="5154" max="5154" width="9" style="3"/>
    <col min="5155" max="5155" width="11.125" style="3" customWidth="1"/>
    <col min="5156" max="5156" width="10.125" style="3" customWidth="1"/>
    <col min="5157" max="5157" width="9" style="3"/>
    <col min="5158" max="5158" width="11.5" style="3" customWidth="1"/>
    <col min="5159" max="5159" width="11" style="3" customWidth="1"/>
    <col min="5160" max="5160" width="9" style="3"/>
    <col min="5161" max="5161" width="11.75" style="3" customWidth="1"/>
    <col min="5162" max="5162" width="10.125" style="3" customWidth="1"/>
    <col min="5163" max="5163" width="9" style="3"/>
    <col min="5164" max="5164" width="11.125" style="3" customWidth="1"/>
    <col min="5165" max="5165" width="10.125" style="3" customWidth="1"/>
    <col min="5166" max="5166" width="9" style="3"/>
    <col min="5167" max="5167" width="10.875" style="3" customWidth="1"/>
    <col min="5168" max="5168" width="11" style="3" customWidth="1"/>
    <col min="5169" max="5169" width="9" style="3"/>
    <col min="5170" max="5170" width="11.125" style="3" customWidth="1"/>
    <col min="5171" max="5171" width="10.75" style="3" bestFit="1" customWidth="1"/>
    <col min="5172" max="5172" width="9" style="3"/>
    <col min="5173" max="5173" width="12.375" style="3" customWidth="1"/>
    <col min="5174" max="5174" width="11" style="3" customWidth="1"/>
    <col min="5175" max="5175" width="9" style="3" customWidth="1"/>
    <col min="5176" max="5176" width="11.375" style="3" customWidth="1"/>
    <col min="5177" max="5177" width="10.75" style="3" customWidth="1"/>
    <col min="5178" max="5178" width="9" style="3"/>
    <col min="5179" max="5179" width="11.75" style="3" customWidth="1"/>
    <col min="5180" max="5180" width="11.25" style="3" customWidth="1"/>
    <col min="5181" max="5181" width="9" style="3"/>
    <col min="5182" max="5182" width="11.625" style="3" customWidth="1"/>
    <col min="5183" max="5183" width="11.25" style="3" customWidth="1"/>
    <col min="5184" max="5184" width="9" style="3"/>
    <col min="5185" max="5185" width="13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40.125" style="3" customWidth="1"/>
    <col min="5385" max="5385" width="12.125" style="3" customWidth="1"/>
    <col min="5386" max="5386" width="13.375" style="3" customWidth="1"/>
    <col min="5387" max="5387" width="13" style="3" bestFit="1" customWidth="1"/>
    <col min="5388" max="5388" width="17.375" style="3" customWidth="1"/>
    <col min="5389" max="5389" width="12" style="3" bestFit="1" customWidth="1"/>
    <col min="5390" max="5390" width="7.75" style="3" customWidth="1"/>
    <col min="5391" max="5391" width="12.375" style="3" bestFit="1" customWidth="1"/>
    <col min="5392" max="5392" width="9.25" style="3" bestFit="1" customWidth="1"/>
    <col min="5393" max="5393" width="10.875" style="3" customWidth="1"/>
    <col min="5394" max="5394" width="10.375" style="3" customWidth="1"/>
    <col min="5395" max="5395" width="8.875" style="3" customWidth="1"/>
    <col min="5396" max="5396" width="10.5" style="3" customWidth="1"/>
    <col min="5397" max="5397" width="10.125" style="3" customWidth="1"/>
    <col min="5398" max="5398" width="8.875" style="3" customWidth="1"/>
    <col min="5399" max="5400" width="10.5" style="3" customWidth="1"/>
    <col min="5401" max="5401" width="9" style="3"/>
    <col min="5402" max="5402" width="10.875" style="3" customWidth="1"/>
    <col min="5403" max="5403" width="10.75" style="3" customWidth="1"/>
    <col min="5404" max="5404" width="9" style="3" customWidth="1"/>
    <col min="5405" max="5405" width="11" style="3" customWidth="1"/>
    <col min="5406" max="5406" width="11.5" style="3" customWidth="1"/>
    <col min="5407" max="5407" width="9" style="3" customWidth="1"/>
    <col min="5408" max="5408" width="11.125" style="3" customWidth="1"/>
    <col min="5409" max="5409" width="10.625" style="3" customWidth="1"/>
    <col min="5410" max="5410" width="9" style="3"/>
    <col min="5411" max="5411" width="11.125" style="3" customWidth="1"/>
    <col min="5412" max="5412" width="10.125" style="3" customWidth="1"/>
    <col min="5413" max="5413" width="9" style="3"/>
    <col min="5414" max="5414" width="11.5" style="3" customWidth="1"/>
    <col min="5415" max="5415" width="11" style="3" customWidth="1"/>
    <col min="5416" max="5416" width="9" style="3"/>
    <col min="5417" max="5417" width="11.75" style="3" customWidth="1"/>
    <col min="5418" max="5418" width="10.125" style="3" customWidth="1"/>
    <col min="5419" max="5419" width="9" style="3"/>
    <col min="5420" max="5420" width="11.125" style="3" customWidth="1"/>
    <col min="5421" max="5421" width="10.125" style="3" customWidth="1"/>
    <col min="5422" max="5422" width="9" style="3"/>
    <col min="5423" max="5423" width="10.875" style="3" customWidth="1"/>
    <col min="5424" max="5424" width="11" style="3" customWidth="1"/>
    <col min="5425" max="5425" width="9" style="3"/>
    <col min="5426" max="5426" width="11.125" style="3" customWidth="1"/>
    <col min="5427" max="5427" width="10.75" style="3" bestFit="1" customWidth="1"/>
    <col min="5428" max="5428" width="9" style="3"/>
    <col min="5429" max="5429" width="12.375" style="3" customWidth="1"/>
    <col min="5430" max="5430" width="11" style="3" customWidth="1"/>
    <col min="5431" max="5431" width="9" style="3" customWidth="1"/>
    <col min="5432" max="5432" width="11.375" style="3" customWidth="1"/>
    <col min="5433" max="5433" width="10.75" style="3" customWidth="1"/>
    <col min="5434" max="5434" width="9" style="3"/>
    <col min="5435" max="5435" width="11.75" style="3" customWidth="1"/>
    <col min="5436" max="5436" width="11.25" style="3" customWidth="1"/>
    <col min="5437" max="5437" width="9" style="3"/>
    <col min="5438" max="5438" width="11.625" style="3" customWidth="1"/>
    <col min="5439" max="5439" width="11.25" style="3" customWidth="1"/>
    <col min="5440" max="5440" width="9" style="3"/>
    <col min="5441" max="5441" width="13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40.125" style="3" customWidth="1"/>
    <col min="5641" max="5641" width="12.125" style="3" customWidth="1"/>
    <col min="5642" max="5642" width="13.375" style="3" customWidth="1"/>
    <col min="5643" max="5643" width="13" style="3" bestFit="1" customWidth="1"/>
    <col min="5644" max="5644" width="17.375" style="3" customWidth="1"/>
    <col min="5645" max="5645" width="12" style="3" bestFit="1" customWidth="1"/>
    <col min="5646" max="5646" width="7.75" style="3" customWidth="1"/>
    <col min="5647" max="5647" width="12.375" style="3" bestFit="1" customWidth="1"/>
    <col min="5648" max="5648" width="9.25" style="3" bestFit="1" customWidth="1"/>
    <col min="5649" max="5649" width="10.875" style="3" customWidth="1"/>
    <col min="5650" max="5650" width="10.375" style="3" customWidth="1"/>
    <col min="5651" max="5651" width="8.875" style="3" customWidth="1"/>
    <col min="5652" max="5652" width="10.5" style="3" customWidth="1"/>
    <col min="5653" max="5653" width="10.125" style="3" customWidth="1"/>
    <col min="5654" max="5654" width="8.875" style="3" customWidth="1"/>
    <col min="5655" max="5656" width="10.5" style="3" customWidth="1"/>
    <col min="5657" max="5657" width="9" style="3"/>
    <col min="5658" max="5658" width="10.875" style="3" customWidth="1"/>
    <col min="5659" max="5659" width="10.75" style="3" customWidth="1"/>
    <col min="5660" max="5660" width="9" style="3" customWidth="1"/>
    <col min="5661" max="5661" width="11" style="3" customWidth="1"/>
    <col min="5662" max="5662" width="11.5" style="3" customWidth="1"/>
    <col min="5663" max="5663" width="9" style="3" customWidth="1"/>
    <col min="5664" max="5664" width="11.125" style="3" customWidth="1"/>
    <col min="5665" max="5665" width="10.625" style="3" customWidth="1"/>
    <col min="5666" max="5666" width="9" style="3"/>
    <col min="5667" max="5667" width="11.125" style="3" customWidth="1"/>
    <col min="5668" max="5668" width="10.125" style="3" customWidth="1"/>
    <col min="5669" max="5669" width="9" style="3"/>
    <col min="5670" max="5670" width="11.5" style="3" customWidth="1"/>
    <col min="5671" max="5671" width="11" style="3" customWidth="1"/>
    <col min="5672" max="5672" width="9" style="3"/>
    <col min="5673" max="5673" width="11.75" style="3" customWidth="1"/>
    <col min="5674" max="5674" width="10.125" style="3" customWidth="1"/>
    <col min="5675" max="5675" width="9" style="3"/>
    <col min="5676" max="5676" width="11.125" style="3" customWidth="1"/>
    <col min="5677" max="5677" width="10.125" style="3" customWidth="1"/>
    <col min="5678" max="5678" width="9" style="3"/>
    <col min="5679" max="5679" width="10.875" style="3" customWidth="1"/>
    <col min="5680" max="5680" width="11" style="3" customWidth="1"/>
    <col min="5681" max="5681" width="9" style="3"/>
    <col min="5682" max="5682" width="11.125" style="3" customWidth="1"/>
    <col min="5683" max="5683" width="10.75" style="3" bestFit="1" customWidth="1"/>
    <col min="5684" max="5684" width="9" style="3"/>
    <col min="5685" max="5685" width="12.375" style="3" customWidth="1"/>
    <col min="5686" max="5686" width="11" style="3" customWidth="1"/>
    <col min="5687" max="5687" width="9" style="3" customWidth="1"/>
    <col min="5688" max="5688" width="11.375" style="3" customWidth="1"/>
    <col min="5689" max="5689" width="10.75" style="3" customWidth="1"/>
    <col min="5690" max="5690" width="9" style="3"/>
    <col min="5691" max="5691" width="11.75" style="3" customWidth="1"/>
    <col min="5692" max="5692" width="11.25" style="3" customWidth="1"/>
    <col min="5693" max="5693" width="9" style="3"/>
    <col min="5694" max="5694" width="11.625" style="3" customWidth="1"/>
    <col min="5695" max="5695" width="11.25" style="3" customWidth="1"/>
    <col min="5696" max="5696" width="9" style="3"/>
    <col min="5697" max="5697" width="13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40.125" style="3" customWidth="1"/>
    <col min="5897" max="5897" width="12.125" style="3" customWidth="1"/>
    <col min="5898" max="5898" width="13.375" style="3" customWidth="1"/>
    <col min="5899" max="5899" width="13" style="3" bestFit="1" customWidth="1"/>
    <col min="5900" max="5900" width="17.375" style="3" customWidth="1"/>
    <col min="5901" max="5901" width="12" style="3" bestFit="1" customWidth="1"/>
    <col min="5902" max="5902" width="7.75" style="3" customWidth="1"/>
    <col min="5903" max="5903" width="12.375" style="3" bestFit="1" customWidth="1"/>
    <col min="5904" max="5904" width="9.25" style="3" bestFit="1" customWidth="1"/>
    <col min="5905" max="5905" width="10.875" style="3" customWidth="1"/>
    <col min="5906" max="5906" width="10.375" style="3" customWidth="1"/>
    <col min="5907" max="5907" width="8.875" style="3" customWidth="1"/>
    <col min="5908" max="5908" width="10.5" style="3" customWidth="1"/>
    <col min="5909" max="5909" width="10.125" style="3" customWidth="1"/>
    <col min="5910" max="5910" width="8.875" style="3" customWidth="1"/>
    <col min="5911" max="5912" width="10.5" style="3" customWidth="1"/>
    <col min="5913" max="5913" width="9" style="3"/>
    <col min="5914" max="5914" width="10.875" style="3" customWidth="1"/>
    <col min="5915" max="5915" width="10.75" style="3" customWidth="1"/>
    <col min="5916" max="5916" width="9" style="3" customWidth="1"/>
    <col min="5917" max="5917" width="11" style="3" customWidth="1"/>
    <col min="5918" max="5918" width="11.5" style="3" customWidth="1"/>
    <col min="5919" max="5919" width="9" style="3" customWidth="1"/>
    <col min="5920" max="5920" width="11.125" style="3" customWidth="1"/>
    <col min="5921" max="5921" width="10.625" style="3" customWidth="1"/>
    <col min="5922" max="5922" width="9" style="3"/>
    <col min="5923" max="5923" width="11.125" style="3" customWidth="1"/>
    <col min="5924" max="5924" width="10.125" style="3" customWidth="1"/>
    <col min="5925" max="5925" width="9" style="3"/>
    <col min="5926" max="5926" width="11.5" style="3" customWidth="1"/>
    <col min="5927" max="5927" width="11" style="3" customWidth="1"/>
    <col min="5928" max="5928" width="9" style="3"/>
    <col min="5929" max="5929" width="11.75" style="3" customWidth="1"/>
    <col min="5930" max="5930" width="10.125" style="3" customWidth="1"/>
    <col min="5931" max="5931" width="9" style="3"/>
    <col min="5932" max="5932" width="11.125" style="3" customWidth="1"/>
    <col min="5933" max="5933" width="10.125" style="3" customWidth="1"/>
    <col min="5934" max="5934" width="9" style="3"/>
    <col min="5935" max="5935" width="10.875" style="3" customWidth="1"/>
    <col min="5936" max="5936" width="11" style="3" customWidth="1"/>
    <col min="5937" max="5937" width="9" style="3"/>
    <col min="5938" max="5938" width="11.125" style="3" customWidth="1"/>
    <col min="5939" max="5939" width="10.75" style="3" bestFit="1" customWidth="1"/>
    <col min="5940" max="5940" width="9" style="3"/>
    <col min="5941" max="5941" width="12.375" style="3" customWidth="1"/>
    <col min="5942" max="5942" width="11" style="3" customWidth="1"/>
    <col min="5943" max="5943" width="9" style="3" customWidth="1"/>
    <col min="5944" max="5944" width="11.375" style="3" customWidth="1"/>
    <col min="5945" max="5945" width="10.75" style="3" customWidth="1"/>
    <col min="5946" max="5946" width="9" style="3"/>
    <col min="5947" max="5947" width="11.75" style="3" customWidth="1"/>
    <col min="5948" max="5948" width="11.25" style="3" customWidth="1"/>
    <col min="5949" max="5949" width="9" style="3"/>
    <col min="5950" max="5950" width="11.625" style="3" customWidth="1"/>
    <col min="5951" max="5951" width="11.25" style="3" customWidth="1"/>
    <col min="5952" max="5952" width="9" style="3"/>
    <col min="5953" max="5953" width="13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40.125" style="3" customWidth="1"/>
    <col min="6153" max="6153" width="12.125" style="3" customWidth="1"/>
    <col min="6154" max="6154" width="13.375" style="3" customWidth="1"/>
    <col min="6155" max="6155" width="13" style="3" bestFit="1" customWidth="1"/>
    <col min="6156" max="6156" width="17.375" style="3" customWidth="1"/>
    <col min="6157" max="6157" width="12" style="3" bestFit="1" customWidth="1"/>
    <col min="6158" max="6158" width="7.75" style="3" customWidth="1"/>
    <col min="6159" max="6159" width="12.375" style="3" bestFit="1" customWidth="1"/>
    <col min="6160" max="6160" width="9.25" style="3" bestFit="1" customWidth="1"/>
    <col min="6161" max="6161" width="10.875" style="3" customWidth="1"/>
    <col min="6162" max="6162" width="10.375" style="3" customWidth="1"/>
    <col min="6163" max="6163" width="8.875" style="3" customWidth="1"/>
    <col min="6164" max="6164" width="10.5" style="3" customWidth="1"/>
    <col min="6165" max="6165" width="10.125" style="3" customWidth="1"/>
    <col min="6166" max="6166" width="8.875" style="3" customWidth="1"/>
    <col min="6167" max="6168" width="10.5" style="3" customWidth="1"/>
    <col min="6169" max="6169" width="9" style="3"/>
    <col min="6170" max="6170" width="10.875" style="3" customWidth="1"/>
    <col min="6171" max="6171" width="10.75" style="3" customWidth="1"/>
    <col min="6172" max="6172" width="9" style="3" customWidth="1"/>
    <col min="6173" max="6173" width="11" style="3" customWidth="1"/>
    <col min="6174" max="6174" width="11.5" style="3" customWidth="1"/>
    <col min="6175" max="6175" width="9" style="3" customWidth="1"/>
    <col min="6176" max="6176" width="11.125" style="3" customWidth="1"/>
    <col min="6177" max="6177" width="10.625" style="3" customWidth="1"/>
    <col min="6178" max="6178" width="9" style="3"/>
    <col min="6179" max="6179" width="11.125" style="3" customWidth="1"/>
    <col min="6180" max="6180" width="10.125" style="3" customWidth="1"/>
    <col min="6181" max="6181" width="9" style="3"/>
    <col min="6182" max="6182" width="11.5" style="3" customWidth="1"/>
    <col min="6183" max="6183" width="11" style="3" customWidth="1"/>
    <col min="6184" max="6184" width="9" style="3"/>
    <col min="6185" max="6185" width="11.75" style="3" customWidth="1"/>
    <col min="6186" max="6186" width="10.125" style="3" customWidth="1"/>
    <col min="6187" max="6187" width="9" style="3"/>
    <col min="6188" max="6188" width="11.125" style="3" customWidth="1"/>
    <col min="6189" max="6189" width="10.125" style="3" customWidth="1"/>
    <col min="6190" max="6190" width="9" style="3"/>
    <col min="6191" max="6191" width="10.875" style="3" customWidth="1"/>
    <col min="6192" max="6192" width="11" style="3" customWidth="1"/>
    <col min="6193" max="6193" width="9" style="3"/>
    <col min="6194" max="6194" width="11.125" style="3" customWidth="1"/>
    <col min="6195" max="6195" width="10.75" style="3" bestFit="1" customWidth="1"/>
    <col min="6196" max="6196" width="9" style="3"/>
    <col min="6197" max="6197" width="12.375" style="3" customWidth="1"/>
    <col min="6198" max="6198" width="11" style="3" customWidth="1"/>
    <col min="6199" max="6199" width="9" style="3" customWidth="1"/>
    <col min="6200" max="6200" width="11.375" style="3" customWidth="1"/>
    <col min="6201" max="6201" width="10.75" style="3" customWidth="1"/>
    <col min="6202" max="6202" width="9" style="3"/>
    <col min="6203" max="6203" width="11.75" style="3" customWidth="1"/>
    <col min="6204" max="6204" width="11.25" style="3" customWidth="1"/>
    <col min="6205" max="6205" width="9" style="3"/>
    <col min="6206" max="6206" width="11.625" style="3" customWidth="1"/>
    <col min="6207" max="6207" width="11.25" style="3" customWidth="1"/>
    <col min="6208" max="6208" width="9" style="3"/>
    <col min="6209" max="6209" width="13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40.125" style="3" customWidth="1"/>
    <col min="6409" max="6409" width="12.125" style="3" customWidth="1"/>
    <col min="6410" max="6410" width="13.375" style="3" customWidth="1"/>
    <col min="6411" max="6411" width="13" style="3" bestFit="1" customWidth="1"/>
    <col min="6412" max="6412" width="17.375" style="3" customWidth="1"/>
    <col min="6413" max="6413" width="12" style="3" bestFit="1" customWidth="1"/>
    <col min="6414" max="6414" width="7.75" style="3" customWidth="1"/>
    <col min="6415" max="6415" width="12.375" style="3" bestFit="1" customWidth="1"/>
    <col min="6416" max="6416" width="9.25" style="3" bestFit="1" customWidth="1"/>
    <col min="6417" max="6417" width="10.875" style="3" customWidth="1"/>
    <col min="6418" max="6418" width="10.375" style="3" customWidth="1"/>
    <col min="6419" max="6419" width="8.875" style="3" customWidth="1"/>
    <col min="6420" max="6420" width="10.5" style="3" customWidth="1"/>
    <col min="6421" max="6421" width="10.125" style="3" customWidth="1"/>
    <col min="6422" max="6422" width="8.875" style="3" customWidth="1"/>
    <col min="6423" max="6424" width="10.5" style="3" customWidth="1"/>
    <col min="6425" max="6425" width="9" style="3"/>
    <col min="6426" max="6426" width="10.875" style="3" customWidth="1"/>
    <col min="6427" max="6427" width="10.75" style="3" customWidth="1"/>
    <col min="6428" max="6428" width="9" style="3" customWidth="1"/>
    <col min="6429" max="6429" width="11" style="3" customWidth="1"/>
    <col min="6430" max="6430" width="11.5" style="3" customWidth="1"/>
    <col min="6431" max="6431" width="9" style="3" customWidth="1"/>
    <col min="6432" max="6432" width="11.125" style="3" customWidth="1"/>
    <col min="6433" max="6433" width="10.625" style="3" customWidth="1"/>
    <col min="6434" max="6434" width="9" style="3"/>
    <col min="6435" max="6435" width="11.125" style="3" customWidth="1"/>
    <col min="6436" max="6436" width="10.125" style="3" customWidth="1"/>
    <col min="6437" max="6437" width="9" style="3"/>
    <col min="6438" max="6438" width="11.5" style="3" customWidth="1"/>
    <col min="6439" max="6439" width="11" style="3" customWidth="1"/>
    <col min="6440" max="6440" width="9" style="3"/>
    <col min="6441" max="6441" width="11.75" style="3" customWidth="1"/>
    <col min="6442" max="6442" width="10.125" style="3" customWidth="1"/>
    <col min="6443" max="6443" width="9" style="3"/>
    <col min="6444" max="6444" width="11.125" style="3" customWidth="1"/>
    <col min="6445" max="6445" width="10.125" style="3" customWidth="1"/>
    <col min="6446" max="6446" width="9" style="3"/>
    <col min="6447" max="6447" width="10.875" style="3" customWidth="1"/>
    <col min="6448" max="6448" width="11" style="3" customWidth="1"/>
    <col min="6449" max="6449" width="9" style="3"/>
    <col min="6450" max="6450" width="11.125" style="3" customWidth="1"/>
    <col min="6451" max="6451" width="10.75" style="3" bestFit="1" customWidth="1"/>
    <col min="6452" max="6452" width="9" style="3"/>
    <col min="6453" max="6453" width="12.375" style="3" customWidth="1"/>
    <col min="6454" max="6454" width="11" style="3" customWidth="1"/>
    <col min="6455" max="6455" width="9" style="3" customWidth="1"/>
    <col min="6456" max="6456" width="11.375" style="3" customWidth="1"/>
    <col min="6457" max="6457" width="10.75" style="3" customWidth="1"/>
    <col min="6458" max="6458" width="9" style="3"/>
    <col min="6459" max="6459" width="11.75" style="3" customWidth="1"/>
    <col min="6460" max="6460" width="11.25" style="3" customWidth="1"/>
    <col min="6461" max="6461" width="9" style="3"/>
    <col min="6462" max="6462" width="11.625" style="3" customWidth="1"/>
    <col min="6463" max="6463" width="11.25" style="3" customWidth="1"/>
    <col min="6464" max="6464" width="9" style="3"/>
    <col min="6465" max="6465" width="13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40.125" style="3" customWidth="1"/>
    <col min="6665" max="6665" width="12.125" style="3" customWidth="1"/>
    <col min="6666" max="6666" width="13.375" style="3" customWidth="1"/>
    <col min="6667" max="6667" width="13" style="3" bestFit="1" customWidth="1"/>
    <col min="6668" max="6668" width="17.375" style="3" customWidth="1"/>
    <col min="6669" max="6669" width="12" style="3" bestFit="1" customWidth="1"/>
    <col min="6670" max="6670" width="7.75" style="3" customWidth="1"/>
    <col min="6671" max="6671" width="12.375" style="3" bestFit="1" customWidth="1"/>
    <col min="6672" max="6672" width="9.25" style="3" bestFit="1" customWidth="1"/>
    <col min="6673" max="6673" width="10.875" style="3" customWidth="1"/>
    <col min="6674" max="6674" width="10.375" style="3" customWidth="1"/>
    <col min="6675" max="6675" width="8.875" style="3" customWidth="1"/>
    <col min="6676" max="6676" width="10.5" style="3" customWidth="1"/>
    <col min="6677" max="6677" width="10.125" style="3" customWidth="1"/>
    <col min="6678" max="6678" width="8.875" style="3" customWidth="1"/>
    <col min="6679" max="6680" width="10.5" style="3" customWidth="1"/>
    <col min="6681" max="6681" width="9" style="3"/>
    <col min="6682" max="6682" width="10.875" style="3" customWidth="1"/>
    <col min="6683" max="6683" width="10.75" style="3" customWidth="1"/>
    <col min="6684" max="6684" width="9" style="3" customWidth="1"/>
    <col min="6685" max="6685" width="11" style="3" customWidth="1"/>
    <col min="6686" max="6686" width="11.5" style="3" customWidth="1"/>
    <col min="6687" max="6687" width="9" style="3" customWidth="1"/>
    <col min="6688" max="6688" width="11.125" style="3" customWidth="1"/>
    <col min="6689" max="6689" width="10.625" style="3" customWidth="1"/>
    <col min="6690" max="6690" width="9" style="3"/>
    <col min="6691" max="6691" width="11.125" style="3" customWidth="1"/>
    <col min="6692" max="6692" width="10.125" style="3" customWidth="1"/>
    <col min="6693" max="6693" width="9" style="3"/>
    <col min="6694" max="6694" width="11.5" style="3" customWidth="1"/>
    <col min="6695" max="6695" width="11" style="3" customWidth="1"/>
    <col min="6696" max="6696" width="9" style="3"/>
    <col min="6697" max="6697" width="11.75" style="3" customWidth="1"/>
    <col min="6698" max="6698" width="10.125" style="3" customWidth="1"/>
    <col min="6699" max="6699" width="9" style="3"/>
    <col min="6700" max="6700" width="11.125" style="3" customWidth="1"/>
    <col min="6701" max="6701" width="10.125" style="3" customWidth="1"/>
    <col min="6702" max="6702" width="9" style="3"/>
    <col min="6703" max="6703" width="10.875" style="3" customWidth="1"/>
    <col min="6704" max="6704" width="11" style="3" customWidth="1"/>
    <col min="6705" max="6705" width="9" style="3"/>
    <col min="6706" max="6706" width="11.125" style="3" customWidth="1"/>
    <col min="6707" max="6707" width="10.75" style="3" bestFit="1" customWidth="1"/>
    <col min="6708" max="6708" width="9" style="3"/>
    <col min="6709" max="6709" width="12.375" style="3" customWidth="1"/>
    <col min="6710" max="6710" width="11" style="3" customWidth="1"/>
    <col min="6711" max="6711" width="9" style="3" customWidth="1"/>
    <col min="6712" max="6712" width="11.375" style="3" customWidth="1"/>
    <col min="6713" max="6713" width="10.75" style="3" customWidth="1"/>
    <col min="6714" max="6714" width="9" style="3"/>
    <col min="6715" max="6715" width="11.75" style="3" customWidth="1"/>
    <col min="6716" max="6716" width="11.25" style="3" customWidth="1"/>
    <col min="6717" max="6717" width="9" style="3"/>
    <col min="6718" max="6718" width="11.625" style="3" customWidth="1"/>
    <col min="6719" max="6719" width="11.25" style="3" customWidth="1"/>
    <col min="6720" max="6720" width="9" style="3"/>
    <col min="6721" max="6721" width="13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40.125" style="3" customWidth="1"/>
    <col min="6921" max="6921" width="12.125" style="3" customWidth="1"/>
    <col min="6922" max="6922" width="13.375" style="3" customWidth="1"/>
    <col min="6923" max="6923" width="13" style="3" bestFit="1" customWidth="1"/>
    <col min="6924" max="6924" width="17.375" style="3" customWidth="1"/>
    <col min="6925" max="6925" width="12" style="3" bestFit="1" customWidth="1"/>
    <col min="6926" max="6926" width="7.75" style="3" customWidth="1"/>
    <col min="6927" max="6927" width="12.375" style="3" bestFit="1" customWidth="1"/>
    <col min="6928" max="6928" width="9.25" style="3" bestFit="1" customWidth="1"/>
    <col min="6929" max="6929" width="10.875" style="3" customWidth="1"/>
    <col min="6930" max="6930" width="10.375" style="3" customWidth="1"/>
    <col min="6931" max="6931" width="8.875" style="3" customWidth="1"/>
    <col min="6932" max="6932" width="10.5" style="3" customWidth="1"/>
    <col min="6933" max="6933" width="10.125" style="3" customWidth="1"/>
    <col min="6934" max="6934" width="8.875" style="3" customWidth="1"/>
    <col min="6935" max="6936" width="10.5" style="3" customWidth="1"/>
    <col min="6937" max="6937" width="9" style="3"/>
    <col min="6938" max="6938" width="10.875" style="3" customWidth="1"/>
    <col min="6939" max="6939" width="10.75" style="3" customWidth="1"/>
    <col min="6940" max="6940" width="9" style="3" customWidth="1"/>
    <col min="6941" max="6941" width="11" style="3" customWidth="1"/>
    <col min="6942" max="6942" width="11.5" style="3" customWidth="1"/>
    <col min="6943" max="6943" width="9" style="3" customWidth="1"/>
    <col min="6944" max="6944" width="11.125" style="3" customWidth="1"/>
    <col min="6945" max="6945" width="10.625" style="3" customWidth="1"/>
    <col min="6946" max="6946" width="9" style="3"/>
    <col min="6947" max="6947" width="11.125" style="3" customWidth="1"/>
    <col min="6948" max="6948" width="10.125" style="3" customWidth="1"/>
    <col min="6949" max="6949" width="9" style="3"/>
    <col min="6950" max="6950" width="11.5" style="3" customWidth="1"/>
    <col min="6951" max="6951" width="11" style="3" customWidth="1"/>
    <col min="6952" max="6952" width="9" style="3"/>
    <col min="6953" max="6953" width="11.75" style="3" customWidth="1"/>
    <col min="6954" max="6954" width="10.125" style="3" customWidth="1"/>
    <col min="6955" max="6955" width="9" style="3"/>
    <col min="6956" max="6956" width="11.125" style="3" customWidth="1"/>
    <col min="6957" max="6957" width="10.125" style="3" customWidth="1"/>
    <col min="6958" max="6958" width="9" style="3"/>
    <col min="6959" max="6959" width="10.875" style="3" customWidth="1"/>
    <col min="6960" max="6960" width="11" style="3" customWidth="1"/>
    <col min="6961" max="6961" width="9" style="3"/>
    <col min="6962" max="6962" width="11.125" style="3" customWidth="1"/>
    <col min="6963" max="6963" width="10.75" style="3" bestFit="1" customWidth="1"/>
    <col min="6964" max="6964" width="9" style="3"/>
    <col min="6965" max="6965" width="12.375" style="3" customWidth="1"/>
    <col min="6966" max="6966" width="11" style="3" customWidth="1"/>
    <col min="6967" max="6967" width="9" style="3" customWidth="1"/>
    <col min="6968" max="6968" width="11.375" style="3" customWidth="1"/>
    <col min="6969" max="6969" width="10.75" style="3" customWidth="1"/>
    <col min="6970" max="6970" width="9" style="3"/>
    <col min="6971" max="6971" width="11.75" style="3" customWidth="1"/>
    <col min="6972" max="6972" width="11.25" style="3" customWidth="1"/>
    <col min="6973" max="6973" width="9" style="3"/>
    <col min="6974" max="6974" width="11.625" style="3" customWidth="1"/>
    <col min="6975" max="6975" width="11.25" style="3" customWidth="1"/>
    <col min="6976" max="6976" width="9" style="3"/>
    <col min="6977" max="6977" width="13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40.125" style="3" customWidth="1"/>
    <col min="7177" max="7177" width="12.125" style="3" customWidth="1"/>
    <col min="7178" max="7178" width="13.375" style="3" customWidth="1"/>
    <col min="7179" max="7179" width="13" style="3" bestFit="1" customWidth="1"/>
    <col min="7180" max="7180" width="17.375" style="3" customWidth="1"/>
    <col min="7181" max="7181" width="12" style="3" bestFit="1" customWidth="1"/>
    <col min="7182" max="7182" width="7.75" style="3" customWidth="1"/>
    <col min="7183" max="7183" width="12.375" style="3" bestFit="1" customWidth="1"/>
    <col min="7184" max="7184" width="9.25" style="3" bestFit="1" customWidth="1"/>
    <col min="7185" max="7185" width="10.875" style="3" customWidth="1"/>
    <col min="7186" max="7186" width="10.375" style="3" customWidth="1"/>
    <col min="7187" max="7187" width="8.875" style="3" customWidth="1"/>
    <col min="7188" max="7188" width="10.5" style="3" customWidth="1"/>
    <col min="7189" max="7189" width="10.125" style="3" customWidth="1"/>
    <col min="7190" max="7190" width="8.875" style="3" customWidth="1"/>
    <col min="7191" max="7192" width="10.5" style="3" customWidth="1"/>
    <col min="7193" max="7193" width="9" style="3"/>
    <col min="7194" max="7194" width="10.875" style="3" customWidth="1"/>
    <col min="7195" max="7195" width="10.75" style="3" customWidth="1"/>
    <col min="7196" max="7196" width="9" style="3" customWidth="1"/>
    <col min="7197" max="7197" width="11" style="3" customWidth="1"/>
    <col min="7198" max="7198" width="11.5" style="3" customWidth="1"/>
    <col min="7199" max="7199" width="9" style="3" customWidth="1"/>
    <col min="7200" max="7200" width="11.125" style="3" customWidth="1"/>
    <col min="7201" max="7201" width="10.625" style="3" customWidth="1"/>
    <col min="7202" max="7202" width="9" style="3"/>
    <col min="7203" max="7203" width="11.125" style="3" customWidth="1"/>
    <col min="7204" max="7204" width="10.125" style="3" customWidth="1"/>
    <col min="7205" max="7205" width="9" style="3"/>
    <col min="7206" max="7206" width="11.5" style="3" customWidth="1"/>
    <col min="7207" max="7207" width="11" style="3" customWidth="1"/>
    <col min="7208" max="7208" width="9" style="3"/>
    <col min="7209" max="7209" width="11.75" style="3" customWidth="1"/>
    <col min="7210" max="7210" width="10.125" style="3" customWidth="1"/>
    <col min="7211" max="7211" width="9" style="3"/>
    <col min="7212" max="7212" width="11.125" style="3" customWidth="1"/>
    <col min="7213" max="7213" width="10.125" style="3" customWidth="1"/>
    <col min="7214" max="7214" width="9" style="3"/>
    <col min="7215" max="7215" width="10.875" style="3" customWidth="1"/>
    <col min="7216" max="7216" width="11" style="3" customWidth="1"/>
    <col min="7217" max="7217" width="9" style="3"/>
    <col min="7218" max="7218" width="11.125" style="3" customWidth="1"/>
    <col min="7219" max="7219" width="10.75" style="3" bestFit="1" customWidth="1"/>
    <col min="7220" max="7220" width="9" style="3"/>
    <col min="7221" max="7221" width="12.375" style="3" customWidth="1"/>
    <col min="7222" max="7222" width="11" style="3" customWidth="1"/>
    <col min="7223" max="7223" width="9" style="3" customWidth="1"/>
    <col min="7224" max="7224" width="11.375" style="3" customWidth="1"/>
    <col min="7225" max="7225" width="10.75" style="3" customWidth="1"/>
    <col min="7226" max="7226" width="9" style="3"/>
    <col min="7227" max="7227" width="11.75" style="3" customWidth="1"/>
    <col min="7228" max="7228" width="11.25" style="3" customWidth="1"/>
    <col min="7229" max="7229" width="9" style="3"/>
    <col min="7230" max="7230" width="11.625" style="3" customWidth="1"/>
    <col min="7231" max="7231" width="11.25" style="3" customWidth="1"/>
    <col min="7232" max="7232" width="9" style="3"/>
    <col min="7233" max="7233" width="13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40.125" style="3" customWidth="1"/>
    <col min="7433" max="7433" width="12.125" style="3" customWidth="1"/>
    <col min="7434" max="7434" width="13.375" style="3" customWidth="1"/>
    <col min="7435" max="7435" width="13" style="3" bestFit="1" customWidth="1"/>
    <col min="7436" max="7436" width="17.375" style="3" customWidth="1"/>
    <col min="7437" max="7437" width="12" style="3" bestFit="1" customWidth="1"/>
    <col min="7438" max="7438" width="7.75" style="3" customWidth="1"/>
    <col min="7439" max="7439" width="12.375" style="3" bestFit="1" customWidth="1"/>
    <col min="7440" max="7440" width="9.25" style="3" bestFit="1" customWidth="1"/>
    <col min="7441" max="7441" width="10.875" style="3" customWidth="1"/>
    <col min="7442" max="7442" width="10.375" style="3" customWidth="1"/>
    <col min="7443" max="7443" width="8.875" style="3" customWidth="1"/>
    <col min="7444" max="7444" width="10.5" style="3" customWidth="1"/>
    <col min="7445" max="7445" width="10.125" style="3" customWidth="1"/>
    <col min="7446" max="7446" width="8.875" style="3" customWidth="1"/>
    <col min="7447" max="7448" width="10.5" style="3" customWidth="1"/>
    <col min="7449" max="7449" width="9" style="3"/>
    <col min="7450" max="7450" width="10.875" style="3" customWidth="1"/>
    <col min="7451" max="7451" width="10.75" style="3" customWidth="1"/>
    <col min="7452" max="7452" width="9" style="3" customWidth="1"/>
    <col min="7453" max="7453" width="11" style="3" customWidth="1"/>
    <col min="7454" max="7454" width="11.5" style="3" customWidth="1"/>
    <col min="7455" max="7455" width="9" style="3" customWidth="1"/>
    <col min="7456" max="7456" width="11.125" style="3" customWidth="1"/>
    <col min="7457" max="7457" width="10.625" style="3" customWidth="1"/>
    <col min="7458" max="7458" width="9" style="3"/>
    <col min="7459" max="7459" width="11.125" style="3" customWidth="1"/>
    <col min="7460" max="7460" width="10.125" style="3" customWidth="1"/>
    <col min="7461" max="7461" width="9" style="3"/>
    <col min="7462" max="7462" width="11.5" style="3" customWidth="1"/>
    <col min="7463" max="7463" width="11" style="3" customWidth="1"/>
    <col min="7464" max="7464" width="9" style="3"/>
    <col min="7465" max="7465" width="11.75" style="3" customWidth="1"/>
    <col min="7466" max="7466" width="10.125" style="3" customWidth="1"/>
    <col min="7467" max="7467" width="9" style="3"/>
    <col min="7468" max="7468" width="11.125" style="3" customWidth="1"/>
    <col min="7469" max="7469" width="10.125" style="3" customWidth="1"/>
    <col min="7470" max="7470" width="9" style="3"/>
    <col min="7471" max="7471" width="10.875" style="3" customWidth="1"/>
    <col min="7472" max="7472" width="11" style="3" customWidth="1"/>
    <col min="7473" max="7473" width="9" style="3"/>
    <col min="7474" max="7474" width="11.125" style="3" customWidth="1"/>
    <col min="7475" max="7475" width="10.75" style="3" bestFit="1" customWidth="1"/>
    <col min="7476" max="7476" width="9" style="3"/>
    <col min="7477" max="7477" width="12.375" style="3" customWidth="1"/>
    <col min="7478" max="7478" width="11" style="3" customWidth="1"/>
    <col min="7479" max="7479" width="9" style="3" customWidth="1"/>
    <col min="7480" max="7480" width="11.375" style="3" customWidth="1"/>
    <col min="7481" max="7481" width="10.75" style="3" customWidth="1"/>
    <col min="7482" max="7482" width="9" style="3"/>
    <col min="7483" max="7483" width="11.75" style="3" customWidth="1"/>
    <col min="7484" max="7484" width="11.25" style="3" customWidth="1"/>
    <col min="7485" max="7485" width="9" style="3"/>
    <col min="7486" max="7486" width="11.625" style="3" customWidth="1"/>
    <col min="7487" max="7487" width="11.25" style="3" customWidth="1"/>
    <col min="7488" max="7488" width="9" style="3"/>
    <col min="7489" max="7489" width="13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40.125" style="3" customWidth="1"/>
    <col min="7689" max="7689" width="12.125" style="3" customWidth="1"/>
    <col min="7690" max="7690" width="13.375" style="3" customWidth="1"/>
    <col min="7691" max="7691" width="13" style="3" bestFit="1" customWidth="1"/>
    <col min="7692" max="7692" width="17.375" style="3" customWidth="1"/>
    <col min="7693" max="7693" width="12" style="3" bestFit="1" customWidth="1"/>
    <col min="7694" max="7694" width="7.75" style="3" customWidth="1"/>
    <col min="7695" max="7695" width="12.375" style="3" bestFit="1" customWidth="1"/>
    <col min="7696" max="7696" width="9.25" style="3" bestFit="1" customWidth="1"/>
    <col min="7697" max="7697" width="10.875" style="3" customWidth="1"/>
    <col min="7698" max="7698" width="10.375" style="3" customWidth="1"/>
    <col min="7699" max="7699" width="8.875" style="3" customWidth="1"/>
    <col min="7700" max="7700" width="10.5" style="3" customWidth="1"/>
    <col min="7701" max="7701" width="10.125" style="3" customWidth="1"/>
    <col min="7702" max="7702" width="8.875" style="3" customWidth="1"/>
    <col min="7703" max="7704" width="10.5" style="3" customWidth="1"/>
    <col min="7705" max="7705" width="9" style="3"/>
    <col min="7706" max="7706" width="10.875" style="3" customWidth="1"/>
    <col min="7707" max="7707" width="10.75" style="3" customWidth="1"/>
    <col min="7708" max="7708" width="9" style="3" customWidth="1"/>
    <col min="7709" max="7709" width="11" style="3" customWidth="1"/>
    <col min="7710" max="7710" width="11.5" style="3" customWidth="1"/>
    <col min="7711" max="7711" width="9" style="3" customWidth="1"/>
    <col min="7712" max="7712" width="11.125" style="3" customWidth="1"/>
    <col min="7713" max="7713" width="10.625" style="3" customWidth="1"/>
    <col min="7714" max="7714" width="9" style="3"/>
    <col min="7715" max="7715" width="11.125" style="3" customWidth="1"/>
    <col min="7716" max="7716" width="10.125" style="3" customWidth="1"/>
    <col min="7717" max="7717" width="9" style="3"/>
    <col min="7718" max="7718" width="11.5" style="3" customWidth="1"/>
    <col min="7719" max="7719" width="11" style="3" customWidth="1"/>
    <col min="7720" max="7720" width="9" style="3"/>
    <col min="7721" max="7721" width="11.75" style="3" customWidth="1"/>
    <col min="7722" max="7722" width="10.125" style="3" customWidth="1"/>
    <col min="7723" max="7723" width="9" style="3"/>
    <col min="7724" max="7724" width="11.125" style="3" customWidth="1"/>
    <col min="7725" max="7725" width="10.125" style="3" customWidth="1"/>
    <col min="7726" max="7726" width="9" style="3"/>
    <col min="7727" max="7727" width="10.875" style="3" customWidth="1"/>
    <col min="7728" max="7728" width="11" style="3" customWidth="1"/>
    <col min="7729" max="7729" width="9" style="3"/>
    <col min="7730" max="7730" width="11.125" style="3" customWidth="1"/>
    <col min="7731" max="7731" width="10.75" style="3" bestFit="1" customWidth="1"/>
    <col min="7732" max="7732" width="9" style="3"/>
    <col min="7733" max="7733" width="12.375" style="3" customWidth="1"/>
    <col min="7734" max="7734" width="11" style="3" customWidth="1"/>
    <col min="7735" max="7735" width="9" style="3" customWidth="1"/>
    <col min="7736" max="7736" width="11.375" style="3" customWidth="1"/>
    <col min="7737" max="7737" width="10.75" style="3" customWidth="1"/>
    <col min="7738" max="7738" width="9" style="3"/>
    <col min="7739" max="7739" width="11.75" style="3" customWidth="1"/>
    <col min="7740" max="7740" width="11.25" style="3" customWidth="1"/>
    <col min="7741" max="7741" width="9" style="3"/>
    <col min="7742" max="7742" width="11.625" style="3" customWidth="1"/>
    <col min="7743" max="7743" width="11.25" style="3" customWidth="1"/>
    <col min="7744" max="7744" width="9" style="3"/>
    <col min="7745" max="7745" width="13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40.125" style="3" customWidth="1"/>
    <col min="7945" max="7945" width="12.125" style="3" customWidth="1"/>
    <col min="7946" max="7946" width="13.375" style="3" customWidth="1"/>
    <col min="7947" max="7947" width="13" style="3" bestFit="1" customWidth="1"/>
    <col min="7948" max="7948" width="17.375" style="3" customWidth="1"/>
    <col min="7949" max="7949" width="12" style="3" bestFit="1" customWidth="1"/>
    <col min="7950" max="7950" width="7.75" style="3" customWidth="1"/>
    <col min="7951" max="7951" width="12.375" style="3" bestFit="1" customWidth="1"/>
    <col min="7952" max="7952" width="9.25" style="3" bestFit="1" customWidth="1"/>
    <col min="7953" max="7953" width="10.875" style="3" customWidth="1"/>
    <col min="7954" max="7954" width="10.375" style="3" customWidth="1"/>
    <col min="7955" max="7955" width="8.875" style="3" customWidth="1"/>
    <col min="7956" max="7956" width="10.5" style="3" customWidth="1"/>
    <col min="7957" max="7957" width="10.125" style="3" customWidth="1"/>
    <col min="7958" max="7958" width="8.875" style="3" customWidth="1"/>
    <col min="7959" max="7960" width="10.5" style="3" customWidth="1"/>
    <col min="7961" max="7961" width="9" style="3"/>
    <col min="7962" max="7962" width="10.875" style="3" customWidth="1"/>
    <col min="7963" max="7963" width="10.75" style="3" customWidth="1"/>
    <col min="7964" max="7964" width="9" style="3" customWidth="1"/>
    <col min="7965" max="7965" width="11" style="3" customWidth="1"/>
    <col min="7966" max="7966" width="11.5" style="3" customWidth="1"/>
    <col min="7967" max="7967" width="9" style="3" customWidth="1"/>
    <col min="7968" max="7968" width="11.125" style="3" customWidth="1"/>
    <col min="7969" max="7969" width="10.625" style="3" customWidth="1"/>
    <col min="7970" max="7970" width="9" style="3"/>
    <col min="7971" max="7971" width="11.125" style="3" customWidth="1"/>
    <col min="7972" max="7972" width="10.125" style="3" customWidth="1"/>
    <col min="7973" max="7973" width="9" style="3"/>
    <col min="7974" max="7974" width="11.5" style="3" customWidth="1"/>
    <col min="7975" max="7975" width="11" style="3" customWidth="1"/>
    <col min="7976" max="7976" width="9" style="3"/>
    <col min="7977" max="7977" width="11.75" style="3" customWidth="1"/>
    <col min="7978" max="7978" width="10.125" style="3" customWidth="1"/>
    <col min="7979" max="7979" width="9" style="3"/>
    <col min="7980" max="7980" width="11.125" style="3" customWidth="1"/>
    <col min="7981" max="7981" width="10.125" style="3" customWidth="1"/>
    <col min="7982" max="7982" width="9" style="3"/>
    <col min="7983" max="7983" width="10.875" style="3" customWidth="1"/>
    <col min="7984" max="7984" width="11" style="3" customWidth="1"/>
    <col min="7985" max="7985" width="9" style="3"/>
    <col min="7986" max="7986" width="11.125" style="3" customWidth="1"/>
    <col min="7987" max="7987" width="10.75" style="3" bestFit="1" customWidth="1"/>
    <col min="7988" max="7988" width="9" style="3"/>
    <col min="7989" max="7989" width="12.375" style="3" customWidth="1"/>
    <col min="7990" max="7990" width="11" style="3" customWidth="1"/>
    <col min="7991" max="7991" width="9" style="3" customWidth="1"/>
    <col min="7992" max="7992" width="11.375" style="3" customWidth="1"/>
    <col min="7993" max="7993" width="10.75" style="3" customWidth="1"/>
    <col min="7994" max="7994" width="9" style="3"/>
    <col min="7995" max="7995" width="11.75" style="3" customWidth="1"/>
    <col min="7996" max="7996" width="11.25" style="3" customWidth="1"/>
    <col min="7997" max="7997" width="9" style="3"/>
    <col min="7998" max="7998" width="11.625" style="3" customWidth="1"/>
    <col min="7999" max="7999" width="11.25" style="3" customWidth="1"/>
    <col min="8000" max="8000" width="9" style="3"/>
    <col min="8001" max="8001" width="13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40.125" style="3" customWidth="1"/>
    <col min="8201" max="8201" width="12.125" style="3" customWidth="1"/>
    <col min="8202" max="8202" width="13.375" style="3" customWidth="1"/>
    <col min="8203" max="8203" width="13" style="3" bestFit="1" customWidth="1"/>
    <col min="8204" max="8204" width="17.375" style="3" customWidth="1"/>
    <col min="8205" max="8205" width="12" style="3" bestFit="1" customWidth="1"/>
    <col min="8206" max="8206" width="7.75" style="3" customWidth="1"/>
    <col min="8207" max="8207" width="12.375" style="3" bestFit="1" customWidth="1"/>
    <col min="8208" max="8208" width="9.25" style="3" bestFit="1" customWidth="1"/>
    <col min="8209" max="8209" width="10.875" style="3" customWidth="1"/>
    <col min="8210" max="8210" width="10.375" style="3" customWidth="1"/>
    <col min="8211" max="8211" width="8.875" style="3" customWidth="1"/>
    <col min="8212" max="8212" width="10.5" style="3" customWidth="1"/>
    <col min="8213" max="8213" width="10.125" style="3" customWidth="1"/>
    <col min="8214" max="8214" width="8.875" style="3" customWidth="1"/>
    <col min="8215" max="8216" width="10.5" style="3" customWidth="1"/>
    <col min="8217" max="8217" width="9" style="3"/>
    <col min="8218" max="8218" width="10.875" style="3" customWidth="1"/>
    <col min="8219" max="8219" width="10.75" style="3" customWidth="1"/>
    <col min="8220" max="8220" width="9" style="3" customWidth="1"/>
    <col min="8221" max="8221" width="11" style="3" customWidth="1"/>
    <col min="8222" max="8222" width="11.5" style="3" customWidth="1"/>
    <col min="8223" max="8223" width="9" style="3" customWidth="1"/>
    <col min="8224" max="8224" width="11.125" style="3" customWidth="1"/>
    <col min="8225" max="8225" width="10.625" style="3" customWidth="1"/>
    <col min="8226" max="8226" width="9" style="3"/>
    <col min="8227" max="8227" width="11.125" style="3" customWidth="1"/>
    <col min="8228" max="8228" width="10.125" style="3" customWidth="1"/>
    <col min="8229" max="8229" width="9" style="3"/>
    <col min="8230" max="8230" width="11.5" style="3" customWidth="1"/>
    <col min="8231" max="8231" width="11" style="3" customWidth="1"/>
    <col min="8232" max="8232" width="9" style="3"/>
    <col min="8233" max="8233" width="11.75" style="3" customWidth="1"/>
    <col min="8234" max="8234" width="10.125" style="3" customWidth="1"/>
    <col min="8235" max="8235" width="9" style="3"/>
    <col min="8236" max="8236" width="11.125" style="3" customWidth="1"/>
    <col min="8237" max="8237" width="10.125" style="3" customWidth="1"/>
    <col min="8238" max="8238" width="9" style="3"/>
    <col min="8239" max="8239" width="10.875" style="3" customWidth="1"/>
    <col min="8240" max="8240" width="11" style="3" customWidth="1"/>
    <col min="8241" max="8241" width="9" style="3"/>
    <col min="8242" max="8242" width="11.125" style="3" customWidth="1"/>
    <col min="8243" max="8243" width="10.75" style="3" bestFit="1" customWidth="1"/>
    <col min="8244" max="8244" width="9" style="3"/>
    <col min="8245" max="8245" width="12.375" style="3" customWidth="1"/>
    <col min="8246" max="8246" width="11" style="3" customWidth="1"/>
    <col min="8247" max="8247" width="9" style="3" customWidth="1"/>
    <col min="8248" max="8248" width="11.375" style="3" customWidth="1"/>
    <col min="8249" max="8249" width="10.75" style="3" customWidth="1"/>
    <col min="8250" max="8250" width="9" style="3"/>
    <col min="8251" max="8251" width="11.75" style="3" customWidth="1"/>
    <col min="8252" max="8252" width="11.25" style="3" customWidth="1"/>
    <col min="8253" max="8253" width="9" style="3"/>
    <col min="8254" max="8254" width="11.625" style="3" customWidth="1"/>
    <col min="8255" max="8255" width="11.25" style="3" customWidth="1"/>
    <col min="8256" max="8256" width="9" style="3"/>
    <col min="8257" max="8257" width="13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40.125" style="3" customWidth="1"/>
    <col min="8457" max="8457" width="12.125" style="3" customWidth="1"/>
    <col min="8458" max="8458" width="13.375" style="3" customWidth="1"/>
    <col min="8459" max="8459" width="13" style="3" bestFit="1" customWidth="1"/>
    <col min="8460" max="8460" width="17.375" style="3" customWidth="1"/>
    <col min="8461" max="8461" width="12" style="3" bestFit="1" customWidth="1"/>
    <col min="8462" max="8462" width="7.75" style="3" customWidth="1"/>
    <col min="8463" max="8463" width="12.375" style="3" bestFit="1" customWidth="1"/>
    <col min="8464" max="8464" width="9.25" style="3" bestFit="1" customWidth="1"/>
    <col min="8465" max="8465" width="10.875" style="3" customWidth="1"/>
    <col min="8466" max="8466" width="10.375" style="3" customWidth="1"/>
    <col min="8467" max="8467" width="8.875" style="3" customWidth="1"/>
    <col min="8468" max="8468" width="10.5" style="3" customWidth="1"/>
    <col min="8469" max="8469" width="10.125" style="3" customWidth="1"/>
    <col min="8470" max="8470" width="8.875" style="3" customWidth="1"/>
    <col min="8471" max="8472" width="10.5" style="3" customWidth="1"/>
    <col min="8473" max="8473" width="9" style="3"/>
    <col min="8474" max="8474" width="10.875" style="3" customWidth="1"/>
    <col min="8475" max="8475" width="10.75" style="3" customWidth="1"/>
    <col min="8476" max="8476" width="9" style="3" customWidth="1"/>
    <col min="8477" max="8477" width="11" style="3" customWidth="1"/>
    <col min="8478" max="8478" width="11.5" style="3" customWidth="1"/>
    <col min="8479" max="8479" width="9" style="3" customWidth="1"/>
    <col min="8480" max="8480" width="11.125" style="3" customWidth="1"/>
    <col min="8481" max="8481" width="10.625" style="3" customWidth="1"/>
    <col min="8482" max="8482" width="9" style="3"/>
    <col min="8483" max="8483" width="11.125" style="3" customWidth="1"/>
    <col min="8484" max="8484" width="10.125" style="3" customWidth="1"/>
    <col min="8485" max="8485" width="9" style="3"/>
    <col min="8486" max="8486" width="11.5" style="3" customWidth="1"/>
    <col min="8487" max="8487" width="11" style="3" customWidth="1"/>
    <col min="8488" max="8488" width="9" style="3"/>
    <col min="8489" max="8489" width="11.75" style="3" customWidth="1"/>
    <col min="8490" max="8490" width="10.125" style="3" customWidth="1"/>
    <col min="8491" max="8491" width="9" style="3"/>
    <col min="8492" max="8492" width="11.125" style="3" customWidth="1"/>
    <col min="8493" max="8493" width="10.125" style="3" customWidth="1"/>
    <col min="8494" max="8494" width="9" style="3"/>
    <col min="8495" max="8495" width="10.875" style="3" customWidth="1"/>
    <col min="8496" max="8496" width="11" style="3" customWidth="1"/>
    <col min="8497" max="8497" width="9" style="3"/>
    <col min="8498" max="8498" width="11.125" style="3" customWidth="1"/>
    <col min="8499" max="8499" width="10.75" style="3" bestFit="1" customWidth="1"/>
    <col min="8500" max="8500" width="9" style="3"/>
    <col min="8501" max="8501" width="12.375" style="3" customWidth="1"/>
    <col min="8502" max="8502" width="11" style="3" customWidth="1"/>
    <col min="8503" max="8503" width="9" style="3" customWidth="1"/>
    <col min="8504" max="8504" width="11.375" style="3" customWidth="1"/>
    <col min="8505" max="8505" width="10.75" style="3" customWidth="1"/>
    <col min="8506" max="8506" width="9" style="3"/>
    <col min="8507" max="8507" width="11.75" style="3" customWidth="1"/>
    <col min="8508" max="8508" width="11.25" style="3" customWidth="1"/>
    <col min="8509" max="8509" width="9" style="3"/>
    <col min="8510" max="8510" width="11.625" style="3" customWidth="1"/>
    <col min="8511" max="8511" width="11.25" style="3" customWidth="1"/>
    <col min="8512" max="8512" width="9" style="3"/>
    <col min="8513" max="8513" width="13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40.125" style="3" customWidth="1"/>
    <col min="8713" max="8713" width="12.125" style="3" customWidth="1"/>
    <col min="8714" max="8714" width="13.375" style="3" customWidth="1"/>
    <col min="8715" max="8715" width="13" style="3" bestFit="1" customWidth="1"/>
    <col min="8716" max="8716" width="17.375" style="3" customWidth="1"/>
    <col min="8717" max="8717" width="12" style="3" bestFit="1" customWidth="1"/>
    <col min="8718" max="8718" width="7.75" style="3" customWidth="1"/>
    <col min="8719" max="8719" width="12.375" style="3" bestFit="1" customWidth="1"/>
    <col min="8720" max="8720" width="9.25" style="3" bestFit="1" customWidth="1"/>
    <col min="8721" max="8721" width="10.875" style="3" customWidth="1"/>
    <col min="8722" max="8722" width="10.375" style="3" customWidth="1"/>
    <col min="8723" max="8723" width="8.875" style="3" customWidth="1"/>
    <col min="8724" max="8724" width="10.5" style="3" customWidth="1"/>
    <col min="8725" max="8725" width="10.125" style="3" customWidth="1"/>
    <col min="8726" max="8726" width="8.875" style="3" customWidth="1"/>
    <col min="8727" max="8728" width="10.5" style="3" customWidth="1"/>
    <col min="8729" max="8729" width="9" style="3"/>
    <col min="8730" max="8730" width="10.875" style="3" customWidth="1"/>
    <col min="8731" max="8731" width="10.75" style="3" customWidth="1"/>
    <col min="8732" max="8732" width="9" style="3" customWidth="1"/>
    <col min="8733" max="8733" width="11" style="3" customWidth="1"/>
    <col min="8734" max="8734" width="11.5" style="3" customWidth="1"/>
    <col min="8735" max="8735" width="9" style="3" customWidth="1"/>
    <col min="8736" max="8736" width="11.125" style="3" customWidth="1"/>
    <col min="8737" max="8737" width="10.625" style="3" customWidth="1"/>
    <col min="8738" max="8738" width="9" style="3"/>
    <col min="8739" max="8739" width="11.125" style="3" customWidth="1"/>
    <col min="8740" max="8740" width="10.125" style="3" customWidth="1"/>
    <col min="8741" max="8741" width="9" style="3"/>
    <col min="8742" max="8742" width="11.5" style="3" customWidth="1"/>
    <col min="8743" max="8743" width="11" style="3" customWidth="1"/>
    <col min="8744" max="8744" width="9" style="3"/>
    <col min="8745" max="8745" width="11.75" style="3" customWidth="1"/>
    <col min="8746" max="8746" width="10.125" style="3" customWidth="1"/>
    <col min="8747" max="8747" width="9" style="3"/>
    <col min="8748" max="8748" width="11.125" style="3" customWidth="1"/>
    <col min="8749" max="8749" width="10.125" style="3" customWidth="1"/>
    <col min="8750" max="8750" width="9" style="3"/>
    <col min="8751" max="8751" width="10.875" style="3" customWidth="1"/>
    <col min="8752" max="8752" width="11" style="3" customWidth="1"/>
    <col min="8753" max="8753" width="9" style="3"/>
    <col min="8754" max="8754" width="11.125" style="3" customWidth="1"/>
    <col min="8755" max="8755" width="10.75" style="3" bestFit="1" customWidth="1"/>
    <col min="8756" max="8756" width="9" style="3"/>
    <col min="8757" max="8757" width="12.375" style="3" customWidth="1"/>
    <col min="8758" max="8758" width="11" style="3" customWidth="1"/>
    <col min="8759" max="8759" width="9" style="3" customWidth="1"/>
    <col min="8760" max="8760" width="11.375" style="3" customWidth="1"/>
    <col min="8761" max="8761" width="10.75" style="3" customWidth="1"/>
    <col min="8762" max="8762" width="9" style="3"/>
    <col min="8763" max="8763" width="11.75" style="3" customWidth="1"/>
    <col min="8764" max="8764" width="11.25" style="3" customWidth="1"/>
    <col min="8765" max="8765" width="9" style="3"/>
    <col min="8766" max="8766" width="11.625" style="3" customWidth="1"/>
    <col min="8767" max="8767" width="11.25" style="3" customWidth="1"/>
    <col min="8768" max="8768" width="9" style="3"/>
    <col min="8769" max="8769" width="13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40.125" style="3" customWidth="1"/>
    <col min="8969" max="8969" width="12.125" style="3" customWidth="1"/>
    <col min="8970" max="8970" width="13.375" style="3" customWidth="1"/>
    <col min="8971" max="8971" width="13" style="3" bestFit="1" customWidth="1"/>
    <col min="8972" max="8972" width="17.375" style="3" customWidth="1"/>
    <col min="8973" max="8973" width="12" style="3" bestFit="1" customWidth="1"/>
    <col min="8974" max="8974" width="7.75" style="3" customWidth="1"/>
    <col min="8975" max="8975" width="12.375" style="3" bestFit="1" customWidth="1"/>
    <col min="8976" max="8976" width="9.25" style="3" bestFit="1" customWidth="1"/>
    <col min="8977" max="8977" width="10.875" style="3" customWidth="1"/>
    <col min="8978" max="8978" width="10.375" style="3" customWidth="1"/>
    <col min="8979" max="8979" width="8.875" style="3" customWidth="1"/>
    <col min="8980" max="8980" width="10.5" style="3" customWidth="1"/>
    <col min="8981" max="8981" width="10.125" style="3" customWidth="1"/>
    <col min="8982" max="8982" width="8.875" style="3" customWidth="1"/>
    <col min="8983" max="8984" width="10.5" style="3" customWidth="1"/>
    <col min="8985" max="8985" width="9" style="3"/>
    <col min="8986" max="8986" width="10.875" style="3" customWidth="1"/>
    <col min="8987" max="8987" width="10.75" style="3" customWidth="1"/>
    <col min="8988" max="8988" width="9" style="3" customWidth="1"/>
    <col min="8989" max="8989" width="11" style="3" customWidth="1"/>
    <col min="8990" max="8990" width="11.5" style="3" customWidth="1"/>
    <col min="8991" max="8991" width="9" style="3" customWidth="1"/>
    <col min="8992" max="8992" width="11.125" style="3" customWidth="1"/>
    <col min="8993" max="8993" width="10.625" style="3" customWidth="1"/>
    <col min="8994" max="8994" width="9" style="3"/>
    <col min="8995" max="8995" width="11.125" style="3" customWidth="1"/>
    <col min="8996" max="8996" width="10.125" style="3" customWidth="1"/>
    <col min="8997" max="8997" width="9" style="3"/>
    <col min="8998" max="8998" width="11.5" style="3" customWidth="1"/>
    <col min="8999" max="8999" width="11" style="3" customWidth="1"/>
    <col min="9000" max="9000" width="9" style="3"/>
    <col min="9001" max="9001" width="11.75" style="3" customWidth="1"/>
    <col min="9002" max="9002" width="10.125" style="3" customWidth="1"/>
    <col min="9003" max="9003" width="9" style="3"/>
    <col min="9004" max="9004" width="11.125" style="3" customWidth="1"/>
    <col min="9005" max="9005" width="10.125" style="3" customWidth="1"/>
    <col min="9006" max="9006" width="9" style="3"/>
    <col min="9007" max="9007" width="10.875" style="3" customWidth="1"/>
    <col min="9008" max="9008" width="11" style="3" customWidth="1"/>
    <col min="9009" max="9009" width="9" style="3"/>
    <col min="9010" max="9010" width="11.125" style="3" customWidth="1"/>
    <col min="9011" max="9011" width="10.75" style="3" bestFit="1" customWidth="1"/>
    <col min="9012" max="9012" width="9" style="3"/>
    <col min="9013" max="9013" width="12.375" style="3" customWidth="1"/>
    <col min="9014" max="9014" width="11" style="3" customWidth="1"/>
    <col min="9015" max="9015" width="9" style="3" customWidth="1"/>
    <col min="9016" max="9016" width="11.375" style="3" customWidth="1"/>
    <col min="9017" max="9017" width="10.75" style="3" customWidth="1"/>
    <col min="9018" max="9018" width="9" style="3"/>
    <col min="9019" max="9019" width="11.75" style="3" customWidth="1"/>
    <col min="9020" max="9020" width="11.25" style="3" customWidth="1"/>
    <col min="9021" max="9021" width="9" style="3"/>
    <col min="9022" max="9022" width="11.625" style="3" customWidth="1"/>
    <col min="9023" max="9023" width="11.25" style="3" customWidth="1"/>
    <col min="9024" max="9024" width="9" style="3"/>
    <col min="9025" max="9025" width="13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40.125" style="3" customWidth="1"/>
    <col min="9225" max="9225" width="12.125" style="3" customWidth="1"/>
    <col min="9226" max="9226" width="13.375" style="3" customWidth="1"/>
    <col min="9227" max="9227" width="13" style="3" bestFit="1" customWidth="1"/>
    <col min="9228" max="9228" width="17.375" style="3" customWidth="1"/>
    <col min="9229" max="9229" width="12" style="3" bestFit="1" customWidth="1"/>
    <col min="9230" max="9230" width="7.75" style="3" customWidth="1"/>
    <col min="9231" max="9231" width="12.375" style="3" bestFit="1" customWidth="1"/>
    <col min="9232" max="9232" width="9.25" style="3" bestFit="1" customWidth="1"/>
    <col min="9233" max="9233" width="10.875" style="3" customWidth="1"/>
    <col min="9234" max="9234" width="10.375" style="3" customWidth="1"/>
    <col min="9235" max="9235" width="8.875" style="3" customWidth="1"/>
    <col min="9236" max="9236" width="10.5" style="3" customWidth="1"/>
    <col min="9237" max="9237" width="10.125" style="3" customWidth="1"/>
    <col min="9238" max="9238" width="8.875" style="3" customWidth="1"/>
    <col min="9239" max="9240" width="10.5" style="3" customWidth="1"/>
    <col min="9241" max="9241" width="9" style="3"/>
    <col min="9242" max="9242" width="10.875" style="3" customWidth="1"/>
    <col min="9243" max="9243" width="10.75" style="3" customWidth="1"/>
    <col min="9244" max="9244" width="9" style="3" customWidth="1"/>
    <col min="9245" max="9245" width="11" style="3" customWidth="1"/>
    <col min="9246" max="9246" width="11.5" style="3" customWidth="1"/>
    <col min="9247" max="9247" width="9" style="3" customWidth="1"/>
    <col min="9248" max="9248" width="11.125" style="3" customWidth="1"/>
    <col min="9249" max="9249" width="10.625" style="3" customWidth="1"/>
    <col min="9250" max="9250" width="9" style="3"/>
    <col min="9251" max="9251" width="11.125" style="3" customWidth="1"/>
    <col min="9252" max="9252" width="10.125" style="3" customWidth="1"/>
    <col min="9253" max="9253" width="9" style="3"/>
    <col min="9254" max="9254" width="11.5" style="3" customWidth="1"/>
    <col min="9255" max="9255" width="11" style="3" customWidth="1"/>
    <col min="9256" max="9256" width="9" style="3"/>
    <col min="9257" max="9257" width="11.75" style="3" customWidth="1"/>
    <col min="9258" max="9258" width="10.125" style="3" customWidth="1"/>
    <col min="9259" max="9259" width="9" style="3"/>
    <col min="9260" max="9260" width="11.125" style="3" customWidth="1"/>
    <col min="9261" max="9261" width="10.125" style="3" customWidth="1"/>
    <col min="9262" max="9262" width="9" style="3"/>
    <col min="9263" max="9263" width="10.875" style="3" customWidth="1"/>
    <col min="9264" max="9264" width="11" style="3" customWidth="1"/>
    <col min="9265" max="9265" width="9" style="3"/>
    <col min="9266" max="9266" width="11.125" style="3" customWidth="1"/>
    <col min="9267" max="9267" width="10.75" style="3" bestFit="1" customWidth="1"/>
    <col min="9268" max="9268" width="9" style="3"/>
    <col min="9269" max="9269" width="12.375" style="3" customWidth="1"/>
    <col min="9270" max="9270" width="11" style="3" customWidth="1"/>
    <col min="9271" max="9271" width="9" style="3" customWidth="1"/>
    <col min="9272" max="9272" width="11.375" style="3" customWidth="1"/>
    <col min="9273" max="9273" width="10.75" style="3" customWidth="1"/>
    <col min="9274" max="9274" width="9" style="3"/>
    <col min="9275" max="9275" width="11.75" style="3" customWidth="1"/>
    <col min="9276" max="9276" width="11.25" style="3" customWidth="1"/>
    <col min="9277" max="9277" width="9" style="3"/>
    <col min="9278" max="9278" width="11.625" style="3" customWidth="1"/>
    <col min="9279" max="9279" width="11.25" style="3" customWidth="1"/>
    <col min="9280" max="9280" width="9" style="3"/>
    <col min="9281" max="9281" width="13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40.125" style="3" customWidth="1"/>
    <col min="9481" max="9481" width="12.125" style="3" customWidth="1"/>
    <col min="9482" max="9482" width="13.375" style="3" customWidth="1"/>
    <col min="9483" max="9483" width="13" style="3" bestFit="1" customWidth="1"/>
    <col min="9484" max="9484" width="17.375" style="3" customWidth="1"/>
    <col min="9485" max="9485" width="12" style="3" bestFit="1" customWidth="1"/>
    <col min="9486" max="9486" width="7.75" style="3" customWidth="1"/>
    <col min="9487" max="9487" width="12.375" style="3" bestFit="1" customWidth="1"/>
    <col min="9488" max="9488" width="9.25" style="3" bestFit="1" customWidth="1"/>
    <col min="9489" max="9489" width="10.875" style="3" customWidth="1"/>
    <col min="9490" max="9490" width="10.375" style="3" customWidth="1"/>
    <col min="9491" max="9491" width="8.875" style="3" customWidth="1"/>
    <col min="9492" max="9492" width="10.5" style="3" customWidth="1"/>
    <col min="9493" max="9493" width="10.125" style="3" customWidth="1"/>
    <col min="9494" max="9494" width="8.875" style="3" customWidth="1"/>
    <col min="9495" max="9496" width="10.5" style="3" customWidth="1"/>
    <col min="9497" max="9497" width="9" style="3"/>
    <col min="9498" max="9498" width="10.875" style="3" customWidth="1"/>
    <col min="9499" max="9499" width="10.75" style="3" customWidth="1"/>
    <col min="9500" max="9500" width="9" style="3" customWidth="1"/>
    <col min="9501" max="9501" width="11" style="3" customWidth="1"/>
    <col min="9502" max="9502" width="11.5" style="3" customWidth="1"/>
    <col min="9503" max="9503" width="9" style="3" customWidth="1"/>
    <col min="9504" max="9504" width="11.125" style="3" customWidth="1"/>
    <col min="9505" max="9505" width="10.625" style="3" customWidth="1"/>
    <col min="9506" max="9506" width="9" style="3"/>
    <col min="9507" max="9507" width="11.125" style="3" customWidth="1"/>
    <col min="9508" max="9508" width="10.125" style="3" customWidth="1"/>
    <col min="9509" max="9509" width="9" style="3"/>
    <col min="9510" max="9510" width="11.5" style="3" customWidth="1"/>
    <col min="9511" max="9511" width="11" style="3" customWidth="1"/>
    <col min="9512" max="9512" width="9" style="3"/>
    <col min="9513" max="9513" width="11.75" style="3" customWidth="1"/>
    <col min="9514" max="9514" width="10.125" style="3" customWidth="1"/>
    <col min="9515" max="9515" width="9" style="3"/>
    <col min="9516" max="9516" width="11.125" style="3" customWidth="1"/>
    <col min="9517" max="9517" width="10.125" style="3" customWidth="1"/>
    <col min="9518" max="9518" width="9" style="3"/>
    <col min="9519" max="9519" width="10.875" style="3" customWidth="1"/>
    <col min="9520" max="9520" width="11" style="3" customWidth="1"/>
    <col min="9521" max="9521" width="9" style="3"/>
    <col min="9522" max="9522" width="11.125" style="3" customWidth="1"/>
    <col min="9523" max="9523" width="10.75" style="3" bestFit="1" customWidth="1"/>
    <col min="9524" max="9524" width="9" style="3"/>
    <col min="9525" max="9525" width="12.375" style="3" customWidth="1"/>
    <col min="9526" max="9526" width="11" style="3" customWidth="1"/>
    <col min="9527" max="9527" width="9" style="3" customWidth="1"/>
    <col min="9528" max="9528" width="11.375" style="3" customWidth="1"/>
    <col min="9529" max="9529" width="10.75" style="3" customWidth="1"/>
    <col min="9530" max="9530" width="9" style="3"/>
    <col min="9531" max="9531" width="11.75" style="3" customWidth="1"/>
    <col min="9532" max="9532" width="11.25" style="3" customWidth="1"/>
    <col min="9533" max="9533" width="9" style="3"/>
    <col min="9534" max="9534" width="11.625" style="3" customWidth="1"/>
    <col min="9535" max="9535" width="11.25" style="3" customWidth="1"/>
    <col min="9536" max="9536" width="9" style="3"/>
    <col min="9537" max="9537" width="13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40.125" style="3" customWidth="1"/>
    <col min="9737" max="9737" width="12.125" style="3" customWidth="1"/>
    <col min="9738" max="9738" width="13.375" style="3" customWidth="1"/>
    <col min="9739" max="9739" width="13" style="3" bestFit="1" customWidth="1"/>
    <col min="9740" max="9740" width="17.375" style="3" customWidth="1"/>
    <col min="9741" max="9741" width="12" style="3" bestFit="1" customWidth="1"/>
    <col min="9742" max="9742" width="7.75" style="3" customWidth="1"/>
    <col min="9743" max="9743" width="12.375" style="3" bestFit="1" customWidth="1"/>
    <col min="9744" max="9744" width="9.25" style="3" bestFit="1" customWidth="1"/>
    <col min="9745" max="9745" width="10.875" style="3" customWidth="1"/>
    <col min="9746" max="9746" width="10.375" style="3" customWidth="1"/>
    <col min="9747" max="9747" width="8.875" style="3" customWidth="1"/>
    <col min="9748" max="9748" width="10.5" style="3" customWidth="1"/>
    <col min="9749" max="9749" width="10.125" style="3" customWidth="1"/>
    <col min="9750" max="9750" width="8.875" style="3" customWidth="1"/>
    <col min="9751" max="9752" width="10.5" style="3" customWidth="1"/>
    <col min="9753" max="9753" width="9" style="3"/>
    <col min="9754" max="9754" width="10.875" style="3" customWidth="1"/>
    <col min="9755" max="9755" width="10.75" style="3" customWidth="1"/>
    <col min="9756" max="9756" width="9" style="3" customWidth="1"/>
    <col min="9757" max="9757" width="11" style="3" customWidth="1"/>
    <col min="9758" max="9758" width="11.5" style="3" customWidth="1"/>
    <col min="9759" max="9759" width="9" style="3" customWidth="1"/>
    <col min="9760" max="9760" width="11.125" style="3" customWidth="1"/>
    <col min="9761" max="9761" width="10.625" style="3" customWidth="1"/>
    <col min="9762" max="9762" width="9" style="3"/>
    <col min="9763" max="9763" width="11.125" style="3" customWidth="1"/>
    <col min="9764" max="9764" width="10.125" style="3" customWidth="1"/>
    <col min="9765" max="9765" width="9" style="3"/>
    <col min="9766" max="9766" width="11.5" style="3" customWidth="1"/>
    <col min="9767" max="9767" width="11" style="3" customWidth="1"/>
    <col min="9768" max="9768" width="9" style="3"/>
    <col min="9769" max="9769" width="11.75" style="3" customWidth="1"/>
    <col min="9770" max="9770" width="10.125" style="3" customWidth="1"/>
    <col min="9771" max="9771" width="9" style="3"/>
    <col min="9772" max="9772" width="11.125" style="3" customWidth="1"/>
    <col min="9773" max="9773" width="10.125" style="3" customWidth="1"/>
    <col min="9774" max="9774" width="9" style="3"/>
    <col min="9775" max="9775" width="10.875" style="3" customWidth="1"/>
    <col min="9776" max="9776" width="11" style="3" customWidth="1"/>
    <col min="9777" max="9777" width="9" style="3"/>
    <col min="9778" max="9778" width="11.125" style="3" customWidth="1"/>
    <col min="9779" max="9779" width="10.75" style="3" bestFit="1" customWidth="1"/>
    <col min="9780" max="9780" width="9" style="3"/>
    <col min="9781" max="9781" width="12.375" style="3" customWidth="1"/>
    <col min="9782" max="9782" width="11" style="3" customWidth="1"/>
    <col min="9783" max="9783" width="9" style="3" customWidth="1"/>
    <col min="9784" max="9784" width="11.375" style="3" customWidth="1"/>
    <col min="9785" max="9785" width="10.75" style="3" customWidth="1"/>
    <col min="9786" max="9786" width="9" style="3"/>
    <col min="9787" max="9787" width="11.75" style="3" customWidth="1"/>
    <col min="9788" max="9788" width="11.25" style="3" customWidth="1"/>
    <col min="9789" max="9789" width="9" style="3"/>
    <col min="9790" max="9790" width="11.625" style="3" customWidth="1"/>
    <col min="9791" max="9791" width="11.25" style="3" customWidth="1"/>
    <col min="9792" max="9792" width="9" style="3"/>
    <col min="9793" max="9793" width="13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40.125" style="3" customWidth="1"/>
    <col min="9993" max="9993" width="12.125" style="3" customWidth="1"/>
    <col min="9994" max="9994" width="13.375" style="3" customWidth="1"/>
    <col min="9995" max="9995" width="13" style="3" bestFit="1" customWidth="1"/>
    <col min="9996" max="9996" width="17.375" style="3" customWidth="1"/>
    <col min="9997" max="9997" width="12" style="3" bestFit="1" customWidth="1"/>
    <col min="9998" max="9998" width="7.75" style="3" customWidth="1"/>
    <col min="9999" max="9999" width="12.375" style="3" bestFit="1" customWidth="1"/>
    <col min="10000" max="10000" width="9.25" style="3" bestFit="1" customWidth="1"/>
    <col min="10001" max="10001" width="10.875" style="3" customWidth="1"/>
    <col min="10002" max="10002" width="10.375" style="3" customWidth="1"/>
    <col min="10003" max="10003" width="8.875" style="3" customWidth="1"/>
    <col min="10004" max="10004" width="10.5" style="3" customWidth="1"/>
    <col min="10005" max="10005" width="10.125" style="3" customWidth="1"/>
    <col min="10006" max="10006" width="8.875" style="3" customWidth="1"/>
    <col min="10007" max="10008" width="10.5" style="3" customWidth="1"/>
    <col min="10009" max="10009" width="9" style="3"/>
    <col min="10010" max="10010" width="10.875" style="3" customWidth="1"/>
    <col min="10011" max="10011" width="10.75" style="3" customWidth="1"/>
    <col min="10012" max="10012" width="9" style="3" customWidth="1"/>
    <col min="10013" max="10013" width="11" style="3" customWidth="1"/>
    <col min="10014" max="10014" width="11.5" style="3" customWidth="1"/>
    <col min="10015" max="10015" width="9" style="3" customWidth="1"/>
    <col min="10016" max="10016" width="11.125" style="3" customWidth="1"/>
    <col min="10017" max="10017" width="10.625" style="3" customWidth="1"/>
    <col min="10018" max="10018" width="9" style="3"/>
    <col min="10019" max="10019" width="11.125" style="3" customWidth="1"/>
    <col min="10020" max="10020" width="10.125" style="3" customWidth="1"/>
    <col min="10021" max="10021" width="9" style="3"/>
    <col min="10022" max="10022" width="11.5" style="3" customWidth="1"/>
    <col min="10023" max="10023" width="11" style="3" customWidth="1"/>
    <col min="10024" max="10024" width="9" style="3"/>
    <col min="10025" max="10025" width="11.75" style="3" customWidth="1"/>
    <col min="10026" max="10026" width="10.125" style="3" customWidth="1"/>
    <col min="10027" max="10027" width="9" style="3"/>
    <col min="10028" max="10028" width="11.125" style="3" customWidth="1"/>
    <col min="10029" max="10029" width="10.125" style="3" customWidth="1"/>
    <col min="10030" max="10030" width="9" style="3"/>
    <col min="10031" max="10031" width="10.875" style="3" customWidth="1"/>
    <col min="10032" max="10032" width="11" style="3" customWidth="1"/>
    <col min="10033" max="10033" width="9" style="3"/>
    <col min="10034" max="10034" width="11.125" style="3" customWidth="1"/>
    <col min="10035" max="10035" width="10.75" style="3" bestFit="1" customWidth="1"/>
    <col min="10036" max="10036" width="9" style="3"/>
    <col min="10037" max="10037" width="12.375" style="3" customWidth="1"/>
    <col min="10038" max="10038" width="11" style="3" customWidth="1"/>
    <col min="10039" max="10039" width="9" style="3" customWidth="1"/>
    <col min="10040" max="10040" width="11.375" style="3" customWidth="1"/>
    <col min="10041" max="10041" width="10.75" style="3" customWidth="1"/>
    <col min="10042" max="10042" width="9" style="3"/>
    <col min="10043" max="10043" width="11.75" style="3" customWidth="1"/>
    <col min="10044" max="10044" width="11.25" style="3" customWidth="1"/>
    <col min="10045" max="10045" width="9" style="3"/>
    <col min="10046" max="10046" width="11.625" style="3" customWidth="1"/>
    <col min="10047" max="10047" width="11.25" style="3" customWidth="1"/>
    <col min="10048" max="10048" width="9" style="3"/>
    <col min="10049" max="10049" width="13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40.125" style="3" customWidth="1"/>
    <col min="10249" max="10249" width="12.125" style="3" customWidth="1"/>
    <col min="10250" max="10250" width="13.375" style="3" customWidth="1"/>
    <col min="10251" max="10251" width="13" style="3" bestFit="1" customWidth="1"/>
    <col min="10252" max="10252" width="17.375" style="3" customWidth="1"/>
    <col min="10253" max="10253" width="12" style="3" bestFit="1" customWidth="1"/>
    <col min="10254" max="10254" width="7.75" style="3" customWidth="1"/>
    <col min="10255" max="10255" width="12.375" style="3" bestFit="1" customWidth="1"/>
    <col min="10256" max="10256" width="9.25" style="3" bestFit="1" customWidth="1"/>
    <col min="10257" max="10257" width="10.875" style="3" customWidth="1"/>
    <col min="10258" max="10258" width="10.375" style="3" customWidth="1"/>
    <col min="10259" max="10259" width="8.875" style="3" customWidth="1"/>
    <col min="10260" max="10260" width="10.5" style="3" customWidth="1"/>
    <col min="10261" max="10261" width="10.125" style="3" customWidth="1"/>
    <col min="10262" max="10262" width="8.875" style="3" customWidth="1"/>
    <col min="10263" max="10264" width="10.5" style="3" customWidth="1"/>
    <col min="10265" max="10265" width="9" style="3"/>
    <col min="10266" max="10266" width="10.875" style="3" customWidth="1"/>
    <col min="10267" max="10267" width="10.75" style="3" customWidth="1"/>
    <col min="10268" max="10268" width="9" style="3" customWidth="1"/>
    <col min="10269" max="10269" width="11" style="3" customWidth="1"/>
    <col min="10270" max="10270" width="11.5" style="3" customWidth="1"/>
    <col min="10271" max="10271" width="9" style="3" customWidth="1"/>
    <col min="10272" max="10272" width="11.125" style="3" customWidth="1"/>
    <col min="10273" max="10273" width="10.625" style="3" customWidth="1"/>
    <col min="10274" max="10274" width="9" style="3"/>
    <col min="10275" max="10275" width="11.125" style="3" customWidth="1"/>
    <col min="10276" max="10276" width="10.125" style="3" customWidth="1"/>
    <col min="10277" max="10277" width="9" style="3"/>
    <col min="10278" max="10278" width="11.5" style="3" customWidth="1"/>
    <col min="10279" max="10279" width="11" style="3" customWidth="1"/>
    <col min="10280" max="10280" width="9" style="3"/>
    <col min="10281" max="10281" width="11.75" style="3" customWidth="1"/>
    <col min="10282" max="10282" width="10.125" style="3" customWidth="1"/>
    <col min="10283" max="10283" width="9" style="3"/>
    <col min="10284" max="10284" width="11.125" style="3" customWidth="1"/>
    <col min="10285" max="10285" width="10.125" style="3" customWidth="1"/>
    <col min="10286" max="10286" width="9" style="3"/>
    <col min="10287" max="10287" width="10.875" style="3" customWidth="1"/>
    <col min="10288" max="10288" width="11" style="3" customWidth="1"/>
    <col min="10289" max="10289" width="9" style="3"/>
    <col min="10290" max="10290" width="11.125" style="3" customWidth="1"/>
    <col min="10291" max="10291" width="10.75" style="3" bestFit="1" customWidth="1"/>
    <col min="10292" max="10292" width="9" style="3"/>
    <col min="10293" max="10293" width="12.375" style="3" customWidth="1"/>
    <col min="10294" max="10294" width="11" style="3" customWidth="1"/>
    <col min="10295" max="10295" width="9" style="3" customWidth="1"/>
    <col min="10296" max="10296" width="11.375" style="3" customWidth="1"/>
    <col min="10297" max="10297" width="10.75" style="3" customWidth="1"/>
    <col min="10298" max="10298" width="9" style="3"/>
    <col min="10299" max="10299" width="11.75" style="3" customWidth="1"/>
    <col min="10300" max="10300" width="11.25" style="3" customWidth="1"/>
    <col min="10301" max="10301" width="9" style="3"/>
    <col min="10302" max="10302" width="11.625" style="3" customWidth="1"/>
    <col min="10303" max="10303" width="11.25" style="3" customWidth="1"/>
    <col min="10304" max="10304" width="9" style="3"/>
    <col min="10305" max="10305" width="13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40.125" style="3" customWidth="1"/>
    <col min="10505" max="10505" width="12.125" style="3" customWidth="1"/>
    <col min="10506" max="10506" width="13.375" style="3" customWidth="1"/>
    <col min="10507" max="10507" width="13" style="3" bestFit="1" customWidth="1"/>
    <col min="10508" max="10508" width="17.375" style="3" customWidth="1"/>
    <col min="10509" max="10509" width="12" style="3" bestFit="1" customWidth="1"/>
    <col min="10510" max="10510" width="7.75" style="3" customWidth="1"/>
    <col min="10511" max="10511" width="12.375" style="3" bestFit="1" customWidth="1"/>
    <col min="10512" max="10512" width="9.25" style="3" bestFit="1" customWidth="1"/>
    <col min="10513" max="10513" width="10.875" style="3" customWidth="1"/>
    <col min="10514" max="10514" width="10.375" style="3" customWidth="1"/>
    <col min="10515" max="10515" width="8.875" style="3" customWidth="1"/>
    <col min="10516" max="10516" width="10.5" style="3" customWidth="1"/>
    <col min="10517" max="10517" width="10.125" style="3" customWidth="1"/>
    <col min="10518" max="10518" width="8.875" style="3" customWidth="1"/>
    <col min="10519" max="10520" width="10.5" style="3" customWidth="1"/>
    <col min="10521" max="10521" width="9" style="3"/>
    <col min="10522" max="10522" width="10.875" style="3" customWidth="1"/>
    <col min="10523" max="10523" width="10.75" style="3" customWidth="1"/>
    <col min="10524" max="10524" width="9" style="3" customWidth="1"/>
    <col min="10525" max="10525" width="11" style="3" customWidth="1"/>
    <col min="10526" max="10526" width="11.5" style="3" customWidth="1"/>
    <col min="10527" max="10527" width="9" style="3" customWidth="1"/>
    <col min="10528" max="10528" width="11.125" style="3" customWidth="1"/>
    <col min="10529" max="10529" width="10.625" style="3" customWidth="1"/>
    <col min="10530" max="10530" width="9" style="3"/>
    <col min="10531" max="10531" width="11.125" style="3" customWidth="1"/>
    <col min="10532" max="10532" width="10.125" style="3" customWidth="1"/>
    <col min="10533" max="10533" width="9" style="3"/>
    <col min="10534" max="10534" width="11.5" style="3" customWidth="1"/>
    <col min="10535" max="10535" width="11" style="3" customWidth="1"/>
    <col min="10536" max="10536" width="9" style="3"/>
    <col min="10537" max="10537" width="11.75" style="3" customWidth="1"/>
    <col min="10538" max="10538" width="10.125" style="3" customWidth="1"/>
    <col min="10539" max="10539" width="9" style="3"/>
    <col min="10540" max="10540" width="11.125" style="3" customWidth="1"/>
    <col min="10541" max="10541" width="10.125" style="3" customWidth="1"/>
    <col min="10542" max="10542" width="9" style="3"/>
    <col min="10543" max="10543" width="10.875" style="3" customWidth="1"/>
    <col min="10544" max="10544" width="11" style="3" customWidth="1"/>
    <col min="10545" max="10545" width="9" style="3"/>
    <col min="10546" max="10546" width="11.125" style="3" customWidth="1"/>
    <col min="10547" max="10547" width="10.75" style="3" bestFit="1" customWidth="1"/>
    <col min="10548" max="10548" width="9" style="3"/>
    <col min="10549" max="10549" width="12.375" style="3" customWidth="1"/>
    <col min="10550" max="10550" width="11" style="3" customWidth="1"/>
    <col min="10551" max="10551" width="9" style="3" customWidth="1"/>
    <col min="10552" max="10552" width="11.375" style="3" customWidth="1"/>
    <col min="10553" max="10553" width="10.75" style="3" customWidth="1"/>
    <col min="10554" max="10554" width="9" style="3"/>
    <col min="10555" max="10555" width="11.75" style="3" customWidth="1"/>
    <col min="10556" max="10556" width="11.25" style="3" customWidth="1"/>
    <col min="10557" max="10557" width="9" style="3"/>
    <col min="10558" max="10558" width="11.625" style="3" customWidth="1"/>
    <col min="10559" max="10559" width="11.25" style="3" customWidth="1"/>
    <col min="10560" max="10560" width="9" style="3"/>
    <col min="10561" max="10561" width="13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40.125" style="3" customWidth="1"/>
    <col min="10761" max="10761" width="12.125" style="3" customWidth="1"/>
    <col min="10762" max="10762" width="13.375" style="3" customWidth="1"/>
    <col min="10763" max="10763" width="13" style="3" bestFit="1" customWidth="1"/>
    <col min="10764" max="10764" width="17.375" style="3" customWidth="1"/>
    <col min="10765" max="10765" width="12" style="3" bestFit="1" customWidth="1"/>
    <col min="10766" max="10766" width="7.75" style="3" customWidth="1"/>
    <col min="10767" max="10767" width="12.375" style="3" bestFit="1" customWidth="1"/>
    <col min="10768" max="10768" width="9.25" style="3" bestFit="1" customWidth="1"/>
    <col min="10769" max="10769" width="10.875" style="3" customWidth="1"/>
    <col min="10770" max="10770" width="10.375" style="3" customWidth="1"/>
    <col min="10771" max="10771" width="8.875" style="3" customWidth="1"/>
    <col min="10772" max="10772" width="10.5" style="3" customWidth="1"/>
    <col min="10773" max="10773" width="10.125" style="3" customWidth="1"/>
    <col min="10774" max="10774" width="8.875" style="3" customWidth="1"/>
    <col min="10775" max="10776" width="10.5" style="3" customWidth="1"/>
    <col min="10777" max="10777" width="9" style="3"/>
    <col min="10778" max="10778" width="10.875" style="3" customWidth="1"/>
    <col min="10779" max="10779" width="10.75" style="3" customWidth="1"/>
    <col min="10780" max="10780" width="9" style="3" customWidth="1"/>
    <col min="10781" max="10781" width="11" style="3" customWidth="1"/>
    <col min="10782" max="10782" width="11.5" style="3" customWidth="1"/>
    <col min="10783" max="10783" width="9" style="3" customWidth="1"/>
    <col min="10784" max="10784" width="11.125" style="3" customWidth="1"/>
    <col min="10785" max="10785" width="10.625" style="3" customWidth="1"/>
    <col min="10786" max="10786" width="9" style="3"/>
    <col min="10787" max="10787" width="11.125" style="3" customWidth="1"/>
    <col min="10788" max="10788" width="10.125" style="3" customWidth="1"/>
    <col min="10789" max="10789" width="9" style="3"/>
    <col min="10790" max="10790" width="11.5" style="3" customWidth="1"/>
    <col min="10791" max="10791" width="11" style="3" customWidth="1"/>
    <col min="10792" max="10792" width="9" style="3"/>
    <col min="10793" max="10793" width="11.75" style="3" customWidth="1"/>
    <col min="10794" max="10794" width="10.125" style="3" customWidth="1"/>
    <col min="10795" max="10795" width="9" style="3"/>
    <col min="10796" max="10796" width="11.125" style="3" customWidth="1"/>
    <col min="10797" max="10797" width="10.125" style="3" customWidth="1"/>
    <col min="10798" max="10798" width="9" style="3"/>
    <col min="10799" max="10799" width="10.875" style="3" customWidth="1"/>
    <col min="10800" max="10800" width="11" style="3" customWidth="1"/>
    <col min="10801" max="10801" width="9" style="3"/>
    <col min="10802" max="10802" width="11.125" style="3" customWidth="1"/>
    <col min="10803" max="10803" width="10.75" style="3" bestFit="1" customWidth="1"/>
    <col min="10804" max="10804" width="9" style="3"/>
    <col min="10805" max="10805" width="12.375" style="3" customWidth="1"/>
    <col min="10806" max="10806" width="11" style="3" customWidth="1"/>
    <col min="10807" max="10807" width="9" style="3" customWidth="1"/>
    <col min="10808" max="10808" width="11.375" style="3" customWidth="1"/>
    <col min="10809" max="10809" width="10.75" style="3" customWidth="1"/>
    <col min="10810" max="10810" width="9" style="3"/>
    <col min="10811" max="10811" width="11.75" style="3" customWidth="1"/>
    <col min="10812" max="10812" width="11.25" style="3" customWidth="1"/>
    <col min="10813" max="10813" width="9" style="3"/>
    <col min="10814" max="10814" width="11.625" style="3" customWidth="1"/>
    <col min="10815" max="10815" width="11.25" style="3" customWidth="1"/>
    <col min="10816" max="10816" width="9" style="3"/>
    <col min="10817" max="10817" width="13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40.125" style="3" customWidth="1"/>
    <col min="11017" max="11017" width="12.125" style="3" customWidth="1"/>
    <col min="11018" max="11018" width="13.375" style="3" customWidth="1"/>
    <col min="11019" max="11019" width="13" style="3" bestFit="1" customWidth="1"/>
    <col min="11020" max="11020" width="17.375" style="3" customWidth="1"/>
    <col min="11021" max="11021" width="12" style="3" bestFit="1" customWidth="1"/>
    <col min="11022" max="11022" width="7.75" style="3" customWidth="1"/>
    <col min="11023" max="11023" width="12.375" style="3" bestFit="1" customWidth="1"/>
    <col min="11024" max="11024" width="9.25" style="3" bestFit="1" customWidth="1"/>
    <col min="11025" max="11025" width="10.875" style="3" customWidth="1"/>
    <col min="11026" max="11026" width="10.375" style="3" customWidth="1"/>
    <col min="11027" max="11027" width="8.875" style="3" customWidth="1"/>
    <col min="11028" max="11028" width="10.5" style="3" customWidth="1"/>
    <col min="11029" max="11029" width="10.125" style="3" customWidth="1"/>
    <col min="11030" max="11030" width="8.875" style="3" customWidth="1"/>
    <col min="11031" max="11032" width="10.5" style="3" customWidth="1"/>
    <col min="11033" max="11033" width="9" style="3"/>
    <col min="11034" max="11034" width="10.875" style="3" customWidth="1"/>
    <col min="11035" max="11035" width="10.75" style="3" customWidth="1"/>
    <col min="11036" max="11036" width="9" style="3" customWidth="1"/>
    <col min="11037" max="11037" width="11" style="3" customWidth="1"/>
    <col min="11038" max="11038" width="11.5" style="3" customWidth="1"/>
    <col min="11039" max="11039" width="9" style="3" customWidth="1"/>
    <col min="11040" max="11040" width="11.125" style="3" customWidth="1"/>
    <col min="11041" max="11041" width="10.625" style="3" customWidth="1"/>
    <col min="11042" max="11042" width="9" style="3"/>
    <col min="11043" max="11043" width="11.125" style="3" customWidth="1"/>
    <col min="11044" max="11044" width="10.125" style="3" customWidth="1"/>
    <col min="11045" max="11045" width="9" style="3"/>
    <col min="11046" max="11046" width="11.5" style="3" customWidth="1"/>
    <col min="11047" max="11047" width="11" style="3" customWidth="1"/>
    <col min="11048" max="11048" width="9" style="3"/>
    <col min="11049" max="11049" width="11.75" style="3" customWidth="1"/>
    <col min="11050" max="11050" width="10.125" style="3" customWidth="1"/>
    <col min="11051" max="11051" width="9" style="3"/>
    <col min="11052" max="11052" width="11.125" style="3" customWidth="1"/>
    <col min="11053" max="11053" width="10.125" style="3" customWidth="1"/>
    <col min="11054" max="11054" width="9" style="3"/>
    <col min="11055" max="11055" width="10.875" style="3" customWidth="1"/>
    <col min="11056" max="11056" width="11" style="3" customWidth="1"/>
    <col min="11057" max="11057" width="9" style="3"/>
    <col min="11058" max="11058" width="11.125" style="3" customWidth="1"/>
    <col min="11059" max="11059" width="10.75" style="3" bestFit="1" customWidth="1"/>
    <col min="11060" max="11060" width="9" style="3"/>
    <col min="11061" max="11061" width="12.375" style="3" customWidth="1"/>
    <col min="11062" max="11062" width="11" style="3" customWidth="1"/>
    <col min="11063" max="11063" width="9" style="3" customWidth="1"/>
    <col min="11064" max="11064" width="11.375" style="3" customWidth="1"/>
    <col min="11065" max="11065" width="10.75" style="3" customWidth="1"/>
    <col min="11066" max="11066" width="9" style="3"/>
    <col min="11067" max="11067" width="11.75" style="3" customWidth="1"/>
    <col min="11068" max="11068" width="11.25" style="3" customWidth="1"/>
    <col min="11069" max="11069" width="9" style="3"/>
    <col min="11070" max="11070" width="11.625" style="3" customWidth="1"/>
    <col min="11071" max="11071" width="11.25" style="3" customWidth="1"/>
    <col min="11072" max="11072" width="9" style="3"/>
    <col min="11073" max="11073" width="13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40.125" style="3" customWidth="1"/>
    <col min="11273" max="11273" width="12.125" style="3" customWidth="1"/>
    <col min="11274" max="11274" width="13.375" style="3" customWidth="1"/>
    <col min="11275" max="11275" width="13" style="3" bestFit="1" customWidth="1"/>
    <col min="11276" max="11276" width="17.375" style="3" customWidth="1"/>
    <col min="11277" max="11277" width="12" style="3" bestFit="1" customWidth="1"/>
    <col min="11278" max="11278" width="7.75" style="3" customWidth="1"/>
    <col min="11279" max="11279" width="12.375" style="3" bestFit="1" customWidth="1"/>
    <col min="11280" max="11280" width="9.25" style="3" bestFit="1" customWidth="1"/>
    <col min="11281" max="11281" width="10.875" style="3" customWidth="1"/>
    <col min="11282" max="11282" width="10.375" style="3" customWidth="1"/>
    <col min="11283" max="11283" width="8.875" style="3" customWidth="1"/>
    <col min="11284" max="11284" width="10.5" style="3" customWidth="1"/>
    <col min="11285" max="11285" width="10.125" style="3" customWidth="1"/>
    <col min="11286" max="11286" width="8.875" style="3" customWidth="1"/>
    <col min="11287" max="11288" width="10.5" style="3" customWidth="1"/>
    <col min="11289" max="11289" width="9" style="3"/>
    <col min="11290" max="11290" width="10.875" style="3" customWidth="1"/>
    <col min="11291" max="11291" width="10.75" style="3" customWidth="1"/>
    <col min="11292" max="11292" width="9" style="3" customWidth="1"/>
    <col min="11293" max="11293" width="11" style="3" customWidth="1"/>
    <col min="11294" max="11294" width="11.5" style="3" customWidth="1"/>
    <col min="11295" max="11295" width="9" style="3" customWidth="1"/>
    <col min="11296" max="11296" width="11.125" style="3" customWidth="1"/>
    <col min="11297" max="11297" width="10.625" style="3" customWidth="1"/>
    <col min="11298" max="11298" width="9" style="3"/>
    <col min="11299" max="11299" width="11.125" style="3" customWidth="1"/>
    <col min="11300" max="11300" width="10.125" style="3" customWidth="1"/>
    <col min="11301" max="11301" width="9" style="3"/>
    <col min="11302" max="11302" width="11.5" style="3" customWidth="1"/>
    <col min="11303" max="11303" width="11" style="3" customWidth="1"/>
    <col min="11304" max="11304" width="9" style="3"/>
    <col min="11305" max="11305" width="11.75" style="3" customWidth="1"/>
    <col min="11306" max="11306" width="10.125" style="3" customWidth="1"/>
    <col min="11307" max="11307" width="9" style="3"/>
    <col min="11308" max="11308" width="11.125" style="3" customWidth="1"/>
    <col min="11309" max="11309" width="10.125" style="3" customWidth="1"/>
    <col min="11310" max="11310" width="9" style="3"/>
    <col min="11311" max="11311" width="10.875" style="3" customWidth="1"/>
    <col min="11312" max="11312" width="11" style="3" customWidth="1"/>
    <col min="11313" max="11313" width="9" style="3"/>
    <col min="11314" max="11314" width="11.125" style="3" customWidth="1"/>
    <col min="11315" max="11315" width="10.75" style="3" bestFit="1" customWidth="1"/>
    <col min="11316" max="11316" width="9" style="3"/>
    <col min="11317" max="11317" width="12.375" style="3" customWidth="1"/>
    <col min="11318" max="11318" width="11" style="3" customWidth="1"/>
    <col min="11319" max="11319" width="9" style="3" customWidth="1"/>
    <col min="11320" max="11320" width="11.375" style="3" customWidth="1"/>
    <col min="11321" max="11321" width="10.75" style="3" customWidth="1"/>
    <col min="11322" max="11322" width="9" style="3"/>
    <col min="11323" max="11323" width="11.75" style="3" customWidth="1"/>
    <col min="11324" max="11324" width="11.25" style="3" customWidth="1"/>
    <col min="11325" max="11325" width="9" style="3"/>
    <col min="11326" max="11326" width="11.625" style="3" customWidth="1"/>
    <col min="11327" max="11327" width="11.25" style="3" customWidth="1"/>
    <col min="11328" max="11328" width="9" style="3"/>
    <col min="11329" max="11329" width="13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40.125" style="3" customWidth="1"/>
    <col min="11529" max="11529" width="12.125" style="3" customWidth="1"/>
    <col min="11530" max="11530" width="13.375" style="3" customWidth="1"/>
    <col min="11531" max="11531" width="13" style="3" bestFit="1" customWidth="1"/>
    <col min="11532" max="11532" width="17.375" style="3" customWidth="1"/>
    <col min="11533" max="11533" width="12" style="3" bestFit="1" customWidth="1"/>
    <col min="11534" max="11534" width="7.75" style="3" customWidth="1"/>
    <col min="11535" max="11535" width="12.375" style="3" bestFit="1" customWidth="1"/>
    <col min="11536" max="11536" width="9.25" style="3" bestFit="1" customWidth="1"/>
    <col min="11537" max="11537" width="10.875" style="3" customWidth="1"/>
    <col min="11538" max="11538" width="10.375" style="3" customWidth="1"/>
    <col min="11539" max="11539" width="8.875" style="3" customWidth="1"/>
    <col min="11540" max="11540" width="10.5" style="3" customWidth="1"/>
    <col min="11541" max="11541" width="10.125" style="3" customWidth="1"/>
    <col min="11542" max="11542" width="8.875" style="3" customWidth="1"/>
    <col min="11543" max="11544" width="10.5" style="3" customWidth="1"/>
    <col min="11545" max="11545" width="9" style="3"/>
    <col min="11546" max="11546" width="10.875" style="3" customWidth="1"/>
    <col min="11547" max="11547" width="10.75" style="3" customWidth="1"/>
    <col min="11548" max="11548" width="9" style="3" customWidth="1"/>
    <col min="11549" max="11549" width="11" style="3" customWidth="1"/>
    <col min="11550" max="11550" width="11.5" style="3" customWidth="1"/>
    <col min="11551" max="11551" width="9" style="3" customWidth="1"/>
    <col min="11552" max="11552" width="11.125" style="3" customWidth="1"/>
    <col min="11553" max="11553" width="10.625" style="3" customWidth="1"/>
    <col min="11554" max="11554" width="9" style="3"/>
    <col min="11555" max="11555" width="11.125" style="3" customWidth="1"/>
    <col min="11556" max="11556" width="10.125" style="3" customWidth="1"/>
    <col min="11557" max="11557" width="9" style="3"/>
    <col min="11558" max="11558" width="11.5" style="3" customWidth="1"/>
    <col min="11559" max="11559" width="11" style="3" customWidth="1"/>
    <col min="11560" max="11560" width="9" style="3"/>
    <col min="11561" max="11561" width="11.75" style="3" customWidth="1"/>
    <col min="11562" max="11562" width="10.125" style="3" customWidth="1"/>
    <col min="11563" max="11563" width="9" style="3"/>
    <col min="11564" max="11564" width="11.125" style="3" customWidth="1"/>
    <col min="11565" max="11565" width="10.125" style="3" customWidth="1"/>
    <col min="11566" max="11566" width="9" style="3"/>
    <col min="11567" max="11567" width="10.875" style="3" customWidth="1"/>
    <col min="11568" max="11568" width="11" style="3" customWidth="1"/>
    <col min="11569" max="11569" width="9" style="3"/>
    <col min="11570" max="11570" width="11.125" style="3" customWidth="1"/>
    <col min="11571" max="11571" width="10.75" style="3" bestFit="1" customWidth="1"/>
    <col min="11572" max="11572" width="9" style="3"/>
    <col min="11573" max="11573" width="12.375" style="3" customWidth="1"/>
    <col min="11574" max="11574" width="11" style="3" customWidth="1"/>
    <col min="11575" max="11575" width="9" style="3" customWidth="1"/>
    <col min="11576" max="11576" width="11.375" style="3" customWidth="1"/>
    <col min="11577" max="11577" width="10.75" style="3" customWidth="1"/>
    <col min="11578" max="11578" width="9" style="3"/>
    <col min="11579" max="11579" width="11.75" style="3" customWidth="1"/>
    <col min="11580" max="11580" width="11.25" style="3" customWidth="1"/>
    <col min="11581" max="11581" width="9" style="3"/>
    <col min="11582" max="11582" width="11.625" style="3" customWidth="1"/>
    <col min="11583" max="11583" width="11.25" style="3" customWidth="1"/>
    <col min="11584" max="11584" width="9" style="3"/>
    <col min="11585" max="11585" width="13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40.125" style="3" customWidth="1"/>
    <col min="11785" max="11785" width="12.125" style="3" customWidth="1"/>
    <col min="11786" max="11786" width="13.375" style="3" customWidth="1"/>
    <col min="11787" max="11787" width="13" style="3" bestFit="1" customWidth="1"/>
    <col min="11788" max="11788" width="17.375" style="3" customWidth="1"/>
    <col min="11789" max="11789" width="12" style="3" bestFit="1" customWidth="1"/>
    <col min="11790" max="11790" width="7.75" style="3" customWidth="1"/>
    <col min="11791" max="11791" width="12.375" style="3" bestFit="1" customWidth="1"/>
    <col min="11792" max="11792" width="9.25" style="3" bestFit="1" customWidth="1"/>
    <col min="11793" max="11793" width="10.875" style="3" customWidth="1"/>
    <col min="11794" max="11794" width="10.375" style="3" customWidth="1"/>
    <col min="11795" max="11795" width="8.875" style="3" customWidth="1"/>
    <col min="11796" max="11796" width="10.5" style="3" customWidth="1"/>
    <col min="11797" max="11797" width="10.125" style="3" customWidth="1"/>
    <col min="11798" max="11798" width="8.875" style="3" customWidth="1"/>
    <col min="11799" max="11800" width="10.5" style="3" customWidth="1"/>
    <col min="11801" max="11801" width="9" style="3"/>
    <col min="11802" max="11802" width="10.875" style="3" customWidth="1"/>
    <col min="11803" max="11803" width="10.75" style="3" customWidth="1"/>
    <col min="11804" max="11804" width="9" style="3" customWidth="1"/>
    <col min="11805" max="11805" width="11" style="3" customWidth="1"/>
    <col min="11806" max="11806" width="11.5" style="3" customWidth="1"/>
    <col min="11807" max="11807" width="9" style="3" customWidth="1"/>
    <col min="11808" max="11808" width="11.125" style="3" customWidth="1"/>
    <col min="11809" max="11809" width="10.625" style="3" customWidth="1"/>
    <col min="11810" max="11810" width="9" style="3"/>
    <col min="11811" max="11811" width="11.125" style="3" customWidth="1"/>
    <col min="11812" max="11812" width="10.125" style="3" customWidth="1"/>
    <col min="11813" max="11813" width="9" style="3"/>
    <col min="11814" max="11814" width="11.5" style="3" customWidth="1"/>
    <col min="11815" max="11815" width="11" style="3" customWidth="1"/>
    <col min="11816" max="11816" width="9" style="3"/>
    <col min="11817" max="11817" width="11.75" style="3" customWidth="1"/>
    <col min="11818" max="11818" width="10.125" style="3" customWidth="1"/>
    <col min="11819" max="11819" width="9" style="3"/>
    <col min="11820" max="11820" width="11.125" style="3" customWidth="1"/>
    <col min="11821" max="11821" width="10.125" style="3" customWidth="1"/>
    <col min="11822" max="11822" width="9" style="3"/>
    <col min="11823" max="11823" width="10.875" style="3" customWidth="1"/>
    <col min="11824" max="11824" width="11" style="3" customWidth="1"/>
    <col min="11825" max="11825" width="9" style="3"/>
    <col min="11826" max="11826" width="11.125" style="3" customWidth="1"/>
    <col min="11827" max="11827" width="10.75" style="3" bestFit="1" customWidth="1"/>
    <col min="11828" max="11828" width="9" style="3"/>
    <col min="11829" max="11829" width="12.375" style="3" customWidth="1"/>
    <col min="11830" max="11830" width="11" style="3" customWidth="1"/>
    <col min="11831" max="11831" width="9" style="3" customWidth="1"/>
    <col min="11832" max="11832" width="11.375" style="3" customWidth="1"/>
    <col min="11833" max="11833" width="10.75" style="3" customWidth="1"/>
    <col min="11834" max="11834" width="9" style="3"/>
    <col min="11835" max="11835" width="11.75" style="3" customWidth="1"/>
    <col min="11836" max="11836" width="11.25" style="3" customWidth="1"/>
    <col min="11837" max="11837" width="9" style="3"/>
    <col min="11838" max="11838" width="11.625" style="3" customWidth="1"/>
    <col min="11839" max="11839" width="11.25" style="3" customWidth="1"/>
    <col min="11840" max="11840" width="9" style="3"/>
    <col min="11841" max="11841" width="13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40.125" style="3" customWidth="1"/>
    <col min="12041" max="12041" width="12.125" style="3" customWidth="1"/>
    <col min="12042" max="12042" width="13.375" style="3" customWidth="1"/>
    <col min="12043" max="12043" width="13" style="3" bestFit="1" customWidth="1"/>
    <col min="12044" max="12044" width="17.375" style="3" customWidth="1"/>
    <col min="12045" max="12045" width="12" style="3" bestFit="1" customWidth="1"/>
    <col min="12046" max="12046" width="7.75" style="3" customWidth="1"/>
    <col min="12047" max="12047" width="12.375" style="3" bestFit="1" customWidth="1"/>
    <col min="12048" max="12048" width="9.25" style="3" bestFit="1" customWidth="1"/>
    <col min="12049" max="12049" width="10.875" style="3" customWidth="1"/>
    <col min="12050" max="12050" width="10.375" style="3" customWidth="1"/>
    <col min="12051" max="12051" width="8.875" style="3" customWidth="1"/>
    <col min="12052" max="12052" width="10.5" style="3" customWidth="1"/>
    <col min="12053" max="12053" width="10.125" style="3" customWidth="1"/>
    <col min="12054" max="12054" width="8.875" style="3" customWidth="1"/>
    <col min="12055" max="12056" width="10.5" style="3" customWidth="1"/>
    <col min="12057" max="12057" width="9" style="3"/>
    <col min="12058" max="12058" width="10.875" style="3" customWidth="1"/>
    <col min="12059" max="12059" width="10.75" style="3" customWidth="1"/>
    <col min="12060" max="12060" width="9" style="3" customWidth="1"/>
    <col min="12061" max="12061" width="11" style="3" customWidth="1"/>
    <col min="12062" max="12062" width="11.5" style="3" customWidth="1"/>
    <col min="12063" max="12063" width="9" style="3" customWidth="1"/>
    <col min="12064" max="12064" width="11.125" style="3" customWidth="1"/>
    <col min="12065" max="12065" width="10.625" style="3" customWidth="1"/>
    <col min="12066" max="12066" width="9" style="3"/>
    <col min="12067" max="12067" width="11.125" style="3" customWidth="1"/>
    <col min="12068" max="12068" width="10.125" style="3" customWidth="1"/>
    <col min="12069" max="12069" width="9" style="3"/>
    <col min="12070" max="12070" width="11.5" style="3" customWidth="1"/>
    <col min="12071" max="12071" width="11" style="3" customWidth="1"/>
    <col min="12072" max="12072" width="9" style="3"/>
    <col min="12073" max="12073" width="11.75" style="3" customWidth="1"/>
    <col min="12074" max="12074" width="10.125" style="3" customWidth="1"/>
    <col min="12075" max="12075" width="9" style="3"/>
    <col min="12076" max="12076" width="11.125" style="3" customWidth="1"/>
    <col min="12077" max="12077" width="10.125" style="3" customWidth="1"/>
    <col min="12078" max="12078" width="9" style="3"/>
    <col min="12079" max="12079" width="10.875" style="3" customWidth="1"/>
    <col min="12080" max="12080" width="11" style="3" customWidth="1"/>
    <col min="12081" max="12081" width="9" style="3"/>
    <col min="12082" max="12082" width="11.125" style="3" customWidth="1"/>
    <col min="12083" max="12083" width="10.75" style="3" bestFit="1" customWidth="1"/>
    <col min="12084" max="12084" width="9" style="3"/>
    <col min="12085" max="12085" width="12.375" style="3" customWidth="1"/>
    <col min="12086" max="12086" width="11" style="3" customWidth="1"/>
    <col min="12087" max="12087" width="9" style="3" customWidth="1"/>
    <col min="12088" max="12088" width="11.375" style="3" customWidth="1"/>
    <col min="12089" max="12089" width="10.75" style="3" customWidth="1"/>
    <col min="12090" max="12090" width="9" style="3"/>
    <col min="12091" max="12091" width="11.75" style="3" customWidth="1"/>
    <col min="12092" max="12092" width="11.25" style="3" customWidth="1"/>
    <col min="12093" max="12093" width="9" style="3"/>
    <col min="12094" max="12094" width="11.625" style="3" customWidth="1"/>
    <col min="12095" max="12095" width="11.25" style="3" customWidth="1"/>
    <col min="12096" max="12096" width="9" style="3"/>
    <col min="12097" max="12097" width="13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40.125" style="3" customWidth="1"/>
    <col min="12297" max="12297" width="12.125" style="3" customWidth="1"/>
    <col min="12298" max="12298" width="13.375" style="3" customWidth="1"/>
    <col min="12299" max="12299" width="13" style="3" bestFit="1" customWidth="1"/>
    <col min="12300" max="12300" width="17.375" style="3" customWidth="1"/>
    <col min="12301" max="12301" width="12" style="3" bestFit="1" customWidth="1"/>
    <col min="12302" max="12302" width="7.75" style="3" customWidth="1"/>
    <col min="12303" max="12303" width="12.375" style="3" bestFit="1" customWidth="1"/>
    <col min="12304" max="12304" width="9.25" style="3" bestFit="1" customWidth="1"/>
    <col min="12305" max="12305" width="10.875" style="3" customWidth="1"/>
    <col min="12306" max="12306" width="10.375" style="3" customWidth="1"/>
    <col min="12307" max="12307" width="8.875" style="3" customWidth="1"/>
    <col min="12308" max="12308" width="10.5" style="3" customWidth="1"/>
    <col min="12309" max="12309" width="10.125" style="3" customWidth="1"/>
    <col min="12310" max="12310" width="8.875" style="3" customWidth="1"/>
    <col min="12311" max="12312" width="10.5" style="3" customWidth="1"/>
    <col min="12313" max="12313" width="9" style="3"/>
    <col min="12314" max="12314" width="10.875" style="3" customWidth="1"/>
    <col min="12315" max="12315" width="10.75" style="3" customWidth="1"/>
    <col min="12316" max="12316" width="9" style="3" customWidth="1"/>
    <col min="12317" max="12317" width="11" style="3" customWidth="1"/>
    <col min="12318" max="12318" width="11.5" style="3" customWidth="1"/>
    <col min="12319" max="12319" width="9" style="3" customWidth="1"/>
    <col min="12320" max="12320" width="11.125" style="3" customWidth="1"/>
    <col min="12321" max="12321" width="10.625" style="3" customWidth="1"/>
    <col min="12322" max="12322" width="9" style="3"/>
    <col min="12323" max="12323" width="11.125" style="3" customWidth="1"/>
    <col min="12324" max="12324" width="10.125" style="3" customWidth="1"/>
    <col min="12325" max="12325" width="9" style="3"/>
    <col min="12326" max="12326" width="11.5" style="3" customWidth="1"/>
    <col min="12327" max="12327" width="11" style="3" customWidth="1"/>
    <col min="12328" max="12328" width="9" style="3"/>
    <col min="12329" max="12329" width="11.75" style="3" customWidth="1"/>
    <col min="12330" max="12330" width="10.125" style="3" customWidth="1"/>
    <col min="12331" max="12331" width="9" style="3"/>
    <col min="12332" max="12332" width="11.125" style="3" customWidth="1"/>
    <col min="12333" max="12333" width="10.125" style="3" customWidth="1"/>
    <col min="12334" max="12334" width="9" style="3"/>
    <col min="12335" max="12335" width="10.875" style="3" customWidth="1"/>
    <col min="12336" max="12336" width="11" style="3" customWidth="1"/>
    <col min="12337" max="12337" width="9" style="3"/>
    <col min="12338" max="12338" width="11.125" style="3" customWidth="1"/>
    <col min="12339" max="12339" width="10.75" style="3" bestFit="1" customWidth="1"/>
    <col min="12340" max="12340" width="9" style="3"/>
    <col min="12341" max="12341" width="12.375" style="3" customWidth="1"/>
    <col min="12342" max="12342" width="11" style="3" customWidth="1"/>
    <col min="12343" max="12343" width="9" style="3" customWidth="1"/>
    <col min="12344" max="12344" width="11.375" style="3" customWidth="1"/>
    <col min="12345" max="12345" width="10.75" style="3" customWidth="1"/>
    <col min="12346" max="12346" width="9" style="3"/>
    <col min="12347" max="12347" width="11.75" style="3" customWidth="1"/>
    <col min="12348" max="12348" width="11.25" style="3" customWidth="1"/>
    <col min="12349" max="12349" width="9" style="3"/>
    <col min="12350" max="12350" width="11.625" style="3" customWidth="1"/>
    <col min="12351" max="12351" width="11.25" style="3" customWidth="1"/>
    <col min="12352" max="12352" width="9" style="3"/>
    <col min="12353" max="12353" width="13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40.125" style="3" customWidth="1"/>
    <col min="12553" max="12553" width="12.125" style="3" customWidth="1"/>
    <col min="12554" max="12554" width="13.375" style="3" customWidth="1"/>
    <col min="12555" max="12555" width="13" style="3" bestFit="1" customWidth="1"/>
    <col min="12556" max="12556" width="17.375" style="3" customWidth="1"/>
    <col min="12557" max="12557" width="12" style="3" bestFit="1" customWidth="1"/>
    <col min="12558" max="12558" width="7.75" style="3" customWidth="1"/>
    <col min="12559" max="12559" width="12.375" style="3" bestFit="1" customWidth="1"/>
    <col min="12560" max="12560" width="9.25" style="3" bestFit="1" customWidth="1"/>
    <col min="12561" max="12561" width="10.875" style="3" customWidth="1"/>
    <col min="12562" max="12562" width="10.375" style="3" customWidth="1"/>
    <col min="12563" max="12563" width="8.875" style="3" customWidth="1"/>
    <col min="12564" max="12564" width="10.5" style="3" customWidth="1"/>
    <col min="12565" max="12565" width="10.125" style="3" customWidth="1"/>
    <col min="12566" max="12566" width="8.875" style="3" customWidth="1"/>
    <col min="12567" max="12568" width="10.5" style="3" customWidth="1"/>
    <col min="12569" max="12569" width="9" style="3"/>
    <col min="12570" max="12570" width="10.875" style="3" customWidth="1"/>
    <col min="12571" max="12571" width="10.75" style="3" customWidth="1"/>
    <col min="12572" max="12572" width="9" style="3" customWidth="1"/>
    <col min="12573" max="12573" width="11" style="3" customWidth="1"/>
    <col min="12574" max="12574" width="11.5" style="3" customWidth="1"/>
    <col min="12575" max="12575" width="9" style="3" customWidth="1"/>
    <col min="12576" max="12576" width="11.125" style="3" customWidth="1"/>
    <col min="12577" max="12577" width="10.625" style="3" customWidth="1"/>
    <col min="12578" max="12578" width="9" style="3"/>
    <col min="12579" max="12579" width="11.125" style="3" customWidth="1"/>
    <col min="12580" max="12580" width="10.125" style="3" customWidth="1"/>
    <col min="12581" max="12581" width="9" style="3"/>
    <col min="12582" max="12582" width="11.5" style="3" customWidth="1"/>
    <col min="12583" max="12583" width="11" style="3" customWidth="1"/>
    <col min="12584" max="12584" width="9" style="3"/>
    <col min="12585" max="12585" width="11.75" style="3" customWidth="1"/>
    <col min="12586" max="12586" width="10.125" style="3" customWidth="1"/>
    <col min="12587" max="12587" width="9" style="3"/>
    <col min="12588" max="12588" width="11.125" style="3" customWidth="1"/>
    <col min="12589" max="12589" width="10.125" style="3" customWidth="1"/>
    <col min="12590" max="12590" width="9" style="3"/>
    <col min="12591" max="12591" width="10.875" style="3" customWidth="1"/>
    <col min="12592" max="12592" width="11" style="3" customWidth="1"/>
    <col min="12593" max="12593" width="9" style="3"/>
    <col min="12594" max="12594" width="11.125" style="3" customWidth="1"/>
    <col min="12595" max="12595" width="10.75" style="3" bestFit="1" customWidth="1"/>
    <col min="12596" max="12596" width="9" style="3"/>
    <col min="12597" max="12597" width="12.375" style="3" customWidth="1"/>
    <col min="12598" max="12598" width="11" style="3" customWidth="1"/>
    <col min="12599" max="12599" width="9" style="3" customWidth="1"/>
    <col min="12600" max="12600" width="11.375" style="3" customWidth="1"/>
    <col min="12601" max="12601" width="10.75" style="3" customWidth="1"/>
    <col min="12602" max="12602" width="9" style="3"/>
    <col min="12603" max="12603" width="11.75" style="3" customWidth="1"/>
    <col min="12604" max="12604" width="11.25" style="3" customWidth="1"/>
    <col min="12605" max="12605" width="9" style="3"/>
    <col min="12606" max="12606" width="11.625" style="3" customWidth="1"/>
    <col min="12607" max="12607" width="11.25" style="3" customWidth="1"/>
    <col min="12608" max="12608" width="9" style="3"/>
    <col min="12609" max="12609" width="13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40.125" style="3" customWidth="1"/>
    <col min="12809" max="12809" width="12.125" style="3" customWidth="1"/>
    <col min="12810" max="12810" width="13.375" style="3" customWidth="1"/>
    <col min="12811" max="12811" width="13" style="3" bestFit="1" customWidth="1"/>
    <col min="12812" max="12812" width="17.375" style="3" customWidth="1"/>
    <col min="12813" max="12813" width="12" style="3" bestFit="1" customWidth="1"/>
    <col min="12814" max="12814" width="7.75" style="3" customWidth="1"/>
    <col min="12815" max="12815" width="12.375" style="3" bestFit="1" customWidth="1"/>
    <col min="12816" max="12816" width="9.25" style="3" bestFit="1" customWidth="1"/>
    <col min="12817" max="12817" width="10.875" style="3" customWidth="1"/>
    <col min="12818" max="12818" width="10.375" style="3" customWidth="1"/>
    <col min="12819" max="12819" width="8.875" style="3" customWidth="1"/>
    <col min="12820" max="12820" width="10.5" style="3" customWidth="1"/>
    <col min="12821" max="12821" width="10.125" style="3" customWidth="1"/>
    <col min="12822" max="12822" width="8.875" style="3" customWidth="1"/>
    <col min="12823" max="12824" width="10.5" style="3" customWidth="1"/>
    <col min="12825" max="12825" width="9" style="3"/>
    <col min="12826" max="12826" width="10.875" style="3" customWidth="1"/>
    <col min="12827" max="12827" width="10.75" style="3" customWidth="1"/>
    <col min="12828" max="12828" width="9" style="3" customWidth="1"/>
    <col min="12829" max="12829" width="11" style="3" customWidth="1"/>
    <col min="12830" max="12830" width="11.5" style="3" customWidth="1"/>
    <col min="12831" max="12831" width="9" style="3" customWidth="1"/>
    <col min="12832" max="12832" width="11.125" style="3" customWidth="1"/>
    <col min="12833" max="12833" width="10.625" style="3" customWidth="1"/>
    <col min="12834" max="12834" width="9" style="3"/>
    <col min="12835" max="12835" width="11.125" style="3" customWidth="1"/>
    <col min="12836" max="12836" width="10.125" style="3" customWidth="1"/>
    <col min="12837" max="12837" width="9" style="3"/>
    <col min="12838" max="12838" width="11.5" style="3" customWidth="1"/>
    <col min="12839" max="12839" width="11" style="3" customWidth="1"/>
    <col min="12840" max="12840" width="9" style="3"/>
    <col min="12841" max="12841" width="11.75" style="3" customWidth="1"/>
    <col min="12842" max="12842" width="10.125" style="3" customWidth="1"/>
    <col min="12843" max="12843" width="9" style="3"/>
    <col min="12844" max="12844" width="11.125" style="3" customWidth="1"/>
    <col min="12845" max="12845" width="10.125" style="3" customWidth="1"/>
    <col min="12846" max="12846" width="9" style="3"/>
    <col min="12847" max="12847" width="10.875" style="3" customWidth="1"/>
    <col min="12848" max="12848" width="11" style="3" customWidth="1"/>
    <col min="12849" max="12849" width="9" style="3"/>
    <col min="12850" max="12850" width="11.125" style="3" customWidth="1"/>
    <col min="12851" max="12851" width="10.75" style="3" bestFit="1" customWidth="1"/>
    <col min="12852" max="12852" width="9" style="3"/>
    <col min="12853" max="12853" width="12.375" style="3" customWidth="1"/>
    <col min="12854" max="12854" width="11" style="3" customWidth="1"/>
    <col min="12855" max="12855" width="9" style="3" customWidth="1"/>
    <col min="12856" max="12856" width="11.375" style="3" customWidth="1"/>
    <col min="12857" max="12857" width="10.75" style="3" customWidth="1"/>
    <col min="12858" max="12858" width="9" style="3"/>
    <col min="12859" max="12859" width="11.75" style="3" customWidth="1"/>
    <col min="12860" max="12860" width="11.25" style="3" customWidth="1"/>
    <col min="12861" max="12861" width="9" style="3"/>
    <col min="12862" max="12862" width="11.625" style="3" customWidth="1"/>
    <col min="12863" max="12863" width="11.25" style="3" customWidth="1"/>
    <col min="12864" max="12864" width="9" style="3"/>
    <col min="12865" max="12865" width="13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40.125" style="3" customWidth="1"/>
    <col min="13065" max="13065" width="12.125" style="3" customWidth="1"/>
    <col min="13066" max="13066" width="13.375" style="3" customWidth="1"/>
    <col min="13067" max="13067" width="13" style="3" bestFit="1" customWidth="1"/>
    <col min="13068" max="13068" width="17.375" style="3" customWidth="1"/>
    <col min="13069" max="13069" width="12" style="3" bestFit="1" customWidth="1"/>
    <col min="13070" max="13070" width="7.75" style="3" customWidth="1"/>
    <col min="13071" max="13071" width="12.375" style="3" bestFit="1" customWidth="1"/>
    <col min="13072" max="13072" width="9.25" style="3" bestFit="1" customWidth="1"/>
    <col min="13073" max="13073" width="10.875" style="3" customWidth="1"/>
    <col min="13074" max="13074" width="10.375" style="3" customWidth="1"/>
    <col min="13075" max="13075" width="8.875" style="3" customWidth="1"/>
    <col min="13076" max="13076" width="10.5" style="3" customWidth="1"/>
    <col min="13077" max="13077" width="10.125" style="3" customWidth="1"/>
    <col min="13078" max="13078" width="8.875" style="3" customWidth="1"/>
    <col min="13079" max="13080" width="10.5" style="3" customWidth="1"/>
    <col min="13081" max="13081" width="9" style="3"/>
    <col min="13082" max="13082" width="10.875" style="3" customWidth="1"/>
    <col min="13083" max="13083" width="10.75" style="3" customWidth="1"/>
    <col min="13084" max="13084" width="9" style="3" customWidth="1"/>
    <col min="13085" max="13085" width="11" style="3" customWidth="1"/>
    <col min="13086" max="13086" width="11.5" style="3" customWidth="1"/>
    <col min="13087" max="13087" width="9" style="3" customWidth="1"/>
    <col min="13088" max="13088" width="11.125" style="3" customWidth="1"/>
    <col min="13089" max="13089" width="10.625" style="3" customWidth="1"/>
    <col min="13090" max="13090" width="9" style="3"/>
    <col min="13091" max="13091" width="11.125" style="3" customWidth="1"/>
    <col min="13092" max="13092" width="10.125" style="3" customWidth="1"/>
    <col min="13093" max="13093" width="9" style="3"/>
    <col min="13094" max="13094" width="11.5" style="3" customWidth="1"/>
    <col min="13095" max="13095" width="11" style="3" customWidth="1"/>
    <col min="13096" max="13096" width="9" style="3"/>
    <col min="13097" max="13097" width="11.75" style="3" customWidth="1"/>
    <col min="13098" max="13098" width="10.125" style="3" customWidth="1"/>
    <col min="13099" max="13099" width="9" style="3"/>
    <col min="13100" max="13100" width="11.125" style="3" customWidth="1"/>
    <col min="13101" max="13101" width="10.125" style="3" customWidth="1"/>
    <col min="13102" max="13102" width="9" style="3"/>
    <col min="13103" max="13103" width="10.875" style="3" customWidth="1"/>
    <col min="13104" max="13104" width="11" style="3" customWidth="1"/>
    <col min="13105" max="13105" width="9" style="3"/>
    <col min="13106" max="13106" width="11.125" style="3" customWidth="1"/>
    <col min="13107" max="13107" width="10.75" style="3" bestFit="1" customWidth="1"/>
    <col min="13108" max="13108" width="9" style="3"/>
    <col min="13109" max="13109" width="12.375" style="3" customWidth="1"/>
    <col min="13110" max="13110" width="11" style="3" customWidth="1"/>
    <col min="13111" max="13111" width="9" style="3" customWidth="1"/>
    <col min="13112" max="13112" width="11.375" style="3" customWidth="1"/>
    <col min="13113" max="13113" width="10.75" style="3" customWidth="1"/>
    <col min="13114" max="13114" width="9" style="3"/>
    <col min="13115" max="13115" width="11.75" style="3" customWidth="1"/>
    <col min="13116" max="13116" width="11.25" style="3" customWidth="1"/>
    <col min="13117" max="13117" width="9" style="3"/>
    <col min="13118" max="13118" width="11.625" style="3" customWidth="1"/>
    <col min="13119" max="13119" width="11.25" style="3" customWidth="1"/>
    <col min="13120" max="13120" width="9" style="3"/>
    <col min="13121" max="13121" width="13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40.125" style="3" customWidth="1"/>
    <col min="13321" max="13321" width="12.125" style="3" customWidth="1"/>
    <col min="13322" max="13322" width="13.375" style="3" customWidth="1"/>
    <col min="13323" max="13323" width="13" style="3" bestFit="1" customWidth="1"/>
    <col min="13324" max="13324" width="17.375" style="3" customWidth="1"/>
    <col min="13325" max="13325" width="12" style="3" bestFit="1" customWidth="1"/>
    <col min="13326" max="13326" width="7.75" style="3" customWidth="1"/>
    <col min="13327" max="13327" width="12.375" style="3" bestFit="1" customWidth="1"/>
    <col min="13328" max="13328" width="9.25" style="3" bestFit="1" customWidth="1"/>
    <col min="13329" max="13329" width="10.875" style="3" customWidth="1"/>
    <col min="13330" max="13330" width="10.375" style="3" customWidth="1"/>
    <col min="13331" max="13331" width="8.875" style="3" customWidth="1"/>
    <col min="13332" max="13332" width="10.5" style="3" customWidth="1"/>
    <col min="13333" max="13333" width="10.125" style="3" customWidth="1"/>
    <col min="13334" max="13334" width="8.875" style="3" customWidth="1"/>
    <col min="13335" max="13336" width="10.5" style="3" customWidth="1"/>
    <col min="13337" max="13337" width="9" style="3"/>
    <col min="13338" max="13338" width="10.875" style="3" customWidth="1"/>
    <col min="13339" max="13339" width="10.75" style="3" customWidth="1"/>
    <col min="13340" max="13340" width="9" style="3" customWidth="1"/>
    <col min="13341" max="13341" width="11" style="3" customWidth="1"/>
    <col min="13342" max="13342" width="11.5" style="3" customWidth="1"/>
    <col min="13343" max="13343" width="9" style="3" customWidth="1"/>
    <col min="13344" max="13344" width="11.125" style="3" customWidth="1"/>
    <col min="13345" max="13345" width="10.625" style="3" customWidth="1"/>
    <col min="13346" max="13346" width="9" style="3"/>
    <col min="13347" max="13347" width="11.125" style="3" customWidth="1"/>
    <col min="13348" max="13348" width="10.125" style="3" customWidth="1"/>
    <col min="13349" max="13349" width="9" style="3"/>
    <col min="13350" max="13350" width="11.5" style="3" customWidth="1"/>
    <col min="13351" max="13351" width="11" style="3" customWidth="1"/>
    <col min="13352" max="13352" width="9" style="3"/>
    <col min="13353" max="13353" width="11.75" style="3" customWidth="1"/>
    <col min="13354" max="13354" width="10.125" style="3" customWidth="1"/>
    <col min="13355" max="13355" width="9" style="3"/>
    <col min="13356" max="13356" width="11.125" style="3" customWidth="1"/>
    <col min="13357" max="13357" width="10.125" style="3" customWidth="1"/>
    <col min="13358" max="13358" width="9" style="3"/>
    <col min="13359" max="13359" width="10.875" style="3" customWidth="1"/>
    <col min="13360" max="13360" width="11" style="3" customWidth="1"/>
    <col min="13361" max="13361" width="9" style="3"/>
    <col min="13362" max="13362" width="11.125" style="3" customWidth="1"/>
    <col min="13363" max="13363" width="10.75" style="3" bestFit="1" customWidth="1"/>
    <col min="13364" max="13364" width="9" style="3"/>
    <col min="13365" max="13365" width="12.375" style="3" customWidth="1"/>
    <col min="13366" max="13366" width="11" style="3" customWidth="1"/>
    <col min="13367" max="13367" width="9" style="3" customWidth="1"/>
    <col min="13368" max="13368" width="11.375" style="3" customWidth="1"/>
    <col min="13369" max="13369" width="10.75" style="3" customWidth="1"/>
    <col min="13370" max="13370" width="9" style="3"/>
    <col min="13371" max="13371" width="11.75" style="3" customWidth="1"/>
    <col min="13372" max="13372" width="11.25" style="3" customWidth="1"/>
    <col min="13373" max="13373" width="9" style="3"/>
    <col min="13374" max="13374" width="11.625" style="3" customWidth="1"/>
    <col min="13375" max="13375" width="11.25" style="3" customWidth="1"/>
    <col min="13376" max="13376" width="9" style="3"/>
    <col min="13377" max="13377" width="13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40.125" style="3" customWidth="1"/>
    <col min="13577" max="13577" width="12.125" style="3" customWidth="1"/>
    <col min="13578" max="13578" width="13.375" style="3" customWidth="1"/>
    <col min="13579" max="13579" width="13" style="3" bestFit="1" customWidth="1"/>
    <col min="13580" max="13580" width="17.375" style="3" customWidth="1"/>
    <col min="13581" max="13581" width="12" style="3" bestFit="1" customWidth="1"/>
    <col min="13582" max="13582" width="7.75" style="3" customWidth="1"/>
    <col min="13583" max="13583" width="12.375" style="3" bestFit="1" customWidth="1"/>
    <col min="13584" max="13584" width="9.25" style="3" bestFit="1" customWidth="1"/>
    <col min="13585" max="13585" width="10.875" style="3" customWidth="1"/>
    <col min="13586" max="13586" width="10.375" style="3" customWidth="1"/>
    <col min="13587" max="13587" width="8.875" style="3" customWidth="1"/>
    <col min="13588" max="13588" width="10.5" style="3" customWidth="1"/>
    <col min="13589" max="13589" width="10.125" style="3" customWidth="1"/>
    <col min="13590" max="13590" width="8.875" style="3" customWidth="1"/>
    <col min="13591" max="13592" width="10.5" style="3" customWidth="1"/>
    <col min="13593" max="13593" width="9" style="3"/>
    <col min="13594" max="13594" width="10.875" style="3" customWidth="1"/>
    <col min="13595" max="13595" width="10.75" style="3" customWidth="1"/>
    <col min="13596" max="13596" width="9" style="3" customWidth="1"/>
    <col min="13597" max="13597" width="11" style="3" customWidth="1"/>
    <col min="13598" max="13598" width="11.5" style="3" customWidth="1"/>
    <col min="13599" max="13599" width="9" style="3" customWidth="1"/>
    <col min="13600" max="13600" width="11.125" style="3" customWidth="1"/>
    <col min="13601" max="13601" width="10.625" style="3" customWidth="1"/>
    <col min="13602" max="13602" width="9" style="3"/>
    <col min="13603" max="13603" width="11.125" style="3" customWidth="1"/>
    <col min="13604" max="13604" width="10.125" style="3" customWidth="1"/>
    <col min="13605" max="13605" width="9" style="3"/>
    <col min="13606" max="13606" width="11.5" style="3" customWidth="1"/>
    <col min="13607" max="13607" width="11" style="3" customWidth="1"/>
    <col min="13608" max="13608" width="9" style="3"/>
    <col min="13609" max="13609" width="11.75" style="3" customWidth="1"/>
    <col min="13610" max="13610" width="10.125" style="3" customWidth="1"/>
    <col min="13611" max="13611" width="9" style="3"/>
    <col min="13612" max="13612" width="11.125" style="3" customWidth="1"/>
    <col min="13613" max="13613" width="10.125" style="3" customWidth="1"/>
    <col min="13614" max="13614" width="9" style="3"/>
    <col min="13615" max="13615" width="10.875" style="3" customWidth="1"/>
    <col min="13616" max="13616" width="11" style="3" customWidth="1"/>
    <col min="13617" max="13617" width="9" style="3"/>
    <col min="13618" max="13618" width="11.125" style="3" customWidth="1"/>
    <col min="13619" max="13619" width="10.75" style="3" bestFit="1" customWidth="1"/>
    <col min="13620" max="13620" width="9" style="3"/>
    <col min="13621" max="13621" width="12.375" style="3" customWidth="1"/>
    <col min="13622" max="13622" width="11" style="3" customWidth="1"/>
    <col min="13623" max="13623" width="9" style="3" customWidth="1"/>
    <col min="13624" max="13624" width="11.375" style="3" customWidth="1"/>
    <col min="13625" max="13625" width="10.75" style="3" customWidth="1"/>
    <col min="13626" max="13626" width="9" style="3"/>
    <col min="13627" max="13627" width="11.75" style="3" customWidth="1"/>
    <col min="13628" max="13628" width="11.25" style="3" customWidth="1"/>
    <col min="13629" max="13629" width="9" style="3"/>
    <col min="13630" max="13630" width="11.625" style="3" customWidth="1"/>
    <col min="13631" max="13631" width="11.25" style="3" customWidth="1"/>
    <col min="13632" max="13632" width="9" style="3"/>
    <col min="13633" max="13633" width="13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40.125" style="3" customWidth="1"/>
    <col min="13833" max="13833" width="12.125" style="3" customWidth="1"/>
    <col min="13834" max="13834" width="13.375" style="3" customWidth="1"/>
    <col min="13835" max="13835" width="13" style="3" bestFit="1" customWidth="1"/>
    <col min="13836" max="13836" width="17.375" style="3" customWidth="1"/>
    <col min="13837" max="13837" width="12" style="3" bestFit="1" customWidth="1"/>
    <col min="13838" max="13838" width="7.75" style="3" customWidth="1"/>
    <col min="13839" max="13839" width="12.375" style="3" bestFit="1" customWidth="1"/>
    <col min="13840" max="13840" width="9.25" style="3" bestFit="1" customWidth="1"/>
    <col min="13841" max="13841" width="10.875" style="3" customWidth="1"/>
    <col min="13842" max="13842" width="10.375" style="3" customWidth="1"/>
    <col min="13843" max="13843" width="8.875" style="3" customWidth="1"/>
    <col min="13844" max="13844" width="10.5" style="3" customWidth="1"/>
    <col min="13845" max="13845" width="10.125" style="3" customWidth="1"/>
    <col min="13846" max="13846" width="8.875" style="3" customWidth="1"/>
    <col min="13847" max="13848" width="10.5" style="3" customWidth="1"/>
    <col min="13849" max="13849" width="9" style="3"/>
    <col min="13850" max="13850" width="10.875" style="3" customWidth="1"/>
    <col min="13851" max="13851" width="10.75" style="3" customWidth="1"/>
    <col min="13852" max="13852" width="9" style="3" customWidth="1"/>
    <col min="13853" max="13853" width="11" style="3" customWidth="1"/>
    <col min="13854" max="13854" width="11.5" style="3" customWidth="1"/>
    <col min="13855" max="13855" width="9" style="3" customWidth="1"/>
    <col min="13856" max="13856" width="11.125" style="3" customWidth="1"/>
    <col min="13857" max="13857" width="10.625" style="3" customWidth="1"/>
    <col min="13858" max="13858" width="9" style="3"/>
    <col min="13859" max="13859" width="11.125" style="3" customWidth="1"/>
    <col min="13860" max="13860" width="10.125" style="3" customWidth="1"/>
    <col min="13861" max="13861" width="9" style="3"/>
    <col min="13862" max="13862" width="11.5" style="3" customWidth="1"/>
    <col min="13863" max="13863" width="11" style="3" customWidth="1"/>
    <col min="13864" max="13864" width="9" style="3"/>
    <col min="13865" max="13865" width="11.75" style="3" customWidth="1"/>
    <col min="13866" max="13866" width="10.125" style="3" customWidth="1"/>
    <col min="13867" max="13867" width="9" style="3"/>
    <col min="13868" max="13868" width="11.125" style="3" customWidth="1"/>
    <col min="13869" max="13869" width="10.125" style="3" customWidth="1"/>
    <col min="13870" max="13870" width="9" style="3"/>
    <col min="13871" max="13871" width="10.875" style="3" customWidth="1"/>
    <col min="13872" max="13872" width="11" style="3" customWidth="1"/>
    <col min="13873" max="13873" width="9" style="3"/>
    <col min="13874" max="13874" width="11.125" style="3" customWidth="1"/>
    <col min="13875" max="13875" width="10.75" style="3" bestFit="1" customWidth="1"/>
    <col min="13876" max="13876" width="9" style="3"/>
    <col min="13877" max="13877" width="12.375" style="3" customWidth="1"/>
    <col min="13878" max="13878" width="11" style="3" customWidth="1"/>
    <col min="13879" max="13879" width="9" style="3" customWidth="1"/>
    <col min="13880" max="13880" width="11.375" style="3" customWidth="1"/>
    <col min="13881" max="13881" width="10.75" style="3" customWidth="1"/>
    <col min="13882" max="13882" width="9" style="3"/>
    <col min="13883" max="13883" width="11.75" style="3" customWidth="1"/>
    <col min="13884" max="13884" width="11.25" style="3" customWidth="1"/>
    <col min="13885" max="13885" width="9" style="3"/>
    <col min="13886" max="13886" width="11.625" style="3" customWidth="1"/>
    <col min="13887" max="13887" width="11.25" style="3" customWidth="1"/>
    <col min="13888" max="13888" width="9" style="3"/>
    <col min="13889" max="13889" width="13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40.125" style="3" customWidth="1"/>
    <col min="14089" max="14089" width="12.125" style="3" customWidth="1"/>
    <col min="14090" max="14090" width="13.375" style="3" customWidth="1"/>
    <col min="14091" max="14091" width="13" style="3" bestFit="1" customWidth="1"/>
    <col min="14092" max="14092" width="17.375" style="3" customWidth="1"/>
    <col min="14093" max="14093" width="12" style="3" bestFit="1" customWidth="1"/>
    <col min="14094" max="14094" width="7.75" style="3" customWidth="1"/>
    <col min="14095" max="14095" width="12.375" style="3" bestFit="1" customWidth="1"/>
    <col min="14096" max="14096" width="9.25" style="3" bestFit="1" customWidth="1"/>
    <col min="14097" max="14097" width="10.875" style="3" customWidth="1"/>
    <col min="14098" max="14098" width="10.375" style="3" customWidth="1"/>
    <col min="14099" max="14099" width="8.875" style="3" customWidth="1"/>
    <col min="14100" max="14100" width="10.5" style="3" customWidth="1"/>
    <col min="14101" max="14101" width="10.125" style="3" customWidth="1"/>
    <col min="14102" max="14102" width="8.875" style="3" customWidth="1"/>
    <col min="14103" max="14104" width="10.5" style="3" customWidth="1"/>
    <col min="14105" max="14105" width="9" style="3"/>
    <col min="14106" max="14106" width="10.875" style="3" customWidth="1"/>
    <col min="14107" max="14107" width="10.75" style="3" customWidth="1"/>
    <col min="14108" max="14108" width="9" style="3" customWidth="1"/>
    <col min="14109" max="14109" width="11" style="3" customWidth="1"/>
    <col min="14110" max="14110" width="11.5" style="3" customWidth="1"/>
    <col min="14111" max="14111" width="9" style="3" customWidth="1"/>
    <col min="14112" max="14112" width="11.125" style="3" customWidth="1"/>
    <col min="14113" max="14113" width="10.625" style="3" customWidth="1"/>
    <col min="14114" max="14114" width="9" style="3"/>
    <col min="14115" max="14115" width="11.125" style="3" customWidth="1"/>
    <col min="14116" max="14116" width="10.125" style="3" customWidth="1"/>
    <col min="14117" max="14117" width="9" style="3"/>
    <col min="14118" max="14118" width="11.5" style="3" customWidth="1"/>
    <col min="14119" max="14119" width="11" style="3" customWidth="1"/>
    <col min="14120" max="14120" width="9" style="3"/>
    <col min="14121" max="14121" width="11.75" style="3" customWidth="1"/>
    <col min="14122" max="14122" width="10.125" style="3" customWidth="1"/>
    <col min="14123" max="14123" width="9" style="3"/>
    <col min="14124" max="14124" width="11.125" style="3" customWidth="1"/>
    <col min="14125" max="14125" width="10.125" style="3" customWidth="1"/>
    <col min="14126" max="14126" width="9" style="3"/>
    <col min="14127" max="14127" width="10.875" style="3" customWidth="1"/>
    <col min="14128" max="14128" width="11" style="3" customWidth="1"/>
    <col min="14129" max="14129" width="9" style="3"/>
    <col min="14130" max="14130" width="11.125" style="3" customWidth="1"/>
    <col min="14131" max="14131" width="10.75" style="3" bestFit="1" customWidth="1"/>
    <col min="14132" max="14132" width="9" style="3"/>
    <col min="14133" max="14133" width="12.375" style="3" customWidth="1"/>
    <col min="14134" max="14134" width="11" style="3" customWidth="1"/>
    <col min="14135" max="14135" width="9" style="3" customWidth="1"/>
    <col min="14136" max="14136" width="11.375" style="3" customWidth="1"/>
    <col min="14137" max="14137" width="10.75" style="3" customWidth="1"/>
    <col min="14138" max="14138" width="9" style="3"/>
    <col min="14139" max="14139" width="11.75" style="3" customWidth="1"/>
    <col min="14140" max="14140" width="11.25" style="3" customWidth="1"/>
    <col min="14141" max="14141" width="9" style="3"/>
    <col min="14142" max="14142" width="11.625" style="3" customWidth="1"/>
    <col min="14143" max="14143" width="11.25" style="3" customWidth="1"/>
    <col min="14144" max="14144" width="9" style="3"/>
    <col min="14145" max="14145" width="13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40.125" style="3" customWidth="1"/>
    <col min="14345" max="14345" width="12.125" style="3" customWidth="1"/>
    <col min="14346" max="14346" width="13.375" style="3" customWidth="1"/>
    <col min="14347" max="14347" width="13" style="3" bestFit="1" customWidth="1"/>
    <col min="14348" max="14348" width="17.375" style="3" customWidth="1"/>
    <col min="14349" max="14349" width="12" style="3" bestFit="1" customWidth="1"/>
    <col min="14350" max="14350" width="7.75" style="3" customWidth="1"/>
    <col min="14351" max="14351" width="12.375" style="3" bestFit="1" customWidth="1"/>
    <col min="14352" max="14352" width="9.25" style="3" bestFit="1" customWidth="1"/>
    <col min="14353" max="14353" width="10.875" style="3" customWidth="1"/>
    <col min="14354" max="14354" width="10.375" style="3" customWidth="1"/>
    <col min="14355" max="14355" width="8.875" style="3" customWidth="1"/>
    <col min="14356" max="14356" width="10.5" style="3" customWidth="1"/>
    <col min="14357" max="14357" width="10.125" style="3" customWidth="1"/>
    <col min="14358" max="14358" width="8.875" style="3" customWidth="1"/>
    <col min="14359" max="14360" width="10.5" style="3" customWidth="1"/>
    <col min="14361" max="14361" width="9" style="3"/>
    <col min="14362" max="14362" width="10.875" style="3" customWidth="1"/>
    <col min="14363" max="14363" width="10.75" style="3" customWidth="1"/>
    <col min="14364" max="14364" width="9" style="3" customWidth="1"/>
    <col min="14365" max="14365" width="11" style="3" customWidth="1"/>
    <col min="14366" max="14366" width="11.5" style="3" customWidth="1"/>
    <col min="14367" max="14367" width="9" style="3" customWidth="1"/>
    <col min="14368" max="14368" width="11.125" style="3" customWidth="1"/>
    <col min="14369" max="14369" width="10.625" style="3" customWidth="1"/>
    <col min="14370" max="14370" width="9" style="3"/>
    <col min="14371" max="14371" width="11.125" style="3" customWidth="1"/>
    <col min="14372" max="14372" width="10.125" style="3" customWidth="1"/>
    <col min="14373" max="14373" width="9" style="3"/>
    <col min="14374" max="14374" width="11.5" style="3" customWidth="1"/>
    <col min="14375" max="14375" width="11" style="3" customWidth="1"/>
    <col min="14376" max="14376" width="9" style="3"/>
    <col min="14377" max="14377" width="11.75" style="3" customWidth="1"/>
    <col min="14378" max="14378" width="10.125" style="3" customWidth="1"/>
    <col min="14379" max="14379" width="9" style="3"/>
    <col min="14380" max="14380" width="11.125" style="3" customWidth="1"/>
    <col min="14381" max="14381" width="10.125" style="3" customWidth="1"/>
    <col min="14382" max="14382" width="9" style="3"/>
    <col min="14383" max="14383" width="10.875" style="3" customWidth="1"/>
    <col min="14384" max="14384" width="11" style="3" customWidth="1"/>
    <col min="14385" max="14385" width="9" style="3"/>
    <col min="14386" max="14386" width="11.125" style="3" customWidth="1"/>
    <col min="14387" max="14387" width="10.75" style="3" bestFit="1" customWidth="1"/>
    <col min="14388" max="14388" width="9" style="3"/>
    <col min="14389" max="14389" width="12.375" style="3" customWidth="1"/>
    <col min="14390" max="14390" width="11" style="3" customWidth="1"/>
    <col min="14391" max="14391" width="9" style="3" customWidth="1"/>
    <col min="14392" max="14392" width="11.375" style="3" customWidth="1"/>
    <col min="14393" max="14393" width="10.75" style="3" customWidth="1"/>
    <col min="14394" max="14394" width="9" style="3"/>
    <col min="14395" max="14395" width="11.75" style="3" customWidth="1"/>
    <col min="14396" max="14396" width="11.25" style="3" customWidth="1"/>
    <col min="14397" max="14397" width="9" style="3"/>
    <col min="14398" max="14398" width="11.625" style="3" customWidth="1"/>
    <col min="14399" max="14399" width="11.25" style="3" customWidth="1"/>
    <col min="14400" max="14400" width="9" style="3"/>
    <col min="14401" max="14401" width="13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40.125" style="3" customWidth="1"/>
    <col min="14601" max="14601" width="12.125" style="3" customWidth="1"/>
    <col min="14602" max="14602" width="13.375" style="3" customWidth="1"/>
    <col min="14603" max="14603" width="13" style="3" bestFit="1" customWidth="1"/>
    <col min="14604" max="14604" width="17.375" style="3" customWidth="1"/>
    <col min="14605" max="14605" width="12" style="3" bestFit="1" customWidth="1"/>
    <col min="14606" max="14606" width="7.75" style="3" customWidth="1"/>
    <col min="14607" max="14607" width="12.375" style="3" bestFit="1" customWidth="1"/>
    <col min="14608" max="14608" width="9.25" style="3" bestFit="1" customWidth="1"/>
    <col min="14609" max="14609" width="10.875" style="3" customWidth="1"/>
    <col min="14610" max="14610" width="10.375" style="3" customWidth="1"/>
    <col min="14611" max="14611" width="8.875" style="3" customWidth="1"/>
    <col min="14612" max="14612" width="10.5" style="3" customWidth="1"/>
    <col min="14613" max="14613" width="10.125" style="3" customWidth="1"/>
    <col min="14614" max="14614" width="8.875" style="3" customWidth="1"/>
    <col min="14615" max="14616" width="10.5" style="3" customWidth="1"/>
    <col min="14617" max="14617" width="9" style="3"/>
    <col min="14618" max="14618" width="10.875" style="3" customWidth="1"/>
    <col min="14619" max="14619" width="10.75" style="3" customWidth="1"/>
    <col min="14620" max="14620" width="9" style="3" customWidth="1"/>
    <col min="14621" max="14621" width="11" style="3" customWidth="1"/>
    <col min="14622" max="14622" width="11.5" style="3" customWidth="1"/>
    <col min="14623" max="14623" width="9" style="3" customWidth="1"/>
    <col min="14624" max="14624" width="11.125" style="3" customWidth="1"/>
    <col min="14625" max="14625" width="10.625" style="3" customWidth="1"/>
    <col min="14626" max="14626" width="9" style="3"/>
    <col min="14627" max="14627" width="11.125" style="3" customWidth="1"/>
    <col min="14628" max="14628" width="10.125" style="3" customWidth="1"/>
    <col min="14629" max="14629" width="9" style="3"/>
    <col min="14630" max="14630" width="11.5" style="3" customWidth="1"/>
    <col min="14631" max="14631" width="11" style="3" customWidth="1"/>
    <col min="14632" max="14632" width="9" style="3"/>
    <col min="14633" max="14633" width="11.75" style="3" customWidth="1"/>
    <col min="14634" max="14634" width="10.125" style="3" customWidth="1"/>
    <col min="14635" max="14635" width="9" style="3"/>
    <col min="14636" max="14636" width="11.125" style="3" customWidth="1"/>
    <col min="14637" max="14637" width="10.125" style="3" customWidth="1"/>
    <col min="14638" max="14638" width="9" style="3"/>
    <col min="14639" max="14639" width="10.875" style="3" customWidth="1"/>
    <col min="14640" max="14640" width="11" style="3" customWidth="1"/>
    <col min="14641" max="14641" width="9" style="3"/>
    <col min="14642" max="14642" width="11.125" style="3" customWidth="1"/>
    <col min="14643" max="14643" width="10.75" style="3" bestFit="1" customWidth="1"/>
    <col min="14644" max="14644" width="9" style="3"/>
    <col min="14645" max="14645" width="12.375" style="3" customWidth="1"/>
    <col min="14646" max="14646" width="11" style="3" customWidth="1"/>
    <col min="14647" max="14647" width="9" style="3" customWidth="1"/>
    <col min="14648" max="14648" width="11.375" style="3" customWidth="1"/>
    <col min="14649" max="14649" width="10.75" style="3" customWidth="1"/>
    <col min="14650" max="14650" width="9" style="3"/>
    <col min="14651" max="14651" width="11.75" style="3" customWidth="1"/>
    <col min="14652" max="14652" width="11.25" style="3" customWidth="1"/>
    <col min="14653" max="14653" width="9" style="3"/>
    <col min="14654" max="14654" width="11.625" style="3" customWidth="1"/>
    <col min="14655" max="14655" width="11.25" style="3" customWidth="1"/>
    <col min="14656" max="14656" width="9" style="3"/>
    <col min="14657" max="14657" width="13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40.125" style="3" customWidth="1"/>
    <col min="14857" max="14857" width="12.125" style="3" customWidth="1"/>
    <col min="14858" max="14858" width="13.375" style="3" customWidth="1"/>
    <col min="14859" max="14859" width="13" style="3" bestFit="1" customWidth="1"/>
    <col min="14860" max="14860" width="17.375" style="3" customWidth="1"/>
    <col min="14861" max="14861" width="12" style="3" bestFit="1" customWidth="1"/>
    <col min="14862" max="14862" width="7.75" style="3" customWidth="1"/>
    <col min="14863" max="14863" width="12.375" style="3" bestFit="1" customWidth="1"/>
    <col min="14864" max="14864" width="9.25" style="3" bestFit="1" customWidth="1"/>
    <col min="14865" max="14865" width="10.875" style="3" customWidth="1"/>
    <col min="14866" max="14866" width="10.375" style="3" customWidth="1"/>
    <col min="14867" max="14867" width="8.875" style="3" customWidth="1"/>
    <col min="14868" max="14868" width="10.5" style="3" customWidth="1"/>
    <col min="14869" max="14869" width="10.125" style="3" customWidth="1"/>
    <col min="14870" max="14870" width="8.875" style="3" customWidth="1"/>
    <col min="14871" max="14872" width="10.5" style="3" customWidth="1"/>
    <col min="14873" max="14873" width="9" style="3"/>
    <col min="14874" max="14874" width="10.875" style="3" customWidth="1"/>
    <col min="14875" max="14875" width="10.75" style="3" customWidth="1"/>
    <col min="14876" max="14876" width="9" style="3" customWidth="1"/>
    <col min="14877" max="14877" width="11" style="3" customWidth="1"/>
    <col min="14878" max="14878" width="11.5" style="3" customWidth="1"/>
    <col min="14879" max="14879" width="9" style="3" customWidth="1"/>
    <col min="14880" max="14880" width="11.125" style="3" customWidth="1"/>
    <col min="14881" max="14881" width="10.625" style="3" customWidth="1"/>
    <col min="14882" max="14882" width="9" style="3"/>
    <col min="14883" max="14883" width="11.125" style="3" customWidth="1"/>
    <col min="14884" max="14884" width="10.125" style="3" customWidth="1"/>
    <col min="14885" max="14885" width="9" style="3"/>
    <col min="14886" max="14886" width="11.5" style="3" customWidth="1"/>
    <col min="14887" max="14887" width="11" style="3" customWidth="1"/>
    <col min="14888" max="14888" width="9" style="3"/>
    <col min="14889" max="14889" width="11.75" style="3" customWidth="1"/>
    <col min="14890" max="14890" width="10.125" style="3" customWidth="1"/>
    <col min="14891" max="14891" width="9" style="3"/>
    <col min="14892" max="14892" width="11.125" style="3" customWidth="1"/>
    <col min="14893" max="14893" width="10.125" style="3" customWidth="1"/>
    <col min="14894" max="14894" width="9" style="3"/>
    <col min="14895" max="14895" width="10.875" style="3" customWidth="1"/>
    <col min="14896" max="14896" width="11" style="3" customWidth="1"/>
    <col min="14897" max="14897" width="9" style="3"/>
    <col min="14898" max="14898" width="11.125" style="3" customWidth="1"/>
    <col min="14899" max="14899" width="10.75" style="3" bestFit="1" customWidth="1"/>
    <col min="14900" max="14900" width="9" style="3"/>
    <col min="14901" max="14901" width="12.375" style="3" customWidth="1"/>
    <col min="14902" max="14902" width="11" style="3" customWidth="1"/>
    <col min="14903" max="14903" width="9" style="3" customWidth="1"/>
    <col min="14904" max="14904" width="11.375" style="3" customWidth="1"/>
    <col min="14905" max="14905" width="10.75" style="3" customWidth="1"/>
    <col min="14906" max="14906" width="9" style="3"/>
    <col min="14907" max="14907" width="11.75" style="3" customWidth="1"/>
    <col min="14908" max="14908" width="11.25" style="3" customWidth="1"/>
    <col min="14909" max="14909" width="9" style="3"/>
    <col min="14910" max="14910" width="11.625" style="3" customWidth="1"/>
    <col min="14911" max="14911" width="11.25" style="3" customWidth="1"/>
    <col min="14912" max="14912" width="9" style="3"/>
    <col min="14913" max="14913" width="13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40.125" style="3" customWidth="1"/>
    <col min="15113" max="15113" width="12.125" style="3" customWidth="1"/>
    <col min="15114" max="15114" width="13.375" style="3" customWidth="1"/>
    <col min="15115" max="15115" width="13" style="3" bestFit="1" customWidth="1"/>
    <col min="15116" max="15116" width="17.375" style="3" customWidth="1"/>
    <col min="15117" max="15117" width="12" style="3" bestFit="1" customWidth="1"/>
    <col min="15118" max="15118" width="7.75" style="3" customWidth="1"/>
    <col min="15119" max="15119" width="12.375" style="3" bestFit="1" customWidth="1"/>
    <col min="15120" max="15120" width="9.25" style="3" bestFit="1" customWidth="1"/>
    <col min="15121" max="15121" width="10.875" style="3" customWidth="1"/>
    <col min="15122" max="15122" width="10.375" style="3" customWidth="1"/>
    <col min="15123" max="15123" width="8.875" style="3" customWidth="1"/>
    <col min="15124" max="15124" width="10.5" style="3" customWidth="1"/>
    <col min="15125" max="15125" width="10.125" style="3" customWidth="1"/>
    <col min="15126" max="15126" width="8.875" style="3" customWidth="1"/>
    <col min="15127" max="15128" width="10.5" style="3" customWidth="1"/>
    <col min="15129" max="15129" width="9" style="3"/>
    <col min="15130" max="15130" width="10.875" style="3" customWidth="1"/>
    <col min="15131" max="15131" width="10.75" style="3" customWidth="1"/>
    <col min="15132" max="15132" width="9" style="3" customWidth="1"/>
    <col min="15133" max="15133" width="11" style="3" customWidth="1"/>
    <col min="15134" max="15134" width="11.5" style="3" customWidth="1"/>
    <col min="15135" max="15135" width="9" style="3" customWidth="1"/>
    <col min="15136" max="15136" width="11.125" style="3" customWidth="1"/>
    <col min="15137" max="15137" width="10.625" style="3" customWidth="1"/>
    <col min="15138" max="15138" width="9" style="3"/>
    <col min="15139" max="15139" width="11.125" style="3" customWidth="1"/>
    <col min="15140" max="15140" width="10.125" style="3" customWidth="1"/>
    <col min="15141" max="15141" width="9" style="3"/>
    <col min="15142" max="15142" width="11.5" style="3" customWidth="1"/>
    <col min="15143" max="15143" width="11" style="3" customWidth="1"/>
    <col min="15144" max="15144" width="9" style="3"/>
    <col min="15145" max="15145" width="11.75" style="3" customWidth="1"/>
    <col min="15146" max="15146" width="10.125" style="3" customWidth="1"/>
    <col min="15147" max="15147" width="9" style="3"/>
    <col min="15148" max="15148" width="11.125" style="3" customWidth="1"/>
    <col min="15149" max="15149" width="10.125" style="3" customWidth="1"/>
    <col min="15150" max="15150" width="9" style="3"/>
    <col min="15151" max="15151" width="10.875" style="3" customWidth="1"/>
    <col min="15152" max="15152" width="11" style="3" customWidth="1"/>
    <col min="15153" max="15153" width="9" style="3"/>
    <col min="15154" max="15154" width="11.125" style="3" customWidth="1"/>
    <col min="15155" max="15155" width="10.75" style="3" bestFit="1" customWidth="1"/>
    <col min="15156" max="15156" width="9" style="3"/>
    <col min="15157" max="15157" width="12.375" style="3" customWidth="1"/>
    <col min="15158" max="15158" width="11" style="3" customWidth="1"/>
    <col min="15159" max="15159" width="9" style="3" customWidth="1"/>
    <col min="15160" max="15160" width="11.375" style="3" customWidth="1"/>
    <col min="15161" max="15161" width="10.75" style="3" customWidth="1"/>
    <col min="15162" max="15162" width="9" style="3"/>
    <col min="15163" max="15163" width="11.75" style="3" customWidth="1"/>
    <col min="15164" max="15164" width="11.25" style="3" customWidth="1"/>
    <col min="15165" max="15165" width="9" style="3"/>
    <col min="15166" max="15166" width="11.625" style="3" customWidth="1"/>
    <col min="15167" max="15167" width="11.25" style="3" customWidth="1"/>
    <col min="15168" max="15168" width="9" style="3"/>
    <col min="15169" max="15169" width="13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40.125" style="3" customWidth="1"/>
    <col min="15369" max="15369" width="12.125" style="3" customWidth="1"/>
    <col min="15370" max="15370" width="13.375" style="3" customWidth="1"/>
    <col min="15371" max="15371" width="13" style="3" bestFit="1" customWidth="1"/>
    <col min="15372" max="15372" width="17.375" style="3" customWidth="1"/>
    <col min="15373" max="15373" width="12" style="3" bestFit="1" customWidth="1"/>
    <col min="15374" max="15374" width="7.75" style="3" customWidth="1"/>
    <col min="15375" max="15375" width="12.375" style="3" bestFit="1" customWidth="1"/>
    <col min="15376" max="15376" width="9.25" style="3" bestFit="1" customWidth="1"/>
    <col min="15377" max="15377" width="10.875" style="3" customWidth="1"/>
    <col min="15378" max="15378" width="10.375" style="3" customWidth="1"/>
    <col min="15379" max="15379" width="8.875" style="3" customWidth="1"/>
    <col min="15380" max="15380" width="10.5" style="3" customWidth="1"/>
    <col min="15381" max="15381" width="10.125" style="3" customWidth="1"/>
    <col min="15382" max="15382" width="8.875" style="3" customWidth="1"/>
    <col min="15383" max="15384" width="10.5" style="3" customWidth="1"/>
    <col min="15385" max="15385" width="9" style="3"/>
    <col min="15386" max="15386" width="10.875" style="3" customWidth="1"/>
    <col min="15387" max="15387" width="10.75" style="3" customWidth="1"/>
    <col min="15388" max="15388" width="9" style="3" customWidth="1"/>
    <col min="15389" max="15389" width="11" style="3" customWidth="1"/>
    <col min="15390" max="15390" width="11.5" style="3" customWidth="1"/>
    <col min="15391" max="15391" width="9" style="3" customWidth="1"/>
    <col min="15392" max="15392" width="11.125" style="3" customWidth="1"/>
    <col min="15393" max="15393" width="10.625" style="3" customWidth="1"/>
    <col min="15394" max="15394" width="9" style="3"/>
    <col min="15395" max="15395" width="11.125" style="3" customWidth="1"/>
    <col min="15396" max="15396" width="10.125" style="3" customWidth="1"/>
    <col min="15397" max="15397" width="9" style="3"/>
    <col min="15398" max="15398" width="11.5" style="3" customWidth="1"/>
    <col min="15399" max="15399" width="11" style="3" customWidth="1"/>
    <col min="15400" max="15400" width="9" style="3"/>
    <col min="15401" max="15401" width="11.75" style="3" customWidth="1"/>
    <col min="15402" max="15402" width="10.125" style="3" customWidth="1"/>
    <col min="15403" max="15403" width="9" style="3"/>
    <col min="15404" max="15404" width="11.125" style="3" customWidth="1"/>
    <col min="15405" max="15405" width="10.125" style="3" customWidth="1"/>
    <col min="15406" max="15406" width="9" style="3"/>
    <col min="15407" max="15407" width="10.875" style="3" customWidth="1"/>
    <col min="15408" max="15408" width="11" style="3" customWidth="1"/>
    <col min="15409" max="15409" width="9" style="3"/>
    <col min="15410" max="15410" width="11.125" style="3" customWidth="1"/>
    <col min="15411" max="15411" width="10.75" style="3" bestFit="1" customWidth="1"/>
    <col min="15412" max="15412" width="9" style="3"/>
    <col min="15413" max="15413" width="12.375" style="3" customWidth="1"/>
    <col min="15414" max="15414" width="11" style="3" customWidth="1"/>
    <col min="15415" max="15415" width="9" style="3" customWidth="1"/>
    <col min="15416" max="15416" width="11.375" style="3" customWidth="1"/>
    <col min="15417" max="15417" width="10.75" style="3" customWidth="1"/>
    <col min="15418" max="15418" width="9" style="3"/>
    <col min="15419" max="15419" width="11.75" style="3" customWidth="1"/>
    <col min="15420" max="15420" width="11.25" style="3" customWidth="1"/>
    <col min="15421" max="15421" width="9" style="3"/>
    <col min="15422" max="15422" width="11.625" style="3" customWidth="1"/>
    <col min="15423" max="15423" width="11.25" style="3" customWidth="1"/>
    <col min="15424" max="15424" width="9" style="3"/>
    <col min="15425" max="15425" width="13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40.125" style="3" customWidth="1"/>
    <col min="15625" max="15625" width="12.125" style="3" customWidth="1"/>
    <col min="15626" max="15626" width="13.375" style="3" customWidth="1"/>
    <col min="15627" max="15627" width="13" style="3" bestFit="1" customWidth="1"/>
    <col min="15628" max="15628" width="17.375" style="3" customWidth="1"/>
    <col min="15629" max="15629" width="12" style="3" bestFit="1" customWidth="1"/>
    <col min="15630" max="15630" width="7.75" style="3" customWidth="1"/>
    <col min="15631" max="15631" width="12.375" style="3" bestFit="1" customWidth="1"/>
    <col min="15632" max="15632" width="9.25" style="3" bestFit="1" customWidth="1"/>
    <col min="15633" max="15633" width="10.875" style="3" customWidth="1"/>
    <col min="15634" max="15634" width="10.375" style="3" customWidth="1"/>
    <col min="15635" max="15635" width="8.875" style="3" customWidth="1"/>
    <col min="15636" max="15636" width="10.5" style="3" customWidth="1"/>
    <col min="15637" max="15637" width="10.125" style="3" customWidth="1"/>
    <col min="15638" max="15638" width="8.875" style="3" customWidth="1"/>
    <col min="15639" max="15640" width="10.5" style="3" customWidth="1"/>
    <col min="15641" max="15641" width="9" style="3"/>
    <col min="15642" max="15642" width="10.875" style="3" customWidth="1"/>
    <col min="15643" max="15643" width="10.75" style="3" customWidth="1"/>
    <col min="15644" max="15644" width="9" style="3" customWidth="1"/>
    <col min="15645" max="15645" width="11" style="3" customWidth="1"/>
    <col min="15646" max="15646" width="11.5" style="3" customWidth="1"/>
    <col min="15647" max="15647" width="9" style="3" customWidth="1"/>
    <col min="15648" max="15648" width="11.125" style="3" customWidth="1"/>
    <col min="15649" max="15649" width="10.625" style="3" customWidth="1"/>
    <col min="15650" max="15650" width="9" style="3"/>
    <col min="15651" max="15651" width="11.125" style="3" customWidth="1"/>
    <col min="15652" max="15652" width="10.125" style="3" customWidth="1"/>
    <col min="15653" max="15653" width="9" style="3"/>
    <col min="15654" max="15654" width="11.5" style="3" customWidth="1"/>
    <col min="15655" max="15655" width="11" style="3" customWidth="1"/>
    <col min="15656" max="15656" width="9" style="3"/>
    <col min="15657" max="15657" width="11.75" style="3" customWidth="1"/>
    <col min="15658" max="15658" width="10.125" style="3" customWidth="1"/>
    <col min="15659" max="15659" width="9" style="3"/>
    <col min="15660" max="15660" width="11.125" style="3" customWidth="1"/>
    <col min="15661" max="15661" width="10.125" style="3" customWidth="1"/>
    <col min="15662" max="15662" width="9" style="3"/>
    <col min="15663" max="15663" width="10.875" style="3" customWidth="1"/>
    <col min="15664" max="15664" width="11" style="3" customWidth="1"/>
    <col min="15665" max="15665" width="9" style="3"/>
    <col min="15666" max="15666" width="11.125" style="3" customWidth="1"/>
    <col min="15667" max="15667" width="10.75" style="3" bestFit="1" customWidth="1"/>
    <col min="15668" max="15668" width="9" style="3"/>
    <col min="15669" max="15669" width="12.375" style="3" customWidth="1"/>
    <col min="15670" max="15670" width="11" style="3" customWidth="1"/>
    <col min="15671" max="15671" width="9" style="3" customWidth="1"/>
    <col min="15672" max="15672" width="11.375" style="3" customWidth="1"/>
    <col min="15673" max="15673" width="10.75" style="3" customWidth="1"/>
    <col min="15674" max="15674" width="9" style="3"/>
    <col min="15675" max="15675" width="11.75" style="3" customWidth="1"/>
    <col min="15676" max="15676" width="11.25" style="3" customWidth="1"/>
    <col min="15677" max="15677" width="9" style="3"/>
    <col min="15678" max="15678" width="11.625" style="3" customWidth="1"/>
    <col min="15679" max="15679" width="11.25" style="3" customWidth="1"/>
    <col min="15680" max="15680" width="9" style="3"/>
    <col min="15681" max="15681" width="13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40.125" style="3" customWidth="1"/>
    <col min="15881" max="15881" width="12.125" style="3" customWidth="1"/>
    <col min="15882" max="15882" width="13.375" style="3" customWidth="1"/>
    <col min="15883" max="15883" width="13" style="3" bestFit="1" customWidth="1"/>
    <col min="15884" max="15884" width="17.375" style="3" customWidth="1"/>
    <col min="15885" max="15885" width="12" style="3" bestFit="1" customWidth="1"/>
    <col min="15886" max="15886" width="7.75" style="3" customWidth="1"/>
    <col min="15887" max="15887" width="12.375" style="3" bestFit="1" customWidth="1"/>
    <col min="15888" max="15888" width="9.25" style="3" bestFit="1" customWidth="1"/>
    <col min="15889" max="15889" width="10.875" style="3" customWidth="1"/>
    <col min="15890" max="15890" width="10.375" style="3" customWidth="1"/>
    <col min="15891" max="15891" width="8.875" style="3" customWidth="1"/>
    <col min="15892" max="15892" width="10.5" style="3" customWidth="1"/>
    <col min="15893" max="15893" width="10.125" style="3" customWidth="1"/>
    <col min="15894" max="15894" width="8.875" style="3" customWidth="1"/>
    <col min="15895" max="15896" width="10.5" style="3" customWidth="1"/>
    <col min="15897" max="15897" width="9" style="3"/>
    <col min="15898" max="15898" width="10.875" style="3" customWidth="1"/>
    <col min="15899" max="15899" width="10.75" style="3" customWidth="1"/>
    <col min="15900" max="15900" width="9" style="3" customWidth="1"/>
    <col min="15901" max="15901" width="11" style="3" customWidth="1"/>
    <col min="15902" max="15902" width="11.5" style="3" customWidth="1"/>
    <col min="15903" max="15903" width="9" style="3" customWidth="1"/>
    <col min="15904" max="15904" width="11.125" style="3" customWidth="1"/>
    <col min="15905" max="15905" width="10.625" style="3" customWidth="1"/>
    <col min="15906" max="15906" width="9" style="3"/>
    <col min="15907" max="15907" width="11.125" style="3" customWidth="1"/>
    <col min="15908" max="15908" width="10.125" style="3" customWidth="1"/>
    <col min="15909" max="15909" width="9" style="3"/>
    <col min="15910" max="15910" width="11.5" style="3" customWidth="1"/>
    <col min="15911" max="15911" width="11" style="3" customWidth="1"/>
    <col min="15912" max="15912" width="9" style="3"/>
    <col min="15913" max="15913" width="11.75" style="3" customWidth="1"/>
    <col min="15914" max="15914" width="10.125" style="3" customWidth="1"/>
    <col min="15915" max="15915" width="9" style="3"/>
    <col min="15916" max="15916" width="11.125" style="3" customWidth="1"/>
    <col min="15917" max="15917" width="10.125" style="3" customWidth="1"/>
    <col min="15918" max="15918" width="9" style="3"/>
    <col min="15919" max="15919" width="10.875" style="3" customWidth="1"/>
    <col min="15920" max="15920" width="11" style="3" customWidth="1"/>
    <col min="15921" max="15921" width="9" style="3"/>
    <col min="15922" max="15922" width="11.125" style="3" customWidth="1"/>
    <col min="15923" max="15923" width="10.75" style="3" bestFit="1" customWidth="1"/>
    <col min="15924" max="15924" width="9" style="3"/>
    <col min="15925" max="15925" width="12.375" style="3" customWidth="1"/>
    <col min="15926" max="15926" width="11" style="3" customWidth="1"/>
    <col min="15927" max="15927" width="9" style="3" customWidth="1"/>
    <col min="15928" max="15928" width="11.375" style="3" customWidth="1"/>
    <col min="15929" max="15929" width="10.75" style="3" customWidth="1"/>
    <col min="15930" max="15930" width="9" style="3"/>
    <col min="15931" max="15931" width="11.75" style="3" customWidth="1"/>
    <col min="15932" max="15932" width="11.25" style="3" customWidth="1"/>
    <col min="15933" max="15933" width="9" style="3"/>
    <col min="15934" max="15934" width="11.625" style="3" customWidth="1"/>
    <col min="15935" max="15935" width="11.25" style="3" customWidth="1"/>
    <col min="15936" max="15936" width="9" style="3"/>
    <col min="15937" max="15937" width="13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40.125" style="3" customWidth="1"/>
    <col min="16137" max="16137" width="12.125" style="3" customWidth="1"/>
    <col min="16138" max="16138" width="13.375" style="3" customWidth="1"/>
    <col min="16139" max="16139" width="13" style="3" bestFit="1" customWidth="1"/>
    <col min="16140" max="16140" width="17.375" style="3" customWidth="1"/>
    <col min="16141" max="16141" width="12" style="3" bestFit="1" customWidth="1"/>
    <col min="16142" max="16142" width="7.75" style="3" customWidth="1"/>
    <col min="16143" max="16143" width="12.375" style="3" bestFit="1" customWidth="1"/>
    <col min="16144" max="16144" width="9.25" style="3" bestFit="1" customWidth="1"/>
    <col min="16145" max="16145" width="10.875" style="3" customWidth="1"/>
    <col min="16146" max="16146" width="10.375" style="3" customWidth="1"/>
    <col min="16147" max="16147" width="8.875" style="3" customWidth="1"/>
    <col min="16148" max="16148" width="10.5" style="3" customWidth="1"/>
    <col min="16149" max="16149" width="10.125" style="3" customWidth="1"/>
    <col min="16150" max="16150" width="8.875" style="3" customWidth="1"/>
    <col min="16151" max="16152" width="10.5" style="3" customWidth="1"/>
    <col min="16153" max="16153" width="9" style="3"/>
    <col min="16154" max="16154" width="10.875" style="3" customWidth="1"/>
    <col min="16155" max="16155" width="10.75" style="3" customWidth="1"/>
    <col min="16156" max="16156" width="9" style="3" customWidth="1"/>
    <col min="16157" max="16157" width="11" style="3" customWidth="1"/>
    <col min="16158" max="16158" width="11.5" style="3" customWidth="1"/>
    <col min="16159" max="16159" width="9" style="3" customWidth="1"/>
    <col min="16160" max="16160" width="11.125" style="3" customWidth="1"/>
    <col min="16161" max="16161" width="10.625" style="3" customWidth="1"/>
    <col min="16162" max="16162" width="9" style="3"/>
    <col min="16163" max="16163" width="11.125" style="3" customWidth="1"/>
    <col min="16164" max="16164" width="10.125" style="3" customWidth="1"/>
    <col min="16165" max="16165" width="9" style="3"/>
    <col min="16166" max="16166" width="11.5" style="3" customWidth="1"/>
    <col min="16167" max="16167" width="11" style="3" customWidth="1"/>
    <col min="16168" max="16168" width="9" style="3"/>
    <col min="16169" max="16169" width="11.75" style="3" customWidth="1"/>
    <col min="16170" max="16170" width="10.125" style="3" customWidth="1"/>
    <col min="16171" max="16171" width="9" style="3"/>
    <col min="16172" max="16172" width="11.125" style="3" customWidth="1"/>
    <col min="16173" max="16173" width="10.125" style="3" customWidth="1"/>
    <col min="16174" max="16174" width="9" style="3"/>
    <col min="16175" max="16175" width="10.875" style="3" customWidth="1"/>
    <col min="16176" max="16176" width="11" style="3" customWidth="1"/>
    <col min="16177" max="16177" width="9" style="3"/>
    <col min="16178" max="16178" width="11.125" style="3" customWidth="1"/>
    <col min="16179" max="16179" width="10.75" style="3" bestFit="1" customWidth="1"/>
    <col min="16180" max="16180" width="9" style="3"/>
    <col min="16181" max="16181" width="12.375" style="3" customWidth="1"/>
    <col min="16182" max="16182" width="11" style="3" customWidth="1"/>
    <col min="16183" max="16183" width="9" style="3" customWidth="1"/>
    <col min="16184" max="16184" width="11.375" style="3" customWidth="1"/>
    <col min="16185" max="16185" width="10.75" style="3" customWidth="1"/>
    <col min="16186" max="16186" width="9" style="3"/>
    <col min="16187" max="16187" width="11.75" style="3" customWidth="1"/>
    <col min="16188" max="16188" width="11.25" style="3" customWidth="1"/>
    <col min="16189" max="16189" width="9" style="3"/>
    <col min="16190" max="16190" width="11.625" style="3" customWidth="1"/>
    <col min="16191" max="16191" width="11.25" style="3" customWidth="1"/>
    <col min="16192" max="16192" width="9" style="3"/>
    <col min="16193" max="16193" width="13" style="3" customWidth="1"/>
    <col min="16194" max="16384" width="9" style="3"/>
  </cols>
  <sheetData>
    <row r="1" spans="1:65" x14ac:dyDescent="0.55000000000000004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1"/>
    </row>
    <row r="2" spans="1:65" x14ac:dyDescent="0.55000000000000004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1"/>
    </row>
    <row r="3" spans="1:65" s="14" customFormat="1" ht="22.5" customHeight="1" x14ac:dyDescent="0.55000000000000004">
      <c r="A3" s="6" t="s">
        <v>191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9"/>
      <c r="R3" s="9"/>
      <c r="S3" s="7"/>
      <c r="T3" s="9"/>
      <c r="U3" s="9"/>
      <c r="V3" s="12" t="s">
        <v>3</v>
      </c>
      <c r="W3" s="13"/>
      <c r="X3" s="13"/>
      <c r="Z3" s="13"/>
      <c r="AA3" s="13"/>
      <c r="AC3" s="15"/>
      <c r="AD3" s="15"/>
      <c r="AE3" s="130"/>
      <c r="AF3" s="13"/>
      <c r="AG3" s="13"/>
      <c r="AI3" s="13"/>
      <c r="AJ3" s="13"/>
      <c r="AL3" s="13"/>
      <c r="AM3" s="13"/>
      <c r="AO3" s="13"/>
      <c r="AP3" s="13"/>
      <c r="AR3" s="13"/>
      <c r="AS3" s="13"/>
      <c r="AU3" s="13"/>
      <c r="AV3" s="13"/>
      <c r="AX3" s="13"/>
      <c r="AY3" s="13"/>
      <c r="BA3" s="15"/>
      <c r="BB3" s="15"/>
      <c r="BC3" s="130"/>
      <c r="BD3" s="13"/>
      <c r="BE3" s="13"/>
      <c r="BG3" s="13"/>
      <c r="BH3" s="13"/>
      <c r="BJ3" s="13"/>
      <c r="BK3" s="13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9"/>
      <c r="R4" s="9"/>
      <c r="S4" s="7"/>
      <c r="T4" s="9"/>
      <c r="U4" s="9"/>
      <c r="V4" s="12" t="s">
        <v>3</v>
      </c>
      <c r="W4" s="13"/>
      <c r="X4" s="13"/>
      <c r="Z4" s="13"/>
      <c r="AA4" s="13"/>
      <c r="AC4" s="15"/>
      <c r="AD4" s="15"/>
      <c r="AE4" s="130"/>
      <c r="AF4" s="13"/>
      <c r="AG4" s="13"/>
      <c r="AI4" s="13"/>
      <c r="AJ4" s="13"/>
      <c r="AL4" s="13"/>
      <c r="AM4" s="13"/>
      <c r="AO4" s="13"/>
      <c r="AP4" s="13"/>
      <c r="AR4" s="13"/>
      <c r="AS4" s="13"/>
      <c r="AU4" s="13"/>
      <c r="AV4" s="13"/>
      <c r="AX4" s="13"/>
      <c r="AY4" s="13"/>
      <c r="BA4" s="15"/>
      <c r="BB4" s="15"/>
      <c r="BC4" s="130"/>
      <c r="BD4" s="13"/>
      <c r="BE4" s="13"/>
      <c r="BG4" s="13"/>
      <c r="BH4" s="13"/>
      <c r="BJ4" s="13"/>
      <c r="BK4" s="13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9"/>
      <c r="R5" s="9"/>
      <c r="S5" s="7"/>
      <c r="T5" s="9"/>
      <c r="U5" s="9"/>
      <c r="V5" s="12" t="s">
        <v>3</v>
      </c>
      <c r="W5" s="13"/>
      <c r="X5" s="13"/>
      <c r="Z5" s="13"/>
      <c r="AA5" s="13"/>
      <c r="AC5" s="15"/>
      <c r="AD5" s="15"/>
      <c r="AE5" s="130"/>
      <c r="AF5" s="13"/>
      <c r="AG5" s="13"/>
      <c r="AI5" s="13"/>
      <c r="AJ5" s="13"/>
      <c r="AL5" s="13"/>
      <c r="AM5" s="13"/>
      <c r="AO5" s="13"/>
      <c r="AP5" s="13"/>
      <c r="AR5" s="13"/>
      <c r="AS5" s="13"/>
      <c r="AU5" s="13"/>
      <c r="AV5" s="13"/>
      <c r="AX5" s="13"/>
      <c r="AY5" s="13"/>
      <c r="BA5" s="15"/>
      <c r="BB5" s="15"/>
      <c r="BC5" s="130"/>
      <c r="BD5" s="13"/>
      <c r="BE5" s="13"/>
      <c r="BG5" s="13"/>
      <c r="BH5" s="13"/>
      <c r="BJ5" s="13"/>
      <c r="BK5" s="13"/>
    </row>
    <row r="6" spans="1:65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9"/>
      <c r="R6" s="9"/>
      <c r="S6" s="7"/>
      <c r="T6" s="9"/>
      <c r="U6" s="9"/>
      <c r="V6" s="12" t="s">
        <v>3</v>
      </c>
      <c r="W6" s="13"/>
      <c r="X6" s="13"/>
      <c r="Z6" s="13"/>
      <c r="AA6" s="13"/>
      <c r="AC6" s="15"/>
      <c r="AD6" s="15"/>
      <c r="AE6" s="130"/>
      <c r="AF6" s="13"/>
      <c r="AG6" s="13"/>
      <c r="AI6" s="13"/>
      <c r="AJ6" s="13"/>
      <c r="AL6" s="13"/>
      <c r="AM6" s="13"/>
      <c r="AO6" s="13"/>
      <c r="AP6" s="13"/>
      <c r="AR6" s="13"/>
      <c r="AS6" s="13"/>
      <c r="AU6" s="13"/>
      <c r="AV6" s="13"/>
      <c r="AX6" s="13"/>
      <c r="AY6" s="13"/>
      <c r="BA6" s="15"/>
      <c r="BB6" s="15"/>
      <c r="BC6" s="130"/>
      <c r="BD6" s="13"/>
      <c r="BE6" s="13"/>
      <c r="BG6" s="13"/>
      <c r="BH6" s="13"/>
      <c r="BJ6" s="13"/>
      <c r="BK6" s="13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2"/>
    </row>
    <row r="8" spans="1:65" s="23" customFormat="1" x14ac:dyDescent="0.55000000000000004">
      <c r="A8" s="393" t="s">
        <v>7</v>
      </c>
      <c r="B8" s="394"/>
      <c r="C8" s="394"/>
      <c r="D8" s="394"/>
      <c r="E8" s="394"/>
      <c r="F8" s="394"/>
      <c r="G8" s="394"/>
      <c r="H8" s="422"/>
      <c r="I8" s="399" t="s">
        <v>8</v>
      </c>
      <c r="J8" s="390" t="s">
        <v>9</v>
      </c>
      <c r="K8" s="402"/>
      <c r="L8" s="402"/>
      <c r="M8" s="391"/>
      <c r="N8" s="391"/>
      <c r="O8" s="391"/>
      <c r="P8" s="392"/>
      <c r="Q8" s="390">
        <v>240605</v>
      </c>
      <c r="R8" s="391"/>
      <c r="S8" s="392"/>
      <c r="T8" s="390">
        <v>21490</v>
      </c>
      <c r="U8" s="391"/>
      <c r="V8" s="392"/>
      <c r="W8" s="390">
        <v>21520</v>
      </c>
      <c r="X8" s="391"/>
      <c r="Y8" s="392"/>
      <c r="Z8" s="390" t="s">
        <v>10</v>
      </c>
      <c r="AA8" s="391"/>
      <c r="AB8" s="392"/>
      <c r="AC8" s="417">
        <v>240697</v>
      </c>
      <c r="AD8" s="418"/>
      <c r="AE8" s="419"/>
      <c r="AF8" s="390">
        <v>240728</v>
      </c>
      <c r="AG8" s="391"/>
      <c r="AH8" s="392"/>
      <c r="AI8" s="390">
        <v>240756</v>
      </c>
      <c r="AJ8" s="391"/>
      <c r="AK8" s="392"/>
      <c r="AL8" s="390" t="s">
        <v>11</v>
      </c>
      <c r="AM8" s="391"/>
      <c r="AN8" s="392"/>
      <c r="AO8" s="390">
        <v>240787</v>
      </c>
      <c r="AP8" s="391"/>
      <c r="AQ8" s="392"/>
      <c r="AR8" s="390">
        <v>240817</v>
      </c>
      <c r="AS8" s="391"/>
      <c r="AT8" s="392"/>
      <c r="AU8" s="390">
        <v>240848</v>
      </c>
      <c r="AV8" s="391"/>
      <c r="AW8" s="392"/>
      <c r="AX8" s="390" t="s">
        <v>12</v>
      </c>
      <c r="AY8" s="391"/>
      <c r="AZ8" s="392"/>
      <c r="BA8" s="417">
        <v>240878</v>
      </c>
      <c r="BB8" s="418"/>
      <c r="BC8" s="419"/>
      <c r="BD8" s="390">
        <v>240909</v>
      </c>
      <c r="BE8" s="391"/>
      <c r="BF8" s="392"/>
      <c r="BG8" s="390">
        <v>240940</v>
      </c>
      <c r="BH8" s="391"/>
      <c r="BI8" s="392"/>
      <c r="BJ8" s="390" t="s">
        <v>13</v>
      </c>
      <c r="BK8" s="391"/>
      <c r="BL8" s="392"/>
    </row>
    <row r="9" spans="1:65" s="31" customFormat="1" ht="24.75" customHeight="1" x14ac:dyDescent="0.55000000000000004">
      <c r="A9" s="395"/>
      <c r="B9" s="396"/>
      <c r="C9" s="396"/>
      <c r="D9" s="396"/>
      <c r="E9" s="396"/>
      <c r="F9" s="396"/>
      <c r="G9" s="396"/>
      <c r="H9" s="423"/>
      <c r="I9" s="40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409" t="s">
        <v>20</v>
      </c>
      <c r="R9" s="410"/>
      <c r="S9" s="28" t="s">
        <v>18</v>
      </c>
      <c r="T9" s="409" t="s">
        <v>20</v>
      </c>
      <c r="U9" s="410"/>
      <c r="V9" s="28" t="s">
        <v>18</v>
      </c>
      <c r="W9" s="409" t="s">
        <v>20</v>
      </c>
      <c r="X9" s="410"/>
      <c r="Y9" s="28" t="s">
        <v>18</v>
      </c>
      <c r="Z9" s="409" t="s">
        <v>20</v>
      </c>
      <c r="AA9" s="410"/>
      <c r="AB9" s="28" t="s">
        <v>18</v>
      </c>
      <c r="AC9" s="411" t="s">
        <v>20</v>
      </c>
      <c r="AD9" s="412"/>
      <c r="AE9" s="132" t="s">
        <v>18</v>
      </c>
      <c r="AF9" s="409" t="s">
        <v>20</v>
      </c>
      <c r="AG9" s="410"/>
      <c r="AH9" s="28" t="s">
        <v>18</v>
      </c>
      <c r="AI9" s="409" t="s">
        <v>20</v>
      </c>
      <c r="AJ9" s="410"/>
      <c r="AK9" s="28" t="s">
        <v>18</v>
      </c>
      <c r="AL9" s="409" t="s">
        <v>20</v>
      </c>
      <c r="AM9" s="410"/>
      <c r="AN9" s="28" t="s">
        <v>18</v>
      </c>
      <c r="AO9" s="409" t="s">
        <v>20</v>
      </c>
      <c r="AP9" s="410"/>
      <c r="AQ9" s="28" t="s">
        <v>18</v>
      </c>
      <c r="AR9" s="409" t="s">
        <v>20</v>
      </c>
      <c r="AS9" s="410"/>
      <c r="AT9" s="28" t="s">
        <v>18</v>
      </c>
      <c r="AU9" s="409" t="s">
        <v>20</v>
      </c>
      <c r="AV9" s="410"/>
      <c r="AW9" s="28" t="s">
        <v>18</v>
      </c>
      <c r="AX9" s="409" t="s">
        <v>20</v>
      </c>
      <c r="AY9" s="410"/>
      <c r="AZ9" s="28" t="s">
        <v>18</v>
      </c>
      <c r="BA9" s="411" t="s">
        <v>20</v>
      </c>
      <c r="BB9" s="412"/>
      <c r="BC9" s="132" t="s">
        <v>18</v>
      </c>
      <c r="BD9" s="409" t="s">
        <v>20</v>
      </c>
      <c r="BE9" s="410"/>
      <c r="BF9" s="28" t="s">
        <v>18</v>
      </c>
      <c r="BG9" s="409" t="s">
        <v>20</v>
      </c>
      <c r="BH9" s="410"/>
      <c r="BI9" s="28" t="s">
        <v>18</v>
      </c>
      <c r="BJ9" s="409" t="s">
        <v>20</v>
      </c>
      <c r="BK9" s="410"/>
      <c r="BL9" s="28" t="s">
        <v>18</v>
      </c>
    </row>
    <row r="10" spans="1:65" s="31" customFormat="1" ht="24.75" customHeight="1" x14ac:dyDescent="0.55000000000000004">
      <c r="A10" s="397"/>
      <c r="B10" s="398"/>
      <c r="C10" s="398"/>
      <c r="D10" s="398"/>
      <c r="E10" s="398"/>
      <c r="F10" s="398"/>
      <c r="G10" s="398"/>
      <c r="H10" s="424"/>
      <c r="I10" s="40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44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5" t="s">
        <v>30</v>
      </c>
      <c r="AD10" s="45" t="s">
        <v>31</v>
      </c>
      <c r="AE10" s="135" t="s">
        <v>32</v>
      </c>
      <c r="AF10" s="44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5" t="s">
        <v>30</v>
      </c>
      <c r="BB10" s="45" t="s">
        <v>31</v>
      </c>
      <c r="BC10" s="135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13" t="s">
        <v>33</v>
      </c>
      <c r="B11" s="414"/>
      <c r="C11" s="414"/>
      <c r="D11" s="414"/>
      <c r="E11" s="414"/>
      <c r="F11" s="414"/>
      <c r="G11" s="414"/>
      <c r="H11" s="415"/>
      <c r="I11" s="136"/>
      <c r="J11" s="137"/>
      <c r="K11" s="137"/>
      <c r="L11" s="137"/>
      <c r="M11" s="137"/>
      <c r="N11" s="139"/>
      <c r="O11" s="139"/>
      <c r="P11" s="139"/>
      <c r="Q11" s="137"/>
      <c r="R11" s="137"/>
      <c r="S11" s="139"/>
      <c r="T11" s="137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137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7"/>
      <c r="AY11" s="137"/>
      <c r="AZ11" s="139"/>
      <c r="BA11" s="264"/>
      <c r="BB11" s="264"/>
      <c r="BC11" s="265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57" customFormat="1" x14ac:dyDescent="0.55000000000000004">
      <c r="A12" s="142" t="s">
        <v>34</v>
      </c>
      <c r="B12" s="266"/>
      <c r="C12" s="266"/>
      <c r="D12" s="266"/>
      <c r="E12" s="266"/>
      <c r="F12" s="266"/>
      <c r="G12" s="266"/>
      <c r="H12" s="267"/>
      <c r="I12" s="145">
        <f>+I13+I87</f>
        <v>694949.8</v>
      </c>
      <c r="J12" s="192">
        <f>+J13+J87</f>
        <v>1356870</v>
      </c>
      <c r="K12" s="192">
        <f>+K13+K87</f>
        <v>0</v>
      </c>
      <c r="L12" s="55">
        <f>SUM(J12+K12)</f>
        <v>1356870</v>
      </c>
      <c r="M12" s="55">
        <f>SUM(AA12,AM12,AY12,BK12)</f>
        <v>154384.07</v>
      </c>
      <c r="N12" s="268">
        <f>SUM(M12*100/L12)</f>
        <v>11.377955883761894</v>
      </c>
      <c r="O12" s="54">
        <f>SUM(L12-M12)</f>
        <v>1202485.93</v>
      </c>
      <c r="P12" s="268">
        <f>SUM(O12*100/L12)</f>
        <v>88.622044116238101</v>
      </c>
      <c r="Q12" s="192">
        <f>+Q13+Q87</f>
        <v>21000</v>
      </c>
      <c r="R12" s="192">
        <f>+R13+R87</f>
        <v>21000</v>
      </c>
      <c r="S12" s="268">
        <f>SUM(R12*100/Q12)</f>
        <v>100</v>
      </c>
      <c r="T12" s="192">
        <f>+T13+T87</f>
        <v>17780</v>
      </c>
      <c r="U12" s="192">
        <f>+U13+U87</f>
        <v>12910.32</v>
      </c>
      <c r="V12" s="268">
        <f>SUM(U12*100/T12)</f>
        <v>72.611473565804275</v>
      </c>
      <c r="W12" s="192">
        <f>+W13+W87</f>
        <v>19930</v>
      </c>
      <c r="X12" s="192">
        <f>+X13+X87</f>
        <v>16886.66</v>
      </c>
      <c r="Y12" s="268">
        <f>SUM(X12*100/W12)</f>
        <v>84.729854490717514</v>
      </c>
      <c r="Z12" s="55">
        <f>SUM(Q12,T12,W12)</f>
        <v>58710</v>
      </c>
      <c r="AA12" s="55">
        <f>SUM(R12,U12,X12)</f>
        <v>50796.979999999996</v>
      </c>
      <c r="AB12" s="268">
        <f>SUM(AA12*100/Z12)</f>
        <v>86.521853176630898</v>
      </c>
      <c r="AC12" s="192">
        <f>+AC13+AC87</f>
        <v>53480</v>
      </c>
      <c r="AD12" s="192">
        <f>+AD13+AD87</f>
        <v>49905.4</v>
      </c>
      <c r="AE12" s="268">
        <f>SUM(AD12*100/AC12)</f>
        <v>93.316005983545253</v>
      </c>
      <c r="AF12" s="192">
        <f>+AF13+AF87</f>
        <v>49380</v>
      </c>
      <c r="AG12" s="192">
        <f>+AG13+AG87</f>
        <v>39652.089999999997</v>
      </c>
      <c r="AH12" s="268">
        <f>SUM(AG12*100/AF12)</f>
        <v>80.299898744430934</v>
      </c>
      <c r="AI12" s="192">
        <f>+AI13+AI87</f>
        <v>22530</v>
      </c>
      <c r="AJ12" s="192">
        <f>+AJ13+AJ87</f>
        <v>14029.6</v>
      </c>
      <c r="AK12" s="268">
        <f>SUM(AJ12*100/AI12)</f>
        <v>62.270750110963164</v>
      </c>
      <c r="AL12" s="55">
        <f>SUM(AC12,AF12,AI12)</f>
        <v>125390</v>
      </c>
      <c r="AM12" s="55">
        <f>SUM(AD12,AG12,AJ12)</f>
        <v>103587.09</v>
      </c>
      <c r="AN12" s="268">
        <f>SUM(AM12*100/AL12)</f>
        <v>82.611922800861308</v>
      </c>
      <c r="AO12" s="192">
        <f>+AO13+AO87</f>
        <v>39280</v>
      </c>
      <c r="AP12" s="192">
        <f>+AP13+AP87</f>
        <v>0</v>
      </c>
      <c r="AQ12" s="268">
        <f>SUM(AP12*100/AO12)</f>
        <v>0</v>
      </c>
      <c r="AR12" s="192">
        <f>+AR13+AR87</f>
        <v>40780</v>
      </c>
      <c r="AS12" s="192">
        <f>+AS13+AS87</f>
        <v>0</v>
      </c>
      <c r="AT12" s="268">
        <f>SUM(AS12*100/AR12)</f>
        <v>0</v>
      </c>
      <c r="AU12" s="192">
        <f>+AU13+AU87</f>
        <v>99130</v>
      </c>
      <c r="AV12" s="192">
        <f>+AV13+AV87</f>
        <v>0</v>
      </c>
      <c r="AW12" s="268">
        <f>SUM(AV12*100/AU12)</f>
        <v>0</v>
      </c>
      <c r="AX12" s="55">
        <f>SUM(AO12,AR12,AU12)</f>
        <v>179190</v>
      </c>
      <c r="AY12" s="55">
        <f>SUM(AP12,AS12,AV12)</f>
        <v>0</v>
      </c>
      <c r="AZ12" s="268">
        <f>SUM(AY12*100/AX12)</f>
        <v>0</v>
      </c>
      <c r="BA12" s="192">
        <f>+BA13+BA87</f>
        <v>82280</v>
      </c>
      <c r="BB12" s="192">
        <f>+BB13+BB87</f>
        <v>0</v>
      </c>
      <c r="BC12" s="268">
        <f>SUM(BB12*100/BA12)</f>
        <v>0</v>
      </c>
      <c r="BD12" s="192">
        <f>+BD13+BD87</f>
        <v>131780</v>
      </c>
      <c r="BE12" s="192">
        <f>+BE13+BE87</f>
        <v>0</v>
      </c>
      <c r="BF12" s="268">
        <f>SUM(BE12*100/BD12)</f>
        <v>0</v>
      </c>
      <c r="BG12" s="192">
        <f>+BG13+BG87</f>
        <v>774520</v>
      </c>
      <c r="BH12" s="192">
        <f>+BH13+BH87</f>
        <v>0</v>
      </c>
      <c r="BI12" s="268">
        <f>SUM(BH12*100/BG12)</f>
        <v>0</v>
      </c>
      <c r="BJ12" s="55">
        <f>SUM(BA12,BD12,BG12)</f>
        <v>988580</v>
      </c>
      <c r="BK12" s="55">
        <f>SUM(BB12,BE12,BH12)</f>
        <v>0</v>
      </c>
      <c r="BL12" s="268">
        <f>SUM(BK12*100/BJ12)</f>
        <v>0</v>
      </c>
      <c r="BM12" s="269">
        <f>SUM(Z12,AL12,AX12,BJ12)</f>
        <v>1351870</v>
      </c>
    </row>
    <row r="13" spans="1:65" s="67" customFormat="1" x14ac:dyDescent="0.55000000000000004">
      <c r="A13" s="58"/>
      <c r="B13" s="59" t="s">
        <v>35</v>
      </c>
      <c r="C13" s="60"/>
      <c r="D13" s="60"/>
      <c r="E13" s="60"/>
      <c r="F13" s="60"/>
      <c r="G13" s="60"/>
      <c r="H13" s="235"/>
      <c r="I13" s="61">
        <f>SUM(I14,I55,I73)</f>
        <v>694949.8</v>
      </c>
      <c r="J13" s="155">
        <f>SUM(J14,J55,J73)</f>
        <v>1356870</v>
      </c>
      <c r="K13" s="155">
        <f>SUM(K14,K55,K73)</f>
        <v>0</v>
      </c>
      <c r="L13" s="270">
        <f t="shared" ref="L13:L76" si="0">SUM(J13+K13)</f>
        <v>1356870</v>
      </c>
      <c r="M13" s="270">
        <f t="shared" ref="M13:M76" si="1">SUM(AA13,AM13,AY13,BK13)</f>
        <v>154384.07</v>
      </c>
      <c r="N13" s="271">
        <f>SUM(M13*100/L13)</f>
        <v>11.377955883761894</v>
      </c>
      <c r="O13" s="63">
        <f t="shared" ref="O13:O76" si="2">SUM(L13-M13)</f>
        <v>1202485.93</v>
      </c>
      <c r="P13" s="271">
        <f>SUM(O13*100/L13)</f>
        <v>88.622044116238101</v>
      </c>
      <c r="Q13" s="155">
        <f>SUM(Q14,Q55,Q73)</f>
        <v>21000</v>
      </c>
      <c r="R13" s="155">
        <f>SUM(R14,R55,R73)</f>
        <v>21000</v>
      </c>
      <c r="S13" s="271">
        <f>SUM(R13*100/Q13)</f>
        <v>100</v>
      </c>
      <c r="T13" s="155">
        <f>SUM(T14,T55,T73)</f>
        <v>17780</v>
      </c>
      <c r="U13" s="155">
        <f>SUM(U14,U55,U73)</f>
        <v>12910.32</v>
      </c>
      <c r="V13" s="271">
        <f>SUM(U13*100/T13)</f>
        <v>72.611473565804275</v>
      </c>
      <c r="W13" s="155">
        <f>SUM(W14,W55,W73)</f>
        <v>19930</v>
      </c>
      <c r="X13" s="155">
        <f>SUM(X14,X55,X73)</f>
        <v>16886.66</v>
      </c>
      <c r="Y13" s="271">
        <f>SUM(X13*100/W13)</f>
        <v>84.729854490717514</v>
      </c>
      <c r="Z13" s="270">
        <f t="shared" ref="Z13:AA76" si="3">SUM(Q13,T13,W13)</f>
        <v>58710</v>
      </c>
      <c r="AA13" s="270">
        <f t="shared" si="3"/>
        <v>50796.979999999996</v>
      </c>
      <c r="AB13" s="271">
        <f>SUM(AA13*100/Z13)</f>
        <v>86.521853176630898</v>
      </c>
      <c r="AC13" s="155">
        <f>SUM(AC14,AC55,AC73)</f>
        <v>53480</v>
      </c>
      <c r="AD13" s="155">
        <f>SUM(AD14,AD55,AD73)</f>
        <v>49905.4</v>
      </c>
      <c r="AE13" s="271">
        <f>SUM(AD13*100/AC13)</f>
        <v>93.316005983545253</v>
      </c>
      <c r="AF13" s="155">
        <f>SUM(AF14,AF55,AF73)</f>
        <v>49380</v>
      </c>
      <c r="AG13" s="155">
        <f>SUM(AG14,AG55,AG73)</f>
        <v>39652.089999999997</v>
      </c>
      <c r="AH13" s="271">
        <f>SUM(AG13*100/AF13)</f>
        <v>80.299898744430934</v>
      </c>
      <c r="AI13" s="155">
        <f>SUM(AI14,AI55,AI73)</f>
        <v>22530</v>
      </c>
      <c r="AJ13" s="155">
        <f>SUM(AJ14,AJ55,AJ73)</f>
        <v>14029.6</v>
      </c>
      <c r="AK13" s="271">
        <f>SUM(AJ13*100/AI13)</f>
        <v>62.270750110963164</v>
      </c>
      <c r="AL13" s="270">
        <f t="shared" ref="AL13:AM76" si="4">SUM(AC13,AF13,AI13)</f>
        <v>125390</v>
      </c>
      <c r="AM13" s="270">
        <f t="shared" si="4"/>
        <v>103587.09</v>
      </c>
      <c r="AN13" s="271">
        <f>SUM(AM13*100/AL13)</f>
        <v>82.611922800861308</v>
      </c>
      <c r="AO13" s="155">
        <f>SUM(AO14,AO55,AO73)</f>
        <v>39280</v>
      </c>
      <c r="AP13" s="155">
        <f>SUM(AP14,AP55,AP73)</f>
        <v>0</v>
      </c>
      <c r="AQ13" s="271">
        <f>SUM(AP13*100/AO13)</f>
        <v>0</v>
      </c>
      <c r="AR13" s="155">
        <f>SUM(AR14,AR55,AR73)</f>
        <v>40780</v>
      </c>
      <c r="AS13" s="155">
        <f>SUM(AS14,AS55,AS73)</f>
        <v>0</v>
      </c>
      <c r="AT13" s="271">
        <f>SUM(AS13*100/AR13)</f>
        <v>0</v>
      </c>
      <c r="AU13" s="155">
        <f>SUM(AU14,AU55,AU73)</f>
        <v>99130</v>
      </c>
      <c r="AV13" s="155">
        <f>SUM(AV14,AV55,AV73)</f>
        <v>0</v>
      </c>
      <c r="AW13" s="271">
        <f>SUM(AV13*100/AU13)</f>
        <v>0</v>
      </c>
      <c r="AX13" s="270">
        <f t="shared" ref="AX13:AY76" si="5">SUM(AO13,AR13,AU13)</f>
        <v>179190</v>
      </c>
      <c r="AY13" s="270">
        <f t="shared" si="5"/>
        <v>0</v>
      </c>
      <c r="AZ13" s="271">
        <f>SUM(AY13*100/AX13)</f>
        <v>0</v>
      </c>
      <c r="BA13" s="155">
        <f>SUM(BA14,BA55,BA73)</f>
        <v>82280</v>
      </c>
      <c r="BB13" s="155">
        <f>SUM(BB14,BB55,BB73)</f>
        <v>0</v>
      </c>
      <c r="BC13" s="271">
        <f>SUM(BB13*100/BA13)</f>
        <v>0</v>
      </c>
      <c r="BD13" s="155">
        <f>SUM(BD14,BD55,BD73)</f>
        <v>131780</v>
      </c>
      <c r="BE13" s="155">
        <f>SUM(BE14,BE55,BE73)</f>
        <v>0</v>
      </c>
      <c r="BF13" s="271">
        <f>SUM(BE13*100/BD13)</f>
        <v>0</v>
      </c>
      <c r="BG13" s="155">
        <f>SUM(BG14,BG55,BG73)</f>
        <v>774520</v>
      </c>
      <c r="BH13" s="155">
        <f>SUM(BH14,BH55,BH73)</f>
        <v>0</v>
      </c>
      <c r="BI13" s="271">
        <f>SUM(BH13*100/BG13)</f>
        <v>0</v>
      </c>
      <c r="BJ13" s="270">
        <f t="shared" ref="BJ13:BK76" si="6">SUM(BA13,BD13,BG13)</f>
        <v>988580</v>
      </c>
      <c r="BK13" s="270">
        <f t="shared" si="6"/>
        <v>0</v>
      </c>
      <c r="BL13" s="271">
        <f>SUM(BK13*100/BJ13)</f>
        <v>0</v>
      </c>
      <c r="BM13" s="272">
        <f t="shared" ref="BM13:BM76" si="7">SUM(Z13,AL13,AX13,BJ13)</f>
        <v>1351870</v>
      </c>
    </row>
    <row r="14" spans="1:65" s="76" customFormat="1" x14ac:dyDescent="0.55000000000000004">
      <c r="A14" s="68"/>
      <c r="B14" s="69"/>
      <c r="C14" s="69" t="s">
        <v>36</v>
      </c>
      <c r="D14" s="69"/>
      <c r="E14" s="69"/>
      <c r="F14" s="69"/>
      <c r="G14" s="69"/>
      <c r="H14" s="160"/>
      <c r="I14" s="70">
        <f>SUM(I15,I18,I50)</f>
        <v>694949.8</v>
      </c>
      <c r="J14" s="163">
        <f>SUM(J15,J18,J50)</f>
        <v>1193870</v>
      </c>
      <c r="K14" s="163">
        <f>SUM(K15,K18,K50)</f>
        <v>-7000</v>
      </c>
      <c r="L14" s="273">
        <f t="shared" si="0"/>
        <v>1186870</v>
      </c>
      <c r="M14" s="273">
        <f t="shared" si="1"/>
        <v>95284.07</v>
      </c>
      <c r="N14" s="274">
        <f>SUM(M14*100/L14)</f>
        <v>8.0281808454169372</v>
      </c>
      <c r="O14" s="72">
        <f t="shared" si="2"/>
        <v>1091585.93</v>
      </c>
      <c r="P14" s="274">
        <f>SUM(O14*100/L14)</f>
        <v>91.971819154583059</v>
      </c>
      <c r="Q14" s="163">
        <f>SUM(Q15,Q18,Q50)</f>
        <v>21000</v>
      </c>
      <c r="R14" s="163">
        <f>SUM(R15,R18,R50)</f>
        <v>21000</v>
      </c>
      <c r="S14" s="274">
        <f>SUM(R14*100/Q14)</f>
        <v>100</v>
      </c>
      <c r="T14" s="163">
        <f>SUM(T15,T18,T50)</f>
        <v>17780</v>
      </c>
      <c r="U14" s="163">
        <f>SUM(U15,U18,U50)</f>
        <v>12910.32</v>
      </c>
      <c r="V14" s="274">
        <f>SUM(U14*100/T14)</f>
        <v>72.611473565804275</v>
      </c>
      <c r="W14" s="163">
        <f>SUM(W15,W18,W50)</f>
        <v>16930</v>
      </c>
      <c r="X14" s="163">
        <f>SUM(X15,X18,X50)</f>
        <v>13886.66</v>
      </c>
      <c r="Y14" s="274">
        <f>SUM(X14*100/W14)</f>
        <v>82.023981098641471</v>
      </c>
      <c r="Z14" s="273">
        <f t="shared" si="3"/>
        <v>55710</v>
      </c>
      <c r="AA14" s="273">
        <f t="shared" si="3"/>
        <v>47796.979999999996</v>
      </c>
      <c r="AB14" s="274">
        <f>SUM(AA14*100/Z14)</f>
        <v>85.796050978280377</v>
      </c>
      <c r="AC14" s="163">
        <f>SUM(AC15,AC18,AC50)</f>
        <v>29480</v>
      </c>
      <c r="AD14" s="163">
        <f>SUM(AD15,AD18,AD50)</f>
        <v>25905.4</v>
      </c>
      <c r="AE14" s="274">
        <f>SUM(AD14*100/AC14)</f>
        <v>87.874491180461334</v>
      </c>
      <c r="AF14" s="163">
        <f>SUM(AF15,AF18,AF50)</f>
        <v>17280</v>
      </c>
      <c r="AG14" s="163">
        <f>SUM(AG15,AG18,AG50)</f>
        <v>7552.09</v>
      </c>
      <c r="AH14" s="274">
        <f>SUM(AG14*100/AF14)</f>
        <v>43.704224537037035</v>
      </c>
      <c r="AI14" s="163">
        <f>SUM(AI15,AI18,AI50)</f>
        <v>22530</v>
      </c>
      <c r="AJ14" s="163">
        <f>SUM(AJ15,AJ18,AJ50)</f>
        <v>14029.6</v>
      </c>
      <c r="AK14" s="274">
        <f>SUM(AJ14*100/AI14)</f>
        <v>62.270750110963164</v>
      </c>
      <c r="AL14" s="273">
        <f t="shared" si="4"/>
        <v>69290</v>
      </c>
      <c r="AM14" s="273">
        <f t="shared" si="4"/>
        <v>47487.090000000004</v>
      </c>
      <c r="AN14" s="274">
        <f>SUM(AM14*100/AL14)</f>
        <v>68.533828835329771</v>
      </c>
      <c r="AO14" s="163">
        <f>SUM(AO15,AO18,AO50)</f>
        <v>39280</v>
      </c>
      <c r="AP14" s="163">
        <f>SUM(AP15,AP18,AP50)</f>
        <v>0</v>
      </c>
      <c r="AQ14" s="274">
        <f>SUM(AP14*100/AO14)</f>
        <v>0</v>
      </c>
      <c r="AR14" s="163">
        <f>SUM(AR15,AR18,AR50)</f>
        <v>40780</v>
      </c>
      <c r="AS14" s="163">
        <f>SUM(AS15,AS18,AS50)</f>
        <v>0</v>
      </c>
      <c r="AT14" s="274">
        <f>SUM(AS14*100/AR14)</f>
        <v>0</v>
      </c>
      <c r="AU14" s="163">
        <f>SUM(AU15,AU18,AU50)</f>
        <v>62030</v>
      </c>
      <c r="AV14" s="163">
        <f>SUM(AV15,AV18,AV50)</f>
        <v>0</v>
      </c>
      <c r="AW14" s="274">
        <f>SUM(AV14*100/AU14)</f>
        <v>0</v>
      </c>
      <c r="AX14" s="273">
        <f t="shared" si="5"/>
        <v>142090</v>
      </c>
      <c r="AY14" s="273">
        <f t="shared" si="5"/>
        <v>0</v>
      </c>
      <c r="AZ14" s="274">
        <f>SUM(AY14*100/AX14)</f>
        <v>0</v>
      </c>
      <c r="BA14" s="163">
        <f>SUM(BA15,BA18,BA50)</f>
        <v>82280</v>
      </c>
      <c r="BB14" s="163">
        <f>SUM(BB15,BB18,BB50)</f>
        <v>0</v>
      </c>
      <c r="BC14" s="274">
        <f>SUM(BB14*100/BA14)</f>
        <v>0</v>
      </c>
      <c r="BD14" s="163">
        <f>SUM(BD15,BD18,BD50)</f>
        <v>122780</v>
      </c>
      <c r="BE14" s="163">
        <f>SUM(BE15,BE18,BE50)</f>
        <v>0</v>
      </c>
      <c r="BF14" s="274">
        <f>SUM(BE14*100/BD14)</f>
        <v>0</v>
      </c>
      <c r="BG14" s="163">
        <f>SUM(BG15,BG18,BG50)</f>
        <v>714720</v>
      </c>
      <c r="BH14" s="163">
        <f>SUM(BH15,BH18,BH50)</f>
        <v>0</v>
      </c>
      <c r="BI14" s="274">
        <f>SUM(BH14*100/BG14)</f>
        <v>0</v>
      </c>
      <c r="BJ14" s="273">
        <f t="shared" si="6"/>
        <v>919780</v>
      </c>
      <c r="BK14" s="273">
        <f t="shared" si="6"/>
        <v>0</v>
      </c>
      <c r="BL14" s="274">
        <f>SUM(BK14*100/BJ14)</f>
        <v>0</v>
      </c>
      <c r="BM14" s="275">
        <f t="shared" si="7"/>
        <v>1186870</v>
      </c>
    </row>
    <row r="15" spans="1:65" s="85" customFormat="1" x14ac:dyDescent="0.55000000000000004">
      <c r="A15" s="77"/>
      <c r="B15" s="78"/>
      <c r="C15" s="78"/>
      <c r="D15" s="78" t="s">
        <v>37</v>
      </c>
      <c r="E15" s="78"/>
      <c r="F15" s="78"/>
      <c r="G15" s="78"/>
      <c r="H15" s="167"/>
      <c r="I15" s="79">
        <f t="shared" ref="I15:K16" si="8">SUM(I16)</f>
        <v>0</v>
      </c>
      <c r="J15" s="171">
        <f t="shared" si="8"/>
        <v>0</v>
      </c>
      <c r="K15" s="171">
        <f t="shared" si="8"/>
        <v>0</v>
      </c>
      <c r="L15" s="175">
        <f t="shared" si="0"/>
        <v>0</v>
      </c>
      <c r="M15" s="175">
        <f t="shared" si="1"/>
        <v>0</v>
      </c>
      <c r="N15" s="176">
        <v>0</v>
      </c>
      <c r="O15" s="81">
        <f t="shared" si="2"/>
        <v>0</v>
      </c>
      <c r="P15" s="176">
        <v>0</v>
      </c>
      <c r="Q15" s="171">
        <f>SUM(Q16)</f>
        <v>0</v>
      </c>
      <c r="R15" s="171">
        <f>SUM(R16)</f>
        <v>0</v>
      </c>
      <c r="S15" s="176">
        <v>0</v>
      </c>
      <c r="T15" s="171">
        <f>SUM(T16)</f>
        <v>0</v>
      </c>
      <c r="U15" s="171">
        <f>SUM(U16)</f>
        <v>0</v>
      </c>
      <c r="V15" s="176">
        <v>0</v>
      </c>
      <c r="W15" s="171">
        <f>SUM(W16)</f>
        <v>0</v>
      </c>
      <c r="X15" s="171">
        <f>SUM(X16)</f>
        <v>0</v>
      </c>
      <c r="Y15" s="176">
        <v>0</v>
      </c>
      <c r="Z15" s="175">
        <f t="shared" si="3"/>
        <v>0</v>
      </c>
      <c r="AA15" s="175">
        <f t="shared" si="3"/>
        <v>0</v>
      </c>
      <c r="AB15" s="176">
        <v>0</v>
      </c>
      <c r="AC15" s="171">
        <f>SUM(AC16)</f>
        <v>0</v>
      </c>
      <c r="AD15" s="171">
        <f>SUM(AD16)</f>
        <v>0</v>
      </c>
      <c r="AE15" s="176">
        <v>0</v>
      </c>
      <c r="AF15" s="171">
        <f>SUM(AF16)</f>
        <v>0</v>
      </c>
      <c r="AG15" s="171">
        <f>SUM(AG16)</f>
        <v>0</v>
      </c>
      <c r="AH15" s="176">
        <v>0</v>
      </c>
      <c r="AI15" s="171">
        <f>SUM(AI16)</f>
        <v>0</v>
      </c>
      <c r="AJ15" s="171">
        <f>SUM(AJ16)</f>
        <v>0</v>
      </c>
      <c r="AK15" s="176">
        <v>0</v>
      </c>
      <c r="AL15" s="175">
        <f t="shared" si="4"/>
        <v>0</v>
      </c>
      <c r="AM15" s="175">
        <f t="shared" si="4"/>
        <v>0</v>
      </c>
      <c r="AN15" s="176">
        <v>0</v>
      </c>
      <c r="AO15" s="171">
        <f>SUM(AO16)</f>
        <v>0</v>
      </c>
      <c r="AP15" s="171">
        <f>SUM(AP16)</f>
        <v>0</v>
      </c>
      <c r="AQ15" s="176">
        <v>0</v>
      </c>
      <c r="AR15" s="171">
        <f>SUM(AR16)</f>
        <v>0</v>
      </c>
      <c r="AS15" s="171">
        <f>SUM(AS16)</f>
        <v>0</v>
      </c>
      <c r="AT15" s="176">
        <v>0</v>
      </c>
      <c r="AU15" s="171">
        <f>SUM(AU16)</f>
        <v>0</v>
      </c>
      <c r="AV15" s="171">
        <f>SUM(AV16)</f>
        <v>0</v>
      </c>
      <c r="AW15" s="176">
        <v>0</v>
      </c>
      <c r="AX15" s="175">
        <f t="shared" si="5"/>
        <v>0</v>
      </c>
      <c r="AY15" s="175">
        <f t="shared" si="5"/>
        <v>0</v>
      </c>
      <c r="AZ15" s="176">
        <v>0</v>
      </c>
      <c r="BA15" s="171">
        <f>SUM(BA16)</f>
        <v>0</v>
      </c>
      <c r="BB15" s="171">
        <f>SUM(BB16)</f>
        <v>0</v>
      </c>
      <c r="BC15" s="176">
        <v>0</v>
      </c>
      <c r="BD15" s="171">
        <f>SUM(BD16)</f>
        <v>0</v>
      </c>
      <c r="BE15" s="171">
        <f>SUM(BE16)</f>
        <v>0</v>
      </c>
      <c r="BF15" s="176">
        <v>0</v>
      </c>
      <c r="BG15" s="171">
        <f>SUM(BG16)</f>
        <v>0</v>
      </c>
      <c r="BH15" s="171">
        <f>SUM(BH16)</f>
        <v>0</v>
      </c>
      <c r="BI15" s="176">
        <v>0</v>
      </c>
      <c r="BJ15" s="175">
        <f t="shared" si="6"/>
        <v>0</v>
      </c>
      <c r="BK15" s="175">
        <f t="shared" si="6"/>
        <v>0</v>
      </c>
      <c r="BL15" s="176">
        <v>0</v>
      </c>
      <c r="BM15" s="90">
        <f t="shared" si="7"/>
        <v>0</v>
      </c>
    </row>
    <row r="16" spans="1:65" s="85" customFormat="1" x14ac:dyDescent="0.55000000000000004">
      <c r="A16" s="77"/>
      <c r="B16" s="78"/>
      <c r="C16" s="78"/>
      <c r="D16" s="78"/>
      <c r="E16" s="78" t="s">
        <v>38</v>
      </c>
      <c r="F16" s="78"/>
      <c r="G16" s="78"/>
      <c r="H16" s="167"/>
      <c r="I16" s="79">
        <f t="shared" si="8"/>
        <v>0</v>
      </c>
      <c r="J16" s="171">
        <f t="shared" si="8"/>
        <v>0</v>
      </c>
      <c r="K16" s="171">
        <f t="shared" si="8"/>
        <v>0</v>
      </c>
      <c r="L16" s="175">
        <f t="shared" si="0"/>
        <v>0</v>
      </c>
      <c r="M16" s="175">
        <f t="shared" si="1"/>
        <v>0</v>
      </c>
      <c r="N16" s="176">
        <v>0</v>
      </c>
      <c r="O16" s="81">
        <f t="shared" si="2"/>
        <v>0</v>
      </c>
      <c r="P16" s="176">
        <v>0</v>
      </c>
      <c r="Q16" s="171">
        <f>SUM(Q17)</f>
        <v>0</v>
      </c>
      <c r="R16" s="171">
        <f>SUM(R17)</f>
        <v>0</v>
      </c>
      <c r="S16" s="176">
        <v>0</v>
      </c>
      <c r="T16" s="171">
        <f>SUM(T17)</f>
        <v>0</v>
      </c>
      <c r="U16" s="171">
        <f>SUM(U17)</f>
        <v>0</v>
      </c>
      <c r="V16" s="176">
        <v>0</v>
      </c>
      <c r="W16" s="171">
        <f>SUM(W17)</f>
        <v>0</v>
      </c>
      <c r="X16" s="171">
        <f>SUM(X17)</f>
        <v>0</v>
      </c>
      <c r="Y16" s="176">
        <v>0</v>
      </c>
      <c r="Z16" s="175">
        <f t="shared" si="3"/>
        <v>0</v>
      </c>
      <c r="AA16" s="175">
        <f t="shared" si="3"/>
        <v>0</v>
      </c>
      <c r="AB16" s="176">
        <v>0</v>
      </c>
      <c r="AC16" s="171">
        <f>SUM(AC17)</f>
        <v>0</v>
      </c>
      <c r="AD16" s="171">
        <f>SUM(AD17)</f>
        <v>0</v>
      </c>
      <c r="AE16" s="176">
        <v>0</v>
      </c>
      <c r="AF16" s="171">
        <f>SUM(AF17)</f>
        <v>0</v>
      </c>
      <c r="AG16" s="171">
        <f>SUM(AG17)</f>
        <v>0</v>
      </c>
      <c r="AH16" s="176">
        <v>0</v>
      </c>
      <c r="AI16" s="171">
        <f>SUM(AI17)</f>
        <v>0</v>
      </c>
      <c r="AJ16" s="171">
        <f>SUM(AJ17)</f>
        <v>0</v>
      </c>
      <c r="AK16" s="176">
        <v>0</v>
      </c>
      <c r="AL16" s="175">
        <f t="shared" si="4"/>
        <v>0</v>
      </c>
      <c r="AM16" s="175">
        <f t="shared" si="4"/>
        <v>0</v>
      </c>
      <c r="AN16" s="176">
        <v>0</v>
      </c>
      <c r="AO16" s="171">
        <f>SUM(AO17)</f>
        <v>0</v>
      </c>
      <c r="AP16" s="171">
        <f>SUM(AP17)</f>
        <v>0</v>
      </c>
      <c r="AQ16" s="176">
        <v>0</v>
      </c>
      <c r="AR16" s="171">
        <f>SUM(AR17)</f>
        <v>0</v>
      </c>
      <c r="AS16" s="171">
        <f>SUM(AS17)</f>
        <v>0</v>
      </c>
      <c r="AT16" s="176">
        <v>0</v>
      </c>
      <c r="AU16" s="171">
        <f>SUM(AU17)</f>
        <v>0</v>
      </c>
      <c r="AV16" s="171">
        <f>SUM(AV17)</f>
        <v>0</v>
      </c>
      <c r="AW16" s="176">
        <v>0</v>
      </c>
      <c r="AX16" s="175">
        <f t="shared" si="5"/>
        <v>0</v>
      </c>
      <c r="AY16" s="175">
        <f t="shared" si="5"/>
        <v>0</v>
      </c>
      <c r="AZ16" s="176">
        <v>0</v>
      </c>
      <c r="BA16" s="171">
        <f>SUM(BA17)</f>
        <v>0</v>
      </c>
      <c r="BB16" s="171">
        <f>SUM(BB17)</f>
        <v>0</v>
      </c>
      <c r="BC16" s="176">
        <v>0</v>
      </c>
      <c r="BD16" s="171">
        <f>SUM(BD17)</f>
        <v>0</v>
      </c>
      <c r="BE16" s="171">
        <f>SUM(BE17)</f>
        <v>0</v>
      </c>
      <c r="BF16" s="176">
        <v>0</v>
      </c>
      <c r="BG16" s="171">
        <f>SUM(BG17)</f>
        <v>0</v>
      </c>
      <c r="BH16" s="171">
        <f>SUM(BH17)</f>
        <v>0</v>
      </c>
      <c r="BI16" s="176">
        <v>0</v>
      </c>
      <c r="BJ16" s="175">
        <f t="shared" si="6"/>
        <v>0</v>
      </c>
      <c r="BK16" s="175">
        <f t="shared" si="6"/>
        <v>0</v>
      </c>
      <c r="BL16" s="176">
        <v>0</v>
      </c>
      <c r="BM16" s="90">
        <f t="shared" si="7"/>
        <v>0</v>
      </c>
    </row>
    <row r="17" spans="1:65" s="88" customFormat="1" x14ac:dyDescent="0.55000000000000004">
      <c r="A17" s="86"/>
      <c r="B17" s="87"/>
      <c r="C17" s="87"/>
      <c r="D17" s="78"/>
      <c r="E17" s="78"/>
      <c r="F17" s="87" t="s">
        <v>39</v>
      </c>
      <c r="G17" s="87"/>
      <c r="H17" s="276"/>
      <c r="I17" s="79">
        <v>0</v>
      </c>
      <c r="J17" s="83">
        <v>0</v>
      </c>
      <c r="K17" s="83">
        <v>0</v>
      </c>
      <c r="L17" s="175">
        <f t="shared" si="0"/>
        <v>0</v>
      </c>
      <c r="M17" s="175">
        <f t="shared" si="1"/>
        <v>0</v>
      </c>
      <c r="N17" s="176">
        <v>0</v>
      </c>
      <c r="O17" s="81">
        <f t="shared" si="2"/>
        <v>0</v>
      </c>
      <c r="P17" s="176">
        <v>0</v>
      </c>
      <c r="Q17" s="83">
        <v>0</v>
      </c>
      <c r="R17" s="83">
        <v>0</v>
      </c>
      <c r="S17" s="176">
        <v>0</v>
      </c>
      <c r="T17" s="83">
        <v>0</v>
      </c>
      <c r="U17" s="83">
        <v>0</v>
      </c>
      <c r="V17" s="176">
        <v>0</v>
      </c>
      <c r="W17" s="83">
        <v>0</v>
      </c>
      <c r="X17" s="83">
        <v>0</v>
      </c>
      <c r="Y17" s="176">
        <v>0</v>
      </c>
      <c r="Z17" s="175">
        <f t="shared" si="3"/>
        <v>0</v>
      </c>
      <c r="AA17" s="175">
        <f t="shared" si="3"/>
        <v>0</v>
      </c>
      <c r="AB17" s="176">
        <v>0</v>
      </c>
      <c r="AC17" s="83">
        <v>0</v>
      </c>
      <c r="AD17" s="83">
        <v>0</v>
      </c>
      <c r="AE17" s="176">
        <v>0</v>
      </c>
      <c r="AF17" s="83">
        <v>0</v>
      </c>
      <c r="AG17" s="83">
        <v>0</v>
      </c>
      <c r="AH17" s="176">
        <v>0</v>
      </c>
      <c r="AI17" s="83">
        <v>0</v>
      </c>
      <c r="AJ17" s="83">
        <v>0</v>
      </c>
      <c r="AK17" s="176">
        <v>0</v>
      </c>
      <c r="AL17" s="175">
        <f t="shared" si="4"/>
        <v>0</v>
      </c>
      <c r="AM17" s="175">
        <f t="shared" si="4"/>
        <v>0</v>
      </c>
      <c r="AN17" s="176">
        <v>0</v>
      </c>
      <c r="AO17" s="83">
        <v>0</v>
      </c>
      <c r="AP17" s="83">
        <v>0</v>
      </c>
      <c r="AQ17" s="176">
        <v>0</v>
      </c>
      <c r="AR17" s="83">
        <v>0</v>
      </c>
      <c r="AS17" s="83">
        <v>0</v>
      </c>
      <c r="AT17" s="176">
        <v>0</v>
      </c>
      <c r="AU17" s="83">
        <v>0</v>
      </c>
      <c r="AV17" s="83">
        <v>0</v>
      </c>
      <c r="AW17" s="176">
        <v>0</v>
      </c>
      <c r="AX17" s="175">
        <f t="shared" si="5"/>
        <v>0</v>
      </c>
      <c r="AY17" s="175">
        <f t="shared" si="5"/>
        <v>0</v>
      </c>
      <c r="AZ17" s="176">
        <v>0</v>
      </c>
      <c r="BA17" s="83">
        <v>0</v>
      </c>
      <c r="BB17" s="83">
        <v>0</v>
      </c>
      <c r="BC17" s="176">
        <v>0</v>
      </c>
      <c r="BD17" s="83">
        <v>0</v>
      </c>
      <c r="BE17" s="83">
        <v>0</v>
      </c>
      <c r="BF17" s="176">
        <v>0</v>
      </c>
      <c r="BG17" s="83">
        <v>0</v>
      </c>
      <c r="BH17" s="83">
        <v>0</v>
      </c>
      <c r="BI17" s="176">
        <v>0</v>
      </c>
      <c r="BJ17" s="175">
        <f t="shared" si="6"/>
        <v>0</v>
      </c>
      <c r="BK17" s="175">
        <f t="shared" si="6"/>
        <v>0</v>
      </c>
      <c r="BL17" s="176">
        <v>0</v>
      </c>
      <c r="BM17" s="90">
        <f t="shared" si="7"/>
        <v>0</v>
      </c>
    </row>
    <row r="18" spans="1:65" s="85" customFormat="1" x14ac:dyDescent="0.55000000000000004">
      <c r="A18" s="77"/>
      <c r="B18" s="78"/>
      <c r="C18" s="78"/>
      <c r="D18" s="78" t="s">
        <v>40</v>
      </c>
      <c r="E18" s="78"/>
      <c r="F18" s="78"/>
      <c r="G18" s="78"/>
      <c r="H18" s="167"/>
      <c r="I18" s="79">
        <f>SUM(I19,I46)</f>
        <v>694949.8</v>
      </c>
      <c r="J18" s="79">
        <f>SUM(J19,J46)</f>
        <v>1183870</v>
      </c>
      <c r="K18" s="79">
        <f>SUM(K19,K46)</f>
        <v>-7000</v>
      </c>
      <c r="L18" s="175">
        <f t="shared" si="0"/>
        <v>1176870</v>
      </c>
      <c r="M18" s="175">
        <f t="shared" si="1"/>
        <v>85284.069999999992</v>
      </c>
      <c r="N18" s="176">
        <f>SUM(M18*100/L18)</f>
        <v>7.2466857002047806</v>
      </c>
      <c r="O18" s="81">
        <f t="shared" si="2"/>
        <v>1091585.93</v>
      </c>
      <c r="P18" s="176">
        <f>SUM(O18*100/L18)</f>
        <v>92.753314299795221</v>
      </c>
      <c r="Q18" s="171">
        <f>SUM(Q19,Q46)</f>
        <v>21000</v>
      </c>
      <c r="R18" s="171">
        <f>SUM(R19,R46)</f>
        <v>21000</v>
      </c>
      <c r="S18" s="176">
        <f>SUM(R18*100/Q18)</f>
        <v>100</v>
      </c>
      <c r="T18" s="171">
        <f>SUM(T19,T46)</f>
        <v>17780</v>
      </c>
      <c r="U18" s="171">
        <f>SUM(U19,U46)</f>
        <v>12910.32</v>
      </c>
      <c r="V18" s="176">
        <f>SUM(U18*100/T18)</f>
        <v>72.611473565804275</v>
      </c>
      <c r="W18" s="171">
        <f>SUM(W19,W46)</f>
        <v>16930</v>
      </c>
      <c r="X18" s="171">
        <f>SUM(X19,X46)</f>
        <v>13886.66</v>
      </c>
      <c r="Y18" s="176">
        <f>SUM(X18*100/W18)</f>
        <v>82.023981098641471</v>
      </c>
      <c r="Z18" s="175">
        <f t="shared" si="3"/>
        <v>55710</v>
      </c>
      <c r="AA18" s="175">
        <f t="shared" si="3"/>
        <v>47796.979999999996</v>
      </c>
      <c r="AB18" s="176">
        <f>SUM(AA18*100/Z18)</f>
        <v>85.796050978280377</v>
      </c>
      <c r="AC18" s="171">
        <f>SUM(AC19,AC46)</f>
        <v>19480</v>
      </c>
      <c r="AD18" s="171">
        <f>SUM(AD19,AD46)</f>
        <v>15905.4</v>
      </c>
      <c r="AE18" s="176">
        <f>SUM(AD18*100/AC18)</f>
        <v>81.649897330595479</v>
      </c>
      <c r="AF18" s="171">
        <f>SUM(AF19,AF46)</f>
        <v>17280</v>
      </c>
      <c r="AG18" s="171">
        <f>SUM(AG19,AG46)</f>
        <v>7552.09</v>
      </c>
      <c r="AH18" s="176">
        <f>SUM(AG18*100/AF18)</f>
        <v>43.704224537037035</v>
      </c>
      <c r="AI18" s="171">
        <f>SUM(AI19,AI46)</f>
        <v>22530</v>
      </c>
      <c r="AJ18" s="171">
        <f>SUM(AJ19,AJ46)</f>
        <v>14029.6</v>
      </c>
      <c r="AK18" s="176">
        <f>SUM(AJ18*100/AI18)</f>
        <v>62.270750110963164</v>
      </c>
      <c r="AL18" s="175">
        <f t="shared" si="4"/>
        <v>59290</v>
      </c>
      <c r="AM18" s="175">
        <f t="shared" si="4"/>
        <v>37487.089999999997</v>
      </c>
      <c r="AN18" s="176">
        <f>SUM(AM18*100/AL18)</f>
        <v>63.226665542249947</v>
      </c>
      <c r="AO18" s="171">
        <f>SUM(AO19,AO46)</f>
        <v>39280</v>
      </c>
      <c r="AP18" s="171">
        <f>SUM(AP19,AP46)</f>
        <v>0</v>
      </c>
      <c r="AQ18" s="176">
        <f>SUM(AP18*100/AO18)</f>
        <v>0</v>
      </c>
      <c r="AR18" s="171">
        <f>SUM(AR19,AR46)</f>
        <v>40780</v>
      </c>
      <c r="AS18" s="171">
        <f>SUM(AS19,AS46)</f>
        <v>0</v>
      </c>
      <c r="AT18" s="176">
        <f>SUM(AS18*100/AR18)</f>
        <v>0</v>
      </c>
      <c r="AU18" s="171">
        <f>SUM(AU19,AU46)</f>
        <v>62030</v>
      </c>
      <c r="AV18" s="171">
        <f>SUM(AV19,AV46)</f>
        <v>0</v>
      </c>
      <c r="AW18" s="176">
        <f>SUM(AV18*100/AU18)</f>
        <v>0</v>
      </c>
      <c r="AX18" s="175">
        <f t="shared" si="5"/>
        <v>142090</v>
      </c>
      <c r="AY18" s="175">
        <f t="shared" si="5"/>
        <v>0</v>
      </c>
      <c r="AZ18" s="176">
        <f>SUM(AY18*100/AX18)</f>
        <v>0</v>
      </c>
      <c r="BA18" s="171">
        <f>SUM(BA19,BA46)</f>
        <v>82280</v>
      </c>
      <c r="BB18" s="171">
        <f>SUM(BB19,BB46)</f>
        <v>0</v>
      </c>
      <c r="BC18" s="176">
        <f>SUM(BB18*100/BA18)</f>
        <v>0</v>
      </c>
      <c r="BD18" s="171">
        <f>SUM(BD19,BD46)</f>
        <v>122780</v>
      </c>
      <c r="BE18" s="171">
        <f>SUM(BE19,BE46)</f>
        <v>0</v>
      </c>
      <c r="BF18" s="176">
        <f>SUM(BE18*100/BD18)</f>
        <v>0</v>
      </c>
      <c r="BG18" s="171">
        <f>SUM(BG19,BG46)</f>
        <v>714720</v>
      </c>
      <c r="BH18" s="171">
        <f>SUM(BH19,BH46)</f>
        <v>0</v>
      </c>
      <c r="BI18" s="176">
        <f>SUM(BH18*100/BG18)</f>
        <v>0</v>
      </c>
      <c r="BJ18" s="175">
        <f t="shared" si="6"/>
        <v>919780</v>
      </c>
      <c r="BK18" s="175">
        <f t="shared" si="6"/>
        <v>0</v>
      </c>
      <c r="BL18" s="176">
        <f>SUM(BK18*100/BJ18)</f>
        <v>0</v>
      </c>
      <c r="BM18" s="90">
        <f t="shared" si="7"/>
        <v>1176870</v>
      </c>
    </row>
    <row r="19" spans="1:65" s="85" customFormat="1" x14ac:dyDescent="0.55000000000000004">
      <c r="A19" s="77"/>
      <c r="B19" s="78"/>
      <c r="C19" s="78"/>
      <c r="D19" s="78"/>
      <c r="E19" s="78" t="s">
        <v>41</v>
      </c>
      <c r="F19" s="78"/>
      <c r="G19" s="78"/>
      <c r="H19" s="167"/>
      <c r="I19" s="79">
        <f>SUM(I20,I25,I38)</f>
        <v>694949.8</v>
      </c>
      <c r="J19" s="79">
        <f>SUM(J20,J25,J38)</f>
        <v>1183870</v>
      </c>
      <c r="K19" s="79">
        <f>SUM(K20,K25,K38)</f>
        <v>-7000</v>
      </c>
      <c r="L19" s="175">
        <f t="shared" si="0"/>
        <v>1176870</v>
      </c>
      <c r="M19" s="175">
        <f t="shared" si="1"/>
        <v>85284.069999999992</v>
      </c>
      <c r="N19" s="176">
        <f>SUM(M19*100/L19)</f>
        <v>7.2466857002047806</v>
      </c>
      <c r="O19" s="81">
        <f t="shared" si="2"/>
        <v>1091585.93</v>
      </c>
      <c r="P19" s="176">
        <f>SUM(O19*100/L19)</f>
        <v>92.753314299795221</v>
      </c>
      <c r="Q19" s="171">
        <f>SUM(Q20,Q25,Q38)</f>
        <v>21000</v>
      </c>
      <c r="R19" s="171">
        <f>SUM(R20,R25,R38)</f>
        <v>21000</v>
      </c>
      <c r="S19" s="176">
        <f>SUM(R19*100/Q19)</f>
        <v>100</v>
      </c>
      <c r="T19" s="171">
        <f>SUM(T20,T25,T38)</f>
        <v>17780</v>
      </c>
      <c r="U19" s="171">
        <f>SUM(U20,U25,U38)</f>
        <v>12910.32</v>
      </c>
      <c r="V19" s="176">
        <f>SUM(U19*100/T19)</f>
        <v>72.611473565804275</v>
      </c>
      <c r="W19" s="171">
        <f>SUM(W20,W25,W38)</f>
        <v>16930</v>
      </c>
      <c r="X19" s="171">
        <f>SUM(X20,X25,X38)</f>
        <v>13886.66</v>
      </c>
      <c r="Y19" s="176">
        <f>SUM(X19*100/W19)</f>
        <v>82.023981098641471</v>
      </c>
      <c r="Z19" s="175">
        <f t="shared" si="3"/>
        <v>55710</v>
      </c>
      <c r="AA19" s="175">
        <f t="shared" si="3"/>
        <v>47796.979999999996</v>
      </c>
      <c r="AB19" s="176">
        <f>SUM(AA19*100/Z19)</f>
        <v>85.796050978280377</v>
      </c>
      <c r="AC19" s="171">
        <f>SUM(AC20,AC25,AC38)</f>
        <v>19480</v>
      </c>
      <c r="AD19" s="171">
        <f>SUM(AD20,AD25,AD38)</f>
        <v>15905.4</v>
      </c>
      <c r="AE19" s="176">
        <f>SUM(AD19*100/AC19)</f>
        <v>81.649897330595479</v>
      </c>
      <c r="AF19" s="171">
        <f>SUM(AF20,AF25,AF38)</f>
        <v>17280</v>
      </c>
      <c r="AG19" s="171">
        <f>SUM(AG20,AG25,AG38)</f>
        <v>7552.09</v>
      </c>
      <c r="AH19" s="176">
        <f>SUM(AG19*100/AF19)</f>
        <v>43.704224537037035</v>
      </c>
      <c r="AI19" s="171">
        <f>SUM(AI20,AI25,AI38)</f>
        <v>22530</v>
      </c>
      <c r="AJ19" s="171">
        <f>SUM(AJ20,AJ25,AJ38)</f>
        <v>14029.6</v>
      </c>
      <c r="AK19" s="176">
        <f>SUM(AJ19*100/AI19)</f>
        <v>62.270750110963164</v>
      </c>
      <c r="AL19" s="175">
        <f t="shared" si="4"/>
        <v>59290</v>
      </c>
      <c r="AM19" s="175">
        <f t="shared" si="4"/>
        <v>37487.089999999997</v>
      </c>
      <c r="AN19" s="176">
        <f>SUM(AM19*100/AL19)</f>
        <v>63.226665542249947</v>
      </c>
      <c r="AO19" s="171">
        <f>SUM(AO20,AO25,AO38)</f>
        <v>39280</v>
      </c>
      <c r="AP19" s="171">
        <f>SUM(AP20,AP25,AP38)</f>
        <v>0</v>
      </c>
      <c r="AQ19" s="176">
        <f>SUM(AP19*100/AO19)</f>
        <v>0</v>
      </c>
      <c r="AR19" s="171">
        <f>SUM(AR20,AR25,AR38)</f>
        <v>40780</v>
      </c>
      <c r="AS19" s="171">
        <f>SUM(AS20,AS25,AS38)</f>
        <v>0</v>
      </c>
      <c r="AT19" s="176">
        <f>SUM(AS19*100/AR19)</f>
        <v>0</v>
      </c>
      <c r="AU19" s="171">
        <f>SUM(AU20,AU25,AU38)</f>
        <v>62030</v>
      </c>
      <c r="AV19" s="171">
        <f>SUM(AV20,AV25,AV38)</f>
        <v>0</v>
      </c>
      <c r="AW19" s="176">
        <f>SUM(AV19*100/AU19)</f>
        <v>0</v>
      </c>
      <c r="AX19" s="175">
        <f t="shared" si="5"/>
        <v>142090</v>
      </c>
      <c r="AY19" s="175">
        <f t="shared" si="5"/>
        <v>0</v>
      </c>
      <c r="AZ19" s="176">
        <f>SUM(AY19*100/AX19)</f>
        <v>0</v>
      </c>
      <c r="BA19" s="171">
        <f>SUM(BA20,BA25,BA38)</f>
        <v>82280</v>
      </c>
      <c r="BB19" s="171">
        <f>SUM(BB20,BB25,BB38)</f>
        <v>0</v>
      </c>
      <c r="BC19" s="176">
        <f>SUM(BB19*100/BA19)</f>
        <v>0</v>
      </c>
      <c r="BD19" s="171">
        <f>SUM(BD20,BD25,BD38)</f>
        <v>122780</v>
      </c>
      <c r="BE19" s="171">
        <f>SUM(BE20,BE25,BE38)</f>
        <v>0</v>
      </c>
      <c r="BF19" s="176">
        <f>SUM(BE19*100/BD19)</f>
        <v>0</v>
      </c>
      <c r="BG19" s="171">
        <f>SUM(BG20,BG25,BG38)</f>
        <v>714720</v>
      </c>
      <c r="BH19" s="171">
        <f>SUM(BH20,BH25,BH38)</f>
        <v>0</v>
      </c>
      <c r="BI19" s="176">
        <f>SUM(BH19*100/BG19)</f>
        <v>0</v>
      </c>
      <c r="BJ19" s="175">
        <f t="shared" si="6"/>
        <v>919780</v>
      </c>
      <c r="BK19" s="175">
        <f t="shared" si="6"/>
        <v>0</v>
      </c>
      <c r="BL19" s="176">
        <f>SUM(BK19*100/BJ19)</f>
        <v>0</v>
      </c>
      <c r="BM19" s="90">
        <f t="shared" si="7"/>
        <v>1176870</v>
      </c>
    </row>
    <row r="20" spans="1:65" s="85" customFormat="1" x14ac:dyDescent="0.55000000000000004">
      <c r="A20" s="77"/>
      <c r="B20" s="78"/>
      <c r="C20" s="78"/>
      <c r="D20" s="78"/>
      <c r="E20" s="78"/>
      <c r="F20" s="78" t="s">
        <v>42</v>
      </c>
      <c r="G20" s="78"/>
      <c r="H20" s="167"/>
      <c r="I20" s="79">
        <f>SUM(I21:I24)</f>
        <v>92812.5</v>
      </c>
      <c r="J20" s="79">
        <f>SUM(J21:J24)</f>
        <v>136000</v>
      </c>
      <c r="K20" s="79">
        <f>SUM(K21:K24)</f>
        <v>-7000</v>
      </c>
      <c r="L20" s="175">
        <f t="shared" si="0"/>
        <v>129000</v>
      </c>
      <c r="M20" s="175">
        <f t="shared" si="1"/>
        <v>21062.5</v>
      </c>
      <c r="N20" s="176">
        <f>SUM(M20*100/L20)</f>
        <v>16.327519379844961</v>
      </c>
      <c r="O20" s="81">
        <f t="shared" si="2"/>
        <v>107937.5</v>
      </c>
      <c r="P20" s="176">
        <f>SUM(O20*100/L20)</f>
        <v>83.672480620155042</v>
      </c>
      <c r="Q20" s="171">
        <f>SUM(Q21:Q24)</f>
        <v>0</v>
      </c>
      <c r="R20" s="171">
        <f>SUM(R21:R24)</f>
        <v>0</v>
      </c>
      <c r="S20" s="176">
        <v>0</v>
      </c>
      <c r="T20" s="171">
        <f>SUM(T21:T24)</f>
        <v>8000</v>
      </c>
      <c r="U20" s="171">
        <f>SUM(U21:U24)</f>
        <v>3325</v>
      </c>
      <c r="V20" s="176">
        <f>SUM(U20*100/T20)</f>
        <v>41.5625</v>
      </c>
      <c r="W20" s="171">
        <f>SUM(W21:W24)</f>
        <v>8000</v>
      </c>
      <c r="X20" s="171">
        <f>SUM(X21:X24)</f>
        <v>6300</v>
      </c>
      <c r="Y20" s="176">
        <f>SUM(X20*100/W20)</f>
        <v>78.75</v>
      </c>
      <c r="Z20" s="175">
        <f t="shared" si="3"/>
        <v>16000</v>
      </c>
      <c r="AA20" s="175">
        <f t="shared" si="3"/>
        <v>9625</v>
      </c>
      <c r="AB20" s="176">
        <f>SUM(AA20*100/Z20)</f>
        <v>60.15625</v>
      </c>
      <c r="AC20" s="171">
        <f>SUM(AC21:AC24)</f>
        <v>10200</v>
      </c>
      <c r="AD20" s="171">
        <f>SUM(AD21:AD24)</f>
        <v>6812.5</v>
      </c>
      <c r="AE20" s="176">
        <f>SUM(AD20*100/AC20)</f>
        <v>66.789215686274517</v>
      </c>
      <c r="AF20" s="171">
        <f>SUM(AF21:AF24)</f>
        <v>8000</v>
      </c>
      <c r="AG20" s="171">
        <f>SUM(AG21:AG24)</f>
        <v>0</v>
      </c>
      <c r="AH20" s="176">
        <f>SUM(AG20*100/AF20)</f>
        <v>0</v>
      </c>
      <c r="AI20" s="171">
        <f>SUM(AI21:AI24)</f>
        <v>8000</v>
      </c>
      <c r="AJ20" s="171">
        <f>SUM(AJ21:AJ24)</f>
        <v>4625</v>
      </c>
      <c r="AK20" s="176">
        <f>SUM(AJ20*100/AI20)</f>
        <v>57.8125</v>
      </c>
      <c r="AL20" s="175">
        <f t="shared" si="4"/>
        <v>26200</v>
      </c>
      <c r="AM20" s="175">
        <f t="shared" si="4"/>
        <v>11437.5</v>
      </c>
      <c r="AN20" s="176">
        <f>SUM(AM20*100/AL20)</f>
        <v>43.654580152671755</v>
      </c>
      <c r="AO20" s="171">
        <f>SUM(AO21:AO24)</f>
        <v>8000</v>
      </c>
      <c r="AP20" s="171">
        <f>SUM(AP21:AP24)</f>
        <v>0</v>
      </c>
      <c r="AQ20" s="176">
        <f>SUM(AP20*100/AO20)</f>
        <v>0</v>
      </c>
      <c r="AR20" s="171">
        <f>SUM(AR21:AR24)</f>
        <v>8000</v>
      </c>
      <c r="AS20" s="171">
        <f>SUM(AS21:AS24)</f>
        <v>0</v>
      </c>
      <c r="AT20" s="176">
        <f>SUM(AS20*100/AR20)</f>
        <v>0</v>
      </c>
      <c r="AU20" s="171">
        <f>SUM(AU21:AU24)</f>
        <v>18000</v>
      </c>
      <c r="AV20" s="171">
        <f>SUM(AV21:AV24)</f>
        <v>0</v>
      </c>
      <c r="AW20" s="176">
        <f>SUM(AV20*100/AU20)</f>
        <v>0</v>
      </c>
      <c r="AX20" s="175">
        <f t="shared" si="5"/>
        <v>34000</v>
      </c>
      <c r="AY20" s="175">
        <f t="shared" si="5"/>
        <v>0</v>
      </c>
      <c r="AZ20" s="176">
        <f>SUM(AY20*100/AX20)</f>
        <v>0</v>
      </c>
      <c r="BA20" s="171">
        <f>SUM(BA21:BA24)</f>
        <v>8000</v>
      </c>
      <c r="BB20" s="171">
        <f>SUM(BB21:BB24)</f>
        <v>0</v>
      </c>
      <c r="BC20" s="176">
        <f>SUM(BB20*100/BA20)</f>
        <v>0</v>
      </c>
      <c r="BD20" s="171">
        <f>SUM(BD21:BD24)</f>
        <v>13000</v>
      </c>
      <c r="BE20" s="171">
        <f>SUM(BE21:BE24)</f>
        <v>0</v>
      </c>
      <c r="BF20" s="176">
        <f>SUM(BE20*100/BD20)</f>
        <v>0</v>
      </c>
      <c r="BG20" s="171">
        <f>SUM(BG21:BG24)</f>
        <v>31800</v>
      </c>
      <c r="BH20" s="171">
        <f>SUM(BH21:BH24)</f>
        <v>0</v>
      </c>
      <c r="BI20" s="176">
        <f>SUM(BH20*100/BG20)</f>
        <v>0</v>
      </c>
      <c r="BJ20" s="175">
        <f t="shared" si="6"/>
        <v>52800</v>
      </c>
      <c r="BK20" s="175">
        <f t="shared" si="6"/>
        <v>0</v>
      </c>
      <c r="BL20" s="176">
        <f>SUM(BK20*100/BJ20)</f>
        <v>0</v>
      </c>
      <c r="BM20" s="90">
        <f t="shared" si="7"/>
        <v>129000</v>
      </c>
    </row>
    <row r="21" spans="1:65" s="88" customFormat="1" x14ac:dyDescent="0.55000000000000004">
      <c r="A21" s="86"/>
      <c r="B21" s="87"/>
      <c r="C21" s="87"/>
      <c r="D21" s="87"/>
      <c r="E21" s="87"/>
      <c r="F21" s="87"/>
      <c r="G21" s="87" t="s">
        <v>43</v>
      </c>
      <c r="H21" s="87"/>
      <c r="I21" s="79">
        <v>36700</v>
      </c>
      <c r="J21" s="83">
        <v>40000</v>
      </c>
      <c r="K21" s="83">
        <v>-7000</v>
      </c>
      <c r="L21" s="175">
        <f t="shared" si="0"/>
        <v>33000</v>
      </c>
      <c r="M21" s="175">
        <f t="shared" si="1"/>
        <v>2000</v>
      </c>
      <c r="N21" s="176">
        <f>SUM(M21*100/L21)</f>
        <v>6.0606060606060606</v>
      </c>
      <c r="O21" s="81">
        <f t="shared" si="2"/>
        <v>31000</v>
      </c>
      <c r="P21" s="176">
        <f>SUM(O21*100/L21)</f>
        <v>93.939393939393938</v>
      </c>
      <c r="Q21" s="83">
        <v>0</v>
      </c>
      <c r="R21" s="83">
        <v>0</v>
      </c>
      <c r="S21" s="176">
        <v>0</v>
      </c>
      <c r="T21" s="83">
        <v>0</v>
      </c>
      <c r="U21" s="83">
        <v>0</v>
      </c>
      <c r="V21" s="176">
        <v>0</v>
      </c>
      <c r="W21" s="83">
        <v>0</v>
      </c>
      <c r="X21" s="83">
        <v>0</v>
      </c>
      <c r="Y21" s="176">
        <v>0</v>
      </c>
      <c r="Z21" s="175">
        <f t="shared" si="3"/>
        <v>0</v>
      </c>
      <c r="AA21" s="175">
        <f t="shared" si="3"/>
        <v>0</v>
      </c>
      <c r="AB21" s="176">
        <v>0</v>
      </c>
      <c r="AC21" s="83">
        <v>2200</v>
      </c>
      <c r="AD21" s="83">
        <v>2000</v>
      </c>
      <c r="AE21" s="176">
        <f>SUM(AD21*100/AC21)</f>
        <v>90.909090909090907</v>
      </c>
      <c r="AF21" s="83">
        <v>0</v>
      </c>
      <c r="AG21" s="83">
        <v>0</v>
      </c>
      <c r="AH21" s="176">
        <v>0</v>
      </c>
      <c r="AI21" s="83">
        <v>0</v>
      </c>
      <c r="AJ21" s="83">
        <v>0</v>
      </c>
      <c r="AK21" s="176">
        <v>0</v>
      </c>
      <c r="AL21" s="175">
        <f t="shared" si="4"/>
        <v>2200</v>
      </c>
      <c r="AM21" s="175">
        <f t="shared" si="4"/>
        <v>2000</v>
      </c>
      <c r="AN21" s="176">
        <f>SUM(AM21*100/AL21)</f>
        <v>90.909090909090907</v>
      </c>
      <c r="AO21" s="83">
        <v>0</v>
      </c>
      <c r="AP21" s="83">
        <v>0</v>
      </c>
      <c r="AQ21" s="176">
        <v>0</v>
      </c>
      <c r="AR21" s="83">
        <v>0</v>
      </c>
      <c r="AS21" s="83">
        <v>0</v>
      </c>
      <c r="AT21" s="176">
        <v>0</v>
      </c>
      <c r="AU21" s="83">
        <v>10000</v>
      </c>
      <c r="AV21" s="83"/>
      <c r="AW21" s="176">
        <f>SUM(AV21*100/AU21)</f>
        <v>0</v>
      </c>
      <c r="AX21" s="175">
        <f t="shared" si="5"/>
        <v>10000</v>
      </c>
      <c r="AY21" s="175">
        <f t="shared" si="5"/>
        <v>0</v>
      </c>
      <c r="AZ21" s="176">
        <f>SUM(AY21*100/AX21)</f>
        <v>0</v>
      </c>
      <c r="BA21" s="83">
        <v>0</v>
      </c>
      <c r="BB21" s="83">
        <v>0</v>
      </c>
      <c r="BC21" s="176">
        <v>0</v>
      </c>
      <c r="BD21" s="83">
        <v>5000</v>
      </c>
      <c r="BE21" s="83"/>
      <c r="BF21" s="176">
        <f>SUM(BE21*100/BD21)</f>
        <v>0</v>
      </c>
      <c r="BG21" s="83">
        <v>15800</v>
      </c>
      <c r="BH21" s="83"/>
      <c r="BI21" s="176">
        <f>SUM(BH21*100/BG21)</f>
        <v>0</v>
      </c>
      <c r="BJ21" s="175">
        <f t="shared" si="6"/>
        <v>20800</v>
      </c>
      <c r="BK21" s="175">
        <f t="shared" si="6"/>
        <v>0</v>
      </c>
      <c r="BL21" s="176">
        <f>SUM(BK21*100/BJ21)</f>
        <v>0</v>
      </c>
      <c r="BM21" s="90">
        <f t="shared" si="7"/>
        <v>33000</v>
      </c>
    </row>
    <row r="22" spans="1:65" s="88" customFormat="1" x14ac:dyDescent="0.55000000000000004">
      <c r="A22" s="86"/>
      <c r="B22" s="87"/>
      <c r="C22" s="87"/>
      <c r="D22" s="87"/>
      <c r="E22" s="87"/>
      <c r="F22" s="87"/>
      <c r="G22" s="87" t="s">
        <v>44</v>
      </c>
      <c r="H22" s="87"/>
      <c r="I22" s="79">
        <v>0</v>
      </c>
      <c r="J22" s="83">
        <v>0</v>
      </c>
      <c r="K22" s="83">
        <v>0</v>
      </c>
      <c r="L22" s="175">
        <f t="shared" si="0"/>
        <v>0</v>
      </c>
      <c r="M22" s="175">
        <f t="shared" si="1"/>
        <v>0</v>
      </c>
      <c r="N22" s="176">
        <v>0</v>
      </c>
      <c r="O22" s="81">
        <f t="shared" si="2"/>
        <v>0</v>
      </c>
      <c r="P22" s="176">
        <v>0</v>
      </c>
      <c r="Q22" s="83">
        <v>0</v>
      </c>
      <c r="R22" s="83">
        <v>0</v>
      </c>
      <c r="S22" s="176">
        <v>0</v>
      </c>
      <c r="T22" s="83">
        <v>0</v>
      </c>
      <c r="U22" s="83">
        <v>0</v>
      </c>
      <c r="V22" s="176">
        <v>0</v>
      </c>
      <c r="W22" s="83">
        <v>0</v>
      </c>
      <c r="X22" s="83">
        <v>0</v>
      </c>
      <c r="Y22" s="176">
        <v>0</v>
      </c>
      <c r="Z22" s="175">
        <f t="shared" si="3"/>
        <v>0</v>
      </c>
      <c r="AA22" s="175">
        <f t="shared" si="3"/>
        <v>0</v>
      </c>
      <c r="AB22" s="176">
        <v>0</v>
      </c>
      <c r="AC22" s="83">
        <v>0</v>
      </c>
      <c r="AD22" s="83">
        <v>0</v>
      </c>
      <c r="AE22" s="176">
        <v>0</v>
      </c>
      <c r="AF22" s="83">
        <v>0</v>
      </c>
      <c r="AG22" s="83">
        <v>0</v>
      </c>
      <c r="AH22" s="176">
        <v>0</v>
      </c>
      <c r="AI22" s="83">
        <v>0</v>
      </c>
      <c r="AJ22" s="83">
        <v>0</v>
      </c>
      <c r="AK22" s="176">
        <v>0</v>
      </c>
      <c r="AL22" s="175">
        <f t="shared" si="4"/>
        <v>0</v>
      </c>
      <c r="AM22" s="175">
        <f t="shared" si="4"/>
        <v>0</v>
      </c>
      <c r="AN22" s="176">
        <v>0</v>
      </c>
      <c r="AO22" s="83">
        <v>0</v>
      </c>
      <c r="AP22" s="83">
        <v>0</v>
      </c>
      <c r="AQ22" s="176">
        <v>0</v>
      </c>
      <c r="AR22" s="83">
        <v>0</v>
      </c>
      <c r="AS22" s="83">
        <v>0</v>
      </c>
      <c r="AT22" s="176">
        <v>0</v>
      </c>
      <c r="AU22" s="83">
        <v>0</v>
      </c>
      <c r="AV22" s="83">
        <v>0</v>
      </c>
      <c r="AW22" s="176">
        <v>0</v>
      </c>
      <c r="AX22" s="175">
        <f t="shared" si="5"/>
        <v>0</v>
      </c>
      <c r="AY22" s="175">
        <f t="shared" si="5"/>
        <v>0</v>
      </c>
      <c r="AZ22" s="176">
        <v>0</v>
      </c>
      <c r="BA22" s="83">
        <v>0</v>
      </c>
      <c r="BB22" s="83">
        <v>0</v>
      </c>
      <c r="BC22" s="176">
        <v>0</v>
      </c>
      <c r="BD22" s="83">
        <v>0</v>
      </c>
      <c r="BE22" s="83">
        <v>0</v>
      </c>
      <c r="BF22" s="176">
        <v>0</v>
      </c>
      <c r="BG22" s="83">
        <v>0</v>
      </c>
      <c r="BH22" s="83">
        <v>0</v>
      </c>
      <c r="BI22" s="176">
        <v>0</v>
      </c>
      <c r="BJ22" s="175">
        <f t="shared" si="6"/>
        <v>0</v>
      </c>
      <c r="BK22" s="175">
        <f t="shared" si="6"/>
        <v>0</v>
      </c>
      <c r="BL22" s="176">
        <v>0</v>
      </c>
      <c r="BM22" s="90">
        <f t="shared" si="7"/>
        <v>0</v>
      </c>
    </row>
    <row r="23" spans="1:65" s="88" customFormat="1" x14ac:dyDescent="0.55000000000000004">
      <c r="A23" s="86"/>
      <c r="B23" s="87"/>
      <c r="C23" s="87"/>
      <c r="D23" s="87"/>
      <c r="E23" s="87"/>
      <c r="F23" s="87"/>
      <c r="G23" s="87" t="s">
        <v>45</v>
      </c>
      <c r="H23" s="87"/>
      <c r="I23" s="79">
        <v>0</v>
      </c>
      <c r="J23" s="83">
        <v>0</v>
      </c>
      <c r="K23" s="83"/>
      <c r="L23" s="175">
        <f t="shared" si="0"/>
        <v>0</v>
      </c>
      <c r="M23" s="175">
        <f t="shared" si="1"/>
        <v>0</v>
      </c>
      <c r="N23" s="176">
        <v>0</v>
      </c>
      <c r="O23" s="81">
        <f t="shared" si="2"/>
        <v>0</v>
      </c>
      <c r="P23" s="176">
        <v>0</v>
      </c>
      <c r="Q23" s="83">
        <v>0</v>
      </c>
      <c r="R23" s="83">
        <v>0</v>
      </c>
      <c r="S23" s="176">
        <v>0</v>
      </c>
      <c r="T23" s="83">
        <v>0</v>
      </c>
      <c r="U23" s="83">
        <v>0</v>
      </c>
      <c r="V23" s="176">
        <v>0</v>
      </c>
      <c r="W23" s="83">
        <v>0</v>
      </c>
      <c r="X23" s="83">
        <v>0</v>
      </c>
      <c r="Y23" s="176">
        <v>0</v>
      </c>
      <c r="Z23" s="175">
        <f t="shared" si="3"/>
        <v>0</v>
      </c>
      <c r="AA23" s="175">
        <f t="shared" si="3"/>
        <v>0</v>
      </c>
      <c r="AB23" s="176">
        <v>0</v>
      </c>
      <c r="AC23" s="83">
        <v>0</v>
      </c>
      <c r="AD23" s="83">
        <v>0</v>
      </c>
      <c r="AE23" s="176">
        <v>0</v>
      </c>
      <c r="AF23" s="83">
        <v>0</v>
      </c>
      <c r="AG23" s="83">
        <v>0</v>
      </c>
      <c r="AH23" s="176">
        <v>0</v>
      </c>
      <c r="AI23" s="83">
        <v>0</v>
      </c>
      <c r="AJ23" s="83">
        <v>0</v>
      </c>
      <c r="AK23" s="176">
        <v>0</v>
      </c>
      <c r="AL23" s="175">
        <f t="shared" si="4"/>
        <v>0</v>
      </c>
      <c r="AM23" s="175">
        <f t="shared" si="4"/>
        <v>0</v>
      </c>
      <c r="AN23" s="176">
        <v>0</v>
      </c>
      <c r="AO23" s="83">
        <v>0</v>
      </c>
      <c r="AP23" s="83">
        <v>0</v>
      </c>
      <c r="AQ23" s="176">
        <v>0</v>
      </c>
      <c r="AR23" s="83">
        <v>0</v>
      </c>
      <c r="AS23" s="83">
        <v>0</v>
      </c>
      <c r="AT23" s="176">
        <v>0</v>
      </c>
      <c r="AU23" s="83">
        <v>0</v>
      </c>
      <c r="AV23" s="83">
        <v>0</v>
      </c>
      <c r="AW23" s="176">
        <v>0</v>
      </c>
      <c r="AX23" s="175">
        <f t="shared" si="5"/>
        <v>0</v>
      </c>
      <c r="AY23" s="175">
        <f t="shared" si="5"/>
        <v>0</v>
      </c>
      <c r="AZ23" s="176">
        <v>0</v>
      </c>
      <c r="BA23" s="83">
        <v>0</v>
      </c>
      <c r="BB23" s="83">
        <v>0</v>
      </c>
      <c r="BC23" s="176">
        <v>0</v>
      </c>
      <c r="BD23" s="83">
        <v>0</v>
      </c>
      <c r="BE23" s="83">
        <v>0</v>
      </c>
      <c r="BF23" s="176">
        <v>0</v>
      </c>
      <c r="BG23" s="83">
        <v>0</v>
      </c>
      <c r="BH23" s="83">
        <v>0</v>
      </c>
      <c r="BI23" s="176">
        <v>0</v>
      </c>
      <c r="BJ23" s="175">
        <f t="shared" si="6"/>
        <v>0</v>
      </c>
      <c r="BK23" s="175">
        <f t="shared" si="6"/>
        <v>0</v>
      </c>
      <c r="BL23" s="176">
        <v>0</v>
      </c>
      <c r="BM23" s="90">
        <f t="shared" si="7"/>
        <v>0</v>
      </c>
    </row>
    <row r="24" spans="1:65" s="88" customFormat="1" x14ac:dyDescent="0.55000000000000004">
      <c r="A24" s="86"/>
      <c r="B24" s="87"/>
      <c r="C24" s="87"/>
      <c r="D24" s="87"/>
      <c r="E24" s="87"/>
      <c r="F24" s="87"/>
      <c r="G24" s="87" t="s">
        <v>46</v>
      </c>
      <c r="H24" s="87"/>
      <c r="I24" s="79">
        <v>56112.5</v>
      </c>
      <c r="J24" s="83">
        <v>96000</v>
      </c>
      <c r="K24" s="83">
        <v>0</v>
      </c>
      <c r="L24" s="175">
        <f t="shared" si="0"/>
        <v>96000</v>
      </c>
      <c r="M24" s="175">
        <f t="shared" si="1"/>
        <v>19062.5</v>
      </c>
      <c r="N24" s="176">
        <f>SUM(M24*100/L24)</f>
        <v>19.856770833333332</v>
      </c>
      <c r="O24" s="81">
        <f t="shared" si="2"/>
        <v>76937.5</v>
      </c>
      <c r="P24" s="176">
        <f>SUM(O24*100/L24)</f>
        <v>80.143229166666671</v>
      </c>
      <c r="Q24" s="83">
        <v>0</v>
      </c>
      <c r="R24" s="83">
        <v>0</v>
      </c>
      <c r="S24" s="176">
        <v>0</v>
      </c>
      <c r="T24" s="83">
        <v>8000</v>
      </c>
      <c r="U24" s="83">
        <v>3325</v>
      </c>
      <c r="V24" s="176">
        <f>SUM(U24*100/T24)</f>
        <v>41.5625</v>
      </c>
      <c r="W24" s="83">
        <v>8000</v>
      </c>
      <c r="X24" s="83">
        <v>6300</v>
      </c>
      <c r="Y24" s="176">
        <f>SUM(X24*100/W24)</f>
        <v>78.75</v>
      </c>
      <c r="Z24" s="175">
        <f t="shared" si="3"/>
        <v>16000</v>
      </c>
      <c r="AA24" s="175">
        <f t="shared" si="3"/>
        <v>9625</v>
      </c>
      <c r="AB24" s="176">
        <f>SUM(AA24*100/Z24)</f>
        <v>60.15625</v>
      </c>
      <c r="AC24" s="83">
        <v>8000</v>
      </c>
      <c r="AD24" s="83">
        <v>4812.5</v>
      </c>
      <c r="AE24" s="176">
        <f>SUM(AD24*100/AC24)</f>
        <v>60.15625</v>
      </c>
      <c r="AF24" s="83">
        <v>8000</v>
      </c>
      <c r="AG24" s="83">
        <v>0</v>
      </c>
      <c r="AH24" s="176">
        <f>SUM(AG24*100/AF24)</f>
        <v>0</v>
      </c>
      <c r="AI24" s="83">
        <v>8000</v>
      </c>
      <c r="AJ24" s="83">
        <v>4625</v>
      </c>
      <c r="AK24" s="176">
        <f>SUM(AJ24*100/AI24)</f>
        <v>57.8125</v>
      </c>
      <c r="AL24" s="175">
        <f t="shared" si="4"/>
        <v>24000</v>
      </c>
      <c r="AM24" s="175">
        <f t="shared" si="4"/>
        <v>9437.5</v>
      </c>
      <c r="AN24" s="176">
        <f>SUM(AM24*100/AL24)</f>
        <v>39.322916666666664</v>
      </c>
      <c r="AO24" s="83">
        <v>8000</v>
      </c>
      <c r="AP24" s="83"/>
      <c r="AQ24" s="176">
        <f>SUM(AP24*100/AO24)</f>
        <v>0</v>
      </c>
      <c r="AR24" s="83">
        <v>8000</v>
      </c>
      <c r="AS24" s="83"/>
      <c r="AT24" s="176">
        <f>SUM(AS24*100/AR24)</f>
        <v>0</v>
      </c>
      <c r="AU24" s="83">
        <v>8000</v>
      </c>
      <c r="AV24" s="83"/>
      <c r="AW24" s="176">
        <f>SUM(AV24*100/AU24)</f>
        <v>0</v>
      </c>
      <c r="AX24" s="175">
        <f t="shared" si="5"/>
        <v>24000</v>
      </c>
      <c r="AY24" s="175">
        <f t="shared" si="5"/>
        <v>0</v>
      </c>
      <c r="AZ24" s="176">
        <f>SUM(AY24*100/AX24)</f>
        <v>0</v>
      </c>
      <c r="BA24" s="83">
        <v>8000</v>
      </c>
      <c r="BB24" s="83"/>
      <c r="BC24" s="176">
        <f>SUM(BB24*100/BA24)</f>
        <v>0</v>
      </c>
      <c r="BD24" s="83">
        <v>8000</v>
      </c>
      <c r="BE24" s="83"/>
      <c r="BF24" s="176">
        <f>SUM(BE24*100/BD24)</f>
        <v>0</v>
      </c>
      <c r="BG24" s="83">
        <v>16000</v>
      </c>
      <c r="BH24" s="83"/>
      <c r="BI24" s="176">
        <f>SUM(BH24*100/BG24)</f>
        <v>0</v>
      </c>
      <c r="BJ24" s="175">
        <f t="shared" si="6"/>
        <v>32000</v>
      </c>
      <c r="BK24" s="175">
        <f t="shared" si="6"/>
        <v>0</v>
      </c>
      <c r="BL24" s="176">
        <f>SUM(BK24*100/BJ24)</f>
        <v>0</v>
      </c>
      <c r="BM24" s="90">
        <f t="shared" si="7"/>
        <v>96000</v>
      </c>
    </row>
    <row r="25" spans="1:65" s="88" customFormat="1" x14ac:dyDescent="0.55000000000000004">
      <c r="A25" s="86"/>
      <c r="B25" s="87"/>
      <c r="C25" s="87"/>
      <c r="D25" s="78"/>
      <c r="E25" s="87"/>
      <c r="F25" s="78" t="s">
        <v>47</v>
      </c>
      <c r="G25" s="87"/>
      <c r="H25" s="276"/>
      <c r="I25" s="79">
        <f>SUM(I26:I37)</f>
        <v>562670.12</v>
      </c>
      <c r="J25" s="79">
        <f>SUM(J26:J37)</f>
        <v>114000</v>
      </c>
      <c r="K25" s="79">
        <f>SUM(K26:K37)</f>
        <v>0</v>
      </c>
      <c r="L25" s="175">
        <f t="shared" si="0"/>
        <v>114000</v>
      </c>
      <c r="M25" s="175">
        <f t="shared" si="1"/>
        <v>24480</v>
      </c>
      <c r="N25" s="176">
        <f>SUM(M25*100/L25)</f>
        <v>21.473684210526315</v>
      </c>
      <c r="O25" s="81">
        <f t="shared" si="2"/>
        <v>89520</v>
      </c>
      <c r="P25" s="176">
        <f>SUM(O25*100/L25)</f>
        <v>78.526315789473685</v>
      </c>
      <c r="Q25" s="171">
        <f>SUM(Q26:Q37)</f>
        <v>0</v>
      </c>
      <c r="R25" s="171">
        <f>SUM(R26:R37)</f>
        <v>0</v>
      </c>
      <c r="S25" s="176">
        <v>0</v>
      </c>
      <c r="T25" s="171">
        <f>SUM(T26:T37)</f>
        <v>4280</v>
      </c>
      <c r="U25" s="171">
        <f>SUM(U26:U37)</f>
        <v>4280</v>
      </c>
      <c r="V25" s="176">
        <f>SUM(U25*100/T25)</f>
        <v>100</v>
      </c>
      <c r="W25" s="171">
        <f>SUM(W26:W37)</f>
        <v>5530</v>
      </c>
      <c r="X25" s="171">
        <f>SUM(X26:X37)</f>
        <v>4280</v>
      </c>
      <c r="Y25" s="176">
        <f>SUM(X25*100/W25)</f>
        <v>77.396021699819173</v>
      </c>
      <c r="Z25" s="175">
        <f t="shared" si="3"/>
        <v>9810</v>
      </c>
      <c r="AA25" s="175">
        <f t="shared" si="3"/>
        <v>8560</v>
      </c>
      <c r="AB25" s="176">
        <f>SUM(AA25*100/Z25)</f>
        <v>87.257900101936798</v>
      </c>
      <c r="AC25" s="171">
        <f>SUM(AC26:AC37)</f>
        <v>4280</v>
      </c>
      <c r="AD25" s="171">
        <f>SUM(AD26:AD37)</f>
        <v>4280</v>
      </c>
      <c r="AE25" s="176">
        <f>SUM(AD25*100/AC25)</f>
        <v>100</v>
      </c>
      <c r="AF25" s="171">
        <f>SUM(AF26:AF37)</f>
        <v>4280</v>
      </c>
      <c r="AG25" s="171">
        <f>SUM(AG26:AG37)</f>
        <v>4280</v>
      </c>
      <c r="AH25" s="176">
        <f>SUM(AG25*100/AF25)</f>
        <v>100</v>
      </c>
      <c r="AI25" s="171">
        <f>SUM(AI26:AI37)</f>
        <v>9530</v>
      </c>
      <c r="AJ25" s="171">
        <f>SUM(AJ26:AJ37)</f>
        <v>7360</v>
      </c>
      <c r="AK25" s="176">
        <f>SUM(AJ25*100/AI25)</f>
        <v>77.22980062959077</v>
      </c>
      <c r="AL25" s="175">
        <f t="shared" si="4"/>
        <v>18090</v>
      </c>
      <c r="AM25" s="175">
        <f t="shared" si="4"/>
        <v>15920</v>
      </c>
      <c r="AN25" s="176">
        <f>SUM(AM25*100/AL25)</f>
        <v>88.004422332780535</v>
      </c>
      <c r="AO25" s="171">
        <f>SUM(AO26:AO37)</f>
        <v>9280</v>
      </c>
      <c r="AP25" s="171">
        <f>SUM(AP26:AP37)</f>
        <v>0</v>
      </c>
      <c r="AQ25" s="176">
        <f>SUM(AP25*100/AO25)</f>
        <v>0</v>
      </c>
      <c r="AR25" s="171">
        <f>SUM(AR26:AR37)</f>
        <v>9280</v>
      </c>
      <c r="AS25" s="171">
        <f>SUM(AS26:AS37)</f>
        <v>0</v>
      </c>
      <c r="AT25" s="176">
        <f>SUM(AS25*100/AR25)</f>
        <v>0</v>
      </c>
      <c r="AU25" s="171">
        <f>SUM(AU26:AU37)</f>
        <v>10530</v>
      </c>
      <c r="AV25" s="171">
        <f>SUM(AV26:AV37)</f>
        <v>0</v>
      </c>
      <c r="AW25" s="176">
        <f>SUM(AV25*100/AU25)</f>
        <v>0</v>
      </c>
      <c r="AX25" s="175">
        <f t="shared" si="5"/>
        <v>29090</v>
      </c>
      <c r="AY25" s="175">
        <f t="shared" si="5"/>
        <v>0</v>
      </c>
      <c r="AZ25" s="176">
        <f>SUM(AY25*100/AX25)</f>
        <v>0</v>
      </c>
      <c r="BA25" s="171">
        <f>SUM(BA26:BA37)</f>
        <v>14280</v>
      </c>
      <c r="BB25" s="171">
        <f>SUM(BB26:BB37)</f>
        <v>0</v>
      </c>
      <c r="BC25" s="176">
        <f>SUM(BB25*100/BA25)</f>
        <v>0</v>
      </c>
      <c r="BD25" s="171">
        <f>SUM(BD26:BD37)</f>
        <v>27280</v>
      </c>
      <c r="BE25" s="171">
        <f>SUM(BE26:BE37)</f>
        <v>0</v>
      </c>
      <c r="BF25" s="176">
        <f>SUM(BE25*100/BD25)</f>
        <v>0</v>
      </c>
      <c r="BG25" s="171">
        <f>SUM(BG26:BG37)</f>
        <v>15450</v>
      </c>
      <c r="BH25" s="171">
        <f>SUM(BH26:BH37)</f>
        <v>0</v>
      </c>
      <c r="BI25" s="176">
        <f>SUM(BH25*100/BG25)</f>
        <v>0</v>
      </c>
      <c r="BJ25" s="175">
        <f t="shared" si="6"/>
        <v>57010</v>
      </c>
      <c r="BK25" s="175">
        <f t="shared" si="6"/>
        <v>0</v>
      </c>
      <c r="BL25" s="176">
        <f>SUM(BK25*100/BJ25)</f>
        <v>0</v>
      </c>
      <c r="BM25" s="90">
        <f t="shared" si="7"/>
        <v>114000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48</v>
      </c>
      <c r="H26" s="87"/>
      <c r="I26" s="79">
        <v>9100</v>
      </c>
      <c r="J26" s="83">
        <v>40000</v>
      </c>
      <c r="K26" s="83">
        <v>0</v>
      </c>
      <c r="L26" s="175">
        <f t="shared" si="0"/>
        <v>40000</v>
      </c>
      <c r="M26" s="175">
        <f t="shared" si="1"/>
        <v>0</v>
      </c>
      <c r="N26" s="176">
        <f>SUM(M26*100/L26)</f>
        <v>0</v>
      </c>
      <c r="O26" s="81">
        <f t="shared" si="2"/>
        <v>40000</v>
      </c>
      <c r="P26" s="176">
        <f>SUM(O26*100/L26)</f>
        <v>100</v>
      </c>
      <c r="Q26" s="83">
        <v>0</v>
      </c>
      <c r="R26" s="83">
        <v>0</v>
      </c>
      <c r="S26" s="176">
        <v>0</v>
      </c>
      <c r="T26" s="83">
        <v>0</v>
      </c>
      <c r="U26" s="83">
        <v>0</v>
      </c>
      <c r="V26" s="176">
        <v>0</v>
      </c>
      <c r="W26" s="83">
        <v>0</v>
      </c>
      <c r="X26" s="83">
        <v>0</v>
      </c>
      <c r="Y26" s="176">
        <v>0</v>
      </c>
      <c r="Z26" s="175">
        <f t="shared" si="3"/>
        <v>0</v>
      </c>
      <c r="AA26" s="175">
        <f t="shared" si="3"/>
        <v>0</v>
      </c>
      <c r="AB26" s="176">
        <v>0</v>
      </c>
      <c r="AC26" s="83">
        <v>0</v>
      </c>
      <c r="AD26" s="83">
        <v>0</v>
      </c>
      <c r="AE26" s="176">
        <v>0</v>
      </c>
      <c r="AF26" s="83">
        <v>0</v>
      </c>
      <c r="AG26" s="83">
        <v>0</v>
      </c>
      <c r="AH26" s="176">
        <v>0</v>
      </c>
      <c r="AI26" s="83">
        <v>0</v>
      </c>
      <c r="AJ26" s="83">
        <v>0</v>
      </c>
      <c r="AK26" s="176">
        <v>0</v>
      </c>
      <c r="AL26" s="175">
        <f t="shared" si="4"/>
        <v>0</v>
      </c>
      <c r="AM26" s="175">
        <f t="shared" si="4"/>
        <v>0</v>
      </c>
      <c r="AN26" s="176">
        <v>0</v>
      </c>
      <c r="AO26" s="83">
        <v>5000</v>
      </c>
      <c r="AP26" s="83">
        <v>0</v>
      </c>
      <c r="AQ26" s="176">
        <f>SUM(AP26*100/AO26)</f>
        <v>0</v>
      </c>
      <c r="AR26" s="83">
        <v>5000</v>
      </c>
      <c r="AS26" s="83">
        <v>0</v>
      </c>
      <c r="AT26" s="176">
        <f>SUM(AS26*100/AR26)</f>
        <v>0</v>
      </c>
      <c r="AU26" s="83">
        <v>5000</v>
      </c>
      <c r="AV26" s="83">
        <v>0</v>
      </c>
      <c r="AW26" s="176">
        <v>0</v>
      </c>
      <c r="AX26" s="175">
        <f t="shared" si="5"/>
        <v>15000</v>
      </c>
      <c r="AY26" s="175">
        <f t="shared" si="5"/>
        <v>0</v>
      </c>
      <c r="AZ26" s="176">
        <f>SUM(AY26*100/AX26)</f>
        <v>0</v>
      </c>
      <c r="BA26" s="83">
        <v>10000</v>
      </c>
      <c r="BB26" s="83"/>
      <c r="BC26" s="176">
        <f>SUM(BB26*100/BA26)</f>
        <v>0</v>
      </c>
      <c r="BD26" s="83">
        <v>10000</v>
      </c>
      <c r="BE26" s="83">
        <v>0</v>
      </c>
      <c r="BF26" s="176">
        <f>SUM(BE26*100/BD26)</f>
        <v>0</v>
      </c>
      <c r="BG26" s="83">
        <v>5000</v>
      </c>
      <c r="BH26" s="83"/>
      <c r="BI26" s="176">
        <f>SUM(BH26*100/BG26)</f>
        <v>0</v>
      </c>
      <c r="BJ26" s="175">
        <f t="shared" si="6"/>
        <v>25000</v>
      </c>
      <c r="BK26" s="175">
        <f t="shared" si="6"/>
        <v>0</v>
      </c>
      <c r="BL26" s="176">
        <f>SUM(BK26*100/BJ26)</f>
        <v>0</v>
      </c>
      <c r="BM26" s="90">
        <f t="shared" si="7"/>
        <v>40000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49</v>
      </c>
      <c r="H27" s="87"/>
      <c r="I27" s="79">
        <v>501945.4</v>
      </c>
      <c r="J27" s="83">
        <v>0</v>
      </c>
      <c r="K27" s="83">
        <v>0</v>
      </c>
      <c r="L27" s="175">
        <f t="shared" si="0"/>
        <v>0</v>
      </c>
      <c r="M27" s="175">
        <f t="shared" si="1"/>
        <v>0</v>
      </c>
      <c r="N27" s="176">
        <v>0</v>
      </c>
      <c r="O27" s="81">
        <f t="shared" si="2"/>
        <v>0</v>
      </c>
      <c r="P27" s="176">
        <v>0</v>
      </c>
      <c r="Q27" s="83">
        <v>0</v>
      </c>
      <c r="R27" s="83">
        <v>0</v>
      </c>
      <c r="S27" s="176">
        <v>0</v>
      </c>
      <c r="T27" s="83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>SUM(Q27,T27,W27)</f>
        <v>0</v>
      </c>
      <c r="AA27" s="175">
        <f t="shared" si="3"/>
        <v>0</v>
      </c>
      <c r="AB27" s="176">
        <v>0</v>
      </c>
      <c r="AC27" s="83">
        <v>0</v>
      </c>
      <c r="AD27" s="83">
        <v>0</v>
      </c>
      <c r="AE27" s="176">
        <v>0</v>
      </c>
      <c r="AF27" s="83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4"/>
        <v>0</v>
      </c>
      <c r="AM27" s="175">
        <f t="shared" si="4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0</v>
      </c>
      <c r="AS27" s="83">
        <v>0</v>
      </c>
      <c r="AT27" s="176">
        <v>0</v>
      </c>
      <c r="AU27" s="83">
        <v>0</v>
      </c>
      <c r="AV27" s="83">
        <v>0</v>
      </c>
      <c r="AW27" s="176">
        <v>0</v>
      </c>
      <c r="AX27" s="175">
        <f t="shared" si="5"/>
        <v>0</v>
      </c>
      <c r="AY27" s="175">
        <f t="shared" si="5"/>
        <v>0</v>
      </c>
      <c r="AZ27" s="176">
        <v>0</v>
      </c>
      <c r="BA27" s="83">
        <v>0</v>
      </c>
      <c r="BB27" s="83">
        <v>0</v>
      </c>
      <c r="BC27" s="176">
        <v>0</v>
      </c>
      <c r="BD27" s="83">
        <v>0</v>
      </c>
      <c r="BE27" s="83">
        <v>0</v>
      </c>
      <c r="BF27" s="176">
        <v>0</v>
      </c>
      <c r="BG27" s="83">
        <v>0</v>
      </c>
      <c r="BH27" s="83">
        <v>0</v>
      </c>
      <c r="BI27" s="176">
        <v>0</v>
      </c>
      <c r="BJ27" s="175">
        <f t="shared" si="6"/>
        <v>0</v>
      </c>
      <c r="BK27" s="175">
        <f t="shared" si="6"/>
        <v>0</v>
      </c>
      <c r="BL27" s="176">
        <v>0</v>
      </c>
      <c r="BM27" s="90">
        <f t="shared" si="7"/>
        <v>0</v>
      </c>
    </row>
    <row r="28" spans="1:65" s="285" customFormat="1" x14ac:dyDescent="0.55000000000000004">
      <c r="A28" s="277"/>
      <c r="B28" s="278"/>
      <c r="C28" s="278"/>
      <c r="D28" s="279"/>
      <c r="E28" s="278"/>
      <c r="F28" s="279"/>
      <c r="G28" s="278" t="s">
        <v>50</v>
      </c>
      <c r="H28" s="278"/>
      <c r="I28" s="280">
        <v>0</v>
      </c>
      <c r="J28" s="281">
        <v>17000</v>
      </c>
      <c r="K28" s="281">
        <v>0</v>
      </c>
      <c r="L28" s="282">
        <f t="shared" si="0"/>
        <v>17000</v>
      </c>
      <c r="M28" s="282">
        <f t="shared" si="1"/>
        <v>3080</v>
      </c>
      <c r="N28" s="283">
        <f>SUM(M28*100/L28)</f>
        <v>18.117647058823529</v>
      </c>
      <c r="O28" s="284">
        <f t="shared" si="2"/>
        <v>13920</v>
      </c>
      <c r="P28" s="283">
        <f>SUM(O28*100/L28)</f>
        <v>81.882352941176464</v>
      </c>
      <c r="Q28" s="281">
        <v>0</v>
      </c>
      <c r="R28" s="281">
        <v>0</v>
      </c>
      <c r="S28" s="283">
        <v>0</v>
      </c>
      <c r="T28" s="281">
        <v>0</v>
      </c>
      <c r="U28" s="281">
        <v>0</v>
      </c>
      <c r="V28" s="283">
        <v>0</v>
      </c>
      <c r="W28" s="281">
        <v>0</v>
      </c>
      <c r="X28" s="281">
        <v>0</v>
      </c>
      <c r="Y28" s="283">
        <v>0</v>
      </c>
      <c r="Z28" s="282">
        <f t="shared" si="3"/>
        <v>0</v>
      </c>
      <c r="AA28" s="282">
        <f t="shared" si="3"/>
        <v>0</v>
      </c>
      <c r="AB28" s="283">
        <v>0</v>
      </c>
      <c r="AC28" s="281">
        <v>0</v>
      </c>
      <c r="AD28" s="281">
        <v>0</v>
      </c>
      <c r="AE28" s="283">
        <v>0</v>
      </c>
      <c r="AF28" s="281">
        <v>0</v>
      </c>
      <c r="AG28" s="281">
        <v>0</v>
      </c>
      <c r="AH28" s="283">
        <v>0</v>
      </c>
      <c r="AI28" s="281">
        <v>4000</v>
      </c>
      <c r="AJ28" s="281">
        <v>3080</v>
      </c>
      <c r="AK28" s="283">
        <v>0</v>
      </c>
      <c r="AL28" s="282">
        <f t="shared" si="4"/>
        <v>4000</v>
      </c>
      <c r="AM28" s="282">
        <f t="shared" si="4"/>
        <v>3080</v>
      </c>
      <c r="AN28" s="283">
        <v>0</v>
      </c>
      <c r="AO28" s="281">
        <v>0</v>
      </c>
      <c r="AP28" s="281">
        <v>0</v>
      </c>
      <c r="AQ28" s="283">
        <v>0</v>
      </c>
      <c r="AR28" s="281">
        <v>0</v>
      </c>
      <c r="AS28" s="281">
        <v>0</v>
      </c>
      <c r="AT28" s="283">
        <v>0</v>
      </c>
      <c r="AU28" s="281">
        <v>0</v>
      </c>
      <c r="AV28" s="281">
        <v>0</v>
      </c>
      <c r="AW28" s="283">
        <v>0</v>
      </c>
      <c r="AX28" s="282">
        <f t="shared" si="5"/>
        <v>0</v>
      </c>
      <c r="AY28" s="282">
        <f t="shared" si="5"/>
        <v>0</v>
      </c>
      <c r="AZ28" s="283">
        <v>0</v>
      </c>
      <c r="BA28" s="281">
        <v>0</v>
      </c>
      <c r="BB28" s="281">
        <v>0</v>
      </c>
      <c r="BC28" s="283">
        <v>0</v>
      </c>
      <c r="BD28" s="281">
        <v>13000</v>
      </c>
      <c r="BE28" s="281">
        <v>0</v>
      </c>
      <c r="BF28" s="283">
        <v>0</v>
      </c>
      <c r="BG28" s="281">
        <v>0</v>
      </c>
      <c r="BH28" s="281">
        <v>0</v>
      </c>
      <c r="BI28" s="283">
        <v>0</v>
      </c>
      <c r="BJ28" s="282">
        <f t="shared" si="6"/>
        <v>13000</v>
      </c>
      <c r="BK28" s="282">
        <f t="shared" si="6"/>
        <v>0</v>
      </c>
      <c r="BL28" s="283">
        <v>0</v>
      </c>
      <c r="BM28" s="84">
        <f t="shared" si="7"/>
        <v>17000</v>
      </c>
    </row>
    <row r="29" spans="1:65" s="88" customFormat="1" x14ac:dyDescent="0.55000000000000004">
      <c r="A29" s="86"/>
      <c r="B29" s="87"/>
      <c r="C29" s="87"/>
      <c r="D29" s="78"/>
      <c r="E29" s="87"/>
      <c r="F29" s="78"/>
      <c r="G29" s="87" t="s">
        <v>51</v>
      </c>
      <c r="H29" s="87"/>
      <c r="I29" s="79">
        <v>51360</v>
      </c>
      <c r="J29" s="83">
        <v>52000</v>
      </c>
      <c r="K29" s="83">
        <v>0</v>
      </c>
      <c r="L29" s="175">
        <f t="shared" si="0"/>
        <v>52000</v>
      </c>
      <c r="M29" s="175">
        <f t="shared" si="1"/>
        <v>21400</v>
      </c>
      <c r="N29" s="176">
        <f>SUM(M29*100/L29)</f>
        <v>41.153846153846153</v>
      </c>
      <c r="O29" s="81">
        <f t="shared" si="2"/>
        <v>30600</v>
      </c>
      <c r="P29" s="176">
        <f>SUM(O29*100/L29)</f>
        <v>58.846153846153847</v>
      </c>
      <c r="Q29" s="83">
        <v>0</v>
      </c>
      <c r="R29" s="83">
        <v>0</v>
      </c>
      <c r="S29" s="176">
        <v>0</v>
      </c>
      <c r="T29" s="83">
        <v>4280</v>
      </c>
      <c r="U29" s="83">
        <v>4280</v>
      </c>
      <c r="V29" s="176">
        <f>SUM(U29*100/T29)</f>
        <v>100</v>
      </c>
      <c r="W29" s="83">
        <v>4280</v>
      </c>
      <c r="X29" s="83">
        <v>4280</v>
      </c>
      <c r="Y29" s="176">
        <f>SUM(X29*100/W29)</f>
        <v>100</v>
      </c>
      <c r="Z29" s="175">
        <f t="shared" si="3"/>
        <v>8560</v>
      </c>
      <c r="AA29" s="175">
        <f t="shared" si="3"/>
        <v>8560</v>
      </c>
      <c r="AB29" s="176">
        <f>SUM(AA29*100/Z29)</f>
        <v>100</v>
      </c>
      <c r="AC29" s="83">
        <v>4280</v>
      </c>
      <c r="AD29" s="83">
        <v>4280</v>
      </c>
      <c r="AE29" s="176">
        <f>SUM(AD29*100/AC29)</f>
        <v>100</v>
      </c>
      <c r="AF29" s="83">
        <v>4280</v>
      </c>
      <c r="AG29" s="83">
        <v>4280</v>
      </c>
      <c r="AH29" s="176">
        <f>SUM(AG29*100/AF29)</f>
        <v>100</v>
      </c>
      <c r="AI29" s="83">
        <v>4280</v>
      </c>
      <c r="AJ29" s="83">
        <v>4280</v>
      </c>
      <c r="AK29" s="176">
        <f>SUM(AJ29*100/AI29)</f>
        <v>100</v>
      </c>
      <c r="AL29" s="175">
        <f t="shared" si="4"/>
        <v>12840</v>
      </c>
      <c r="AM29" s="175">
        <f t="shared" si="4"/>
        <v>12840</v>
      </c>
      <c r="AN29" s="176">
        <f>SUM(AM29*100/AL29)</f>
        <v>100</v>
      </c>
      <c r="AO29" s="83">
        <v>4280</v>
      </c>
      <c r="AP29" s="83"/>
      <c r="AQ29" s="176">
        <f>SUM(AP29*100/AO29)</f>
        <v>0</v>
      </c>
      <c r="AR29" s="83">
        <v>4280</v>
      </c>
      <c r="AS29" s="83"/>
      <c r="AT29" s="176">
        <f>SUM(AS29*100/AR29)</f>
        <v>0</v>
      </c>
      <c r="AU29" s="83">
        <v>4280</v>
      </c>
      <c r="AV29" s="83"/>
      <c r="AW29" s="176">
        <f>SUM(AV29*100/AU29)</f>
        <v>0</v>
      </c>
      <c r="AX29" s="175">
        <f t="shared" si="5"/>
        <v>12840</v>
      </c>
      <c r="AY29" s="175">
        <f t="shared" si="5"/>
        <v>0</v>
      </c>
      <c r="AZ29" s="176">
        <f>SUM(AY29*100/AX29)</f>
        <v>0</v>
      </c>
      <c r="BA29" s="83">
        <v>4280</v>
      </c>
      <c r="BB29" s="83"/>
      <c r="BC29" s="176">
        <f>SUM(BB29*100/BA29)</f>
        <v>0</v>
      </c>
      <c r="BD29" s="83">
        <v>4280</v>
      </c>
      <c r="BE29" s="83"/>
      <c r="BF29" s="176">
        <f>SUM(BE29*100/BD29)</f>
        <v>0</v>
      </c>
      <c r="BG29" s="83">
        <v>9200</v>
      </c>
      <c r="BH29" s="83"/>
      <c r="BI29" s="176">
        <f>SUM(BH29*100/BG29)</f>
        <v>0</v>
      </c>
      <c r="BJ29" s="175">
        <f t="shared" si="6"/>
        <v>17760</v>
      </c>
      <c r="BK29" s="175">
        <f t="shared" si="6"/>
        <v>0</v>
      </c>
      <c r="BL29" s="176">
        <f>SUM(BK29*100/BJ29)</f>
        <v>0</v>
      </c>
      <c r="BM29" s="90">
        <f t="shared" si="7"/>
        <v>52000</v>
      </c>
    </row>
    <row r="30" spans="1:65" s="88" customFormat="1" x14ac:dyDescent="0.55000000000000004">
      <c r="A30" s="86"/>
      <c r="B30" s="87"/>
      <c r="C30" s="87"/>
      <c r="D30" s="78"/>
      <c r="E30" s="87"/>
      <c r="F30" s="78"/>
      <c r="G30" s="87" t="s">
        <v>52</v>
      </c>
      <c r="H30" s="87"/>
      <c r="I30" s="79">
        <v>0</v>
      </c>
      <c r="J30" s="83">
        <v>5000</v>
      </c>
      <c r="K30" s="83">
        <v>0</v>
      </c>
      <c r="L30" s="175">
        <f t="shared" si="0"/>
        <v>5000</v>
      </c>
      <c r="M30" s="175">
        <f t="shared" si="1"/>
        <v>0</v>
      </c>
      <c r="N30" s="176">
        <f>SUM(M30*100/L30)</f>
        <v>0</v>
      </c>
      <c r="O30" s="81">
        <f t="shared" si="2"/>
        <v>5000</v>
      </c>
      <c r="P30" s="176">
        <f>SUM(O30*100/L30)</f>
        <v>100</v>
      </c>
      <c r="Q30" s="83">
        <v>0</v>
      </c>
      <c r="R30" s="83">
        <v>0</v>
      </c>
      <c r="S30" s="176">
        <v>0</v>
      </c>
      <c r="T30" s="83">
        <v>0</v>
      </c>
      <c r="U30" s="83">
        <v>0</v>
      </c>
      <c r="V30" s="176">
        <v>0</v>
      </c>
      <c r="W30" s="83">
        <v>1250</v>
      </c>
      <c r="X30" s="83">
        <v>0</v>
      </c>
      <c r="Y30" s="176">
        <v>0</v>
      </c>
      <c r="Z30" s="175">
        <f t="shared" si="3"/>
        <v>1250</v>
      </c>
      <c r="AA30" s="175">
        <f t="shared" si="3"/>
        <v>0</v>
      </c>
      <c r="AB30" s="176">
        <f>SUM(AA30*100/Z30)</f>
        <v>0</v>
      </c>
      <c r="AC30" s="83">
        <v>0</v>
      </c>
      <c r="AD30" s="83">
        <v>0</v>
      </c>
      <c r="AE30" s="176">
        <v>0</v>
      </c>
      <c r="AF30" s="83">
        <v>0</v>
      </c>
      <c r="AG30" s="83">
        <v>0</v>
      </c>
      <c r="AH30" s="176">
        <v>0</v>
      </c>
      <c r="AI30" s="83">
        <v>1250</v>
      </c>
      <c r="AJ30" s="83">
        <v>0</v>
      </c>
      <c r="AK30" s="176">
        <f>SUM(AJ30*100/AI30)</f>
        <v>0</v>
      </c>
      <c r="AL30" s="175">
        <f t="shared" si="4"/>
        <v>1250</v>
      </c>
      <c r="AM30" s="175">
        <f t="shared" si="4"/>
        <v>0</v>
      </c>
      <c r="AN30" s="176">
        <f>SUM(AM30*100/AL30)</f>
        <v>0</v>
      </c>
      <c r="AO30" s="83">
        <v>0</v>
      </c>
      <c r="AP30" s="83">
        <v>0</v>
      </c>
      <c r="AQ30" s="176">
        <v>0</v>
      </c>
      <c r="AR30" s="83">
        <v>0</v>
      </c>
      <c r="AS30" s="83">
        <v>0</v>
      </c>
      <c r="AT30" s="176">
        <v>0</v>
      </c>
      <c r="AU30" s="83">
        <v>1250</v>
      </c>
      <c r="AV30" s="83">
        <v>0</v>
      </c>
      <c r="AW30" s="176">
        <v>0</v>
      </c>
      <c r="AX30" s="175">
        <f t="shared" si="5"/>
        <v>1250</v>
      </c>
      <c r="AY30" s="175">
        <f t="shared" si="5"/>
        <v>0</v>
      </c>
      <c r="AZ30" s="176">
        <v>0</v>
      </c>
      <c r="BA30" s="83">
        <v>0</v>
      </c>
      <c r="BB30" s="83">
        <v>0</v>
      </c>
      <c r="BC30" s="176">
        <v>0</v>
      </c>
      <c r="BD30" s="83">
        <v>0</v>
      </c>
      <c r="BE30" s="83">
        <v>0</v>
      </c>
      <c r="BF30" s="176">
        <v>0</v>
      </c>
      <c r="BG30" s="83">
        <v>1250</v>
      </c>
      <c r="BH30" s="83">
        <v>0</v>
      </c>
      <c r="BI30" s="176">
        <f>SUM(BH30*100/BG30)</f>
        <v>0</v>
      </c>
      <c r="BJ30" s="175">
        <f t="shared" si="6"/>
        <v>1250</v>
      </c>
      <c r="BK30" s="175">
        <f t="shared" si="6"/>
        <v>0</v>
      </c>
      <c r="BL30" s="176">
        <f>SUM(BK30*100/BJ30)</f>
        <v>0</v>
      </c>
      <c r="BM30" s="90">
        <f t="shared" si="7"/>
        <v>5000</v>
      </c>
    </row>
    <row r="31" spans="1:65" s="88" customFormat="1" x14ac:dyDescent="0.55000000000000004">
      <c r="A31" s="86"/>
      <c r="B31" s="87"/>
      <c r="C31" s="87"/>
      <c r="D31" s="78"/>
      <c r="E31" s="87"/>
      <c r="F31" s="78"/>
      <c r="G31" s="87" t="s">
        <v>53</v>
      </c>
      <c r="H31" s="87"/>
      <c r="I31" s="79">
        <v>0</v>
      </c>
      <c r="J31" s="83">
        <v>0</v>
      </c>
      <c r="K31" s="83">
        <v>0</v>
      </c>
      <c r="L31" s="175">
        <f t="shared" si="0"/>
        <v>0</v>
      </c>
      <c r="M31" s="175">
        <f t="shared" si="1"/>
        <v>0</v>
      </c>
      <c r="N31" s="176">
        <v>0</v>
      </c>
      <c r="O31" s="81">
        <f>SUM(L31-M31)</f>
        <v>0</v>
      </c>
      <c r="P31" s="176">
        <v>0</v>
      </c>
      <c r="Q31" s="83">
        <v>0</v>
      </c>
      <c r="R31" s="83">
        <v>0</v>
      </c>
      <c r="S31" s="176">
        <v>0</v>
      </c>
      <c r="T31" s="83">
        <v>0</v>
      </c>
      <c r="U31" s="83">
        <v>0</v>
      </c>
      <c r="V31" s="176">
        <v>0</v>
      </c>
      <c r="W31" s="83">
        <v>0</v>
      </c>
      <c r="X31" s="83">
        <v>0</v>
      </c>
      <c r="Y31" s="176">
        <v>0</v>
      </c>
      <c r="Z31" s="175">
        <f t="shared" si="3"/>
        <v>0</v>
      </c>
      <c r="AA31" s="175">
        <f t="shared" si="3"/>
        <v>0</v>
      </c>
      <c r="AB31" s="176">
        <v>0</v>
      </c>
      <c r="AC31" s="83">
        <v>0</v>
      </c>
      <c r="AD31" s="83">
        <v>0</v>
      </c>
      <c r="AE31" s="176">
        <v>0</v>
      </c>
      <c r="AF31" s="83">
        <v>0</v>
      </c>
      <c r="AG31" s="83">
        <v>0</v>
      </c>
      <c r="AH31" s="176">
        <v>0</v>
      </c>
      <c r="AI31" s="83">
        <v>0</v>
      </c>
      <c r="AJ31" s="83">
        <v>0</v>
      </c>
      <c r="AK31" s="176">
        <v>0</v>
      </c>
      <c r="AL31" s="175">
        <f t="shared" si="4"/>
        <v>0</v>
      </c>
      <c r="AM31" s="175">
        <f t="shared" si="4"/>
        <v>0</v>
      </c>
      <c r="AN31" s="176">
        <v>0</v>
      </c>
      <c r="AO31" s="83">
        <v>0</v>
      </c>
      <c r="AP31" s="83">
        <v>0</v>
      </c>
      <c r="AQ31" s="176">
        <v>0</v>
      </c>
      <c r="AR31" s="83">
        <v>0</v>
      </c>
      <c r="AS31" s="83">
        <v>0</v>
      </c>
      <c r="AT31" s="176">
        <v>0</v>
      </c>
      <c r="AU31" s="83">
        <v>0</v>
      </c>
      <c r="AV31" s="83">
        <v>0</v>
      </c>
      <c r="AW31" s="176">
        <v>0</v>
      </c>
      <c r="AX31" s="175">
        <f t="shared" si="5"/>
        <v>0</v>
      </c>
      <c r="AY31" s="175">
        <f t="shared" si="5"/>
        <v>0</v>
      </c>
      <c r="AZ31" s="176">
        <v>0</v>
      </c>
      <c r="BA31" s="83">
        <v>0</v>
      </c>
      <c r="BB31" s="83">
        <v>0</v>
      </c>
      <c r="BC31" s="176">
        <v>0</v>
      </c>
      <c r="BD31" s="83">
        <v>0</v>
      </c>
      <c r="BE31" s="83">
        <v>0</v>
      </c>
      <c r="BF31" s="176">
        <v>0</v>
      </c>
      <c r="BG31" s="83">
        <v>0</v>
      </c>
      <c r="BH31" s="83">
        <v>0</v>
      </c>
      <c r="BI31" s="176">
        <v>0</v>
      </c>
      <c r="BJ31" s="175">
        <f t="shared" si="6"/>
        <v>0</v>
      </c>
      <c r="BK31" s="175">
        <f t="shared" si="6"/>
        <v>0</v>
      </c>
      <c r="BL31" s="176">
        <v>0</v>
      </c>
      <c r="BM31" s="90">
        <f t="shared" si="7"/>
        <v>0</v>
      </c>
    </row>
    <row r="32" spans="1:65" s="88" customFormat="1" x14ac:dyDescent="0.55000000000000004">
      <c r="A32" s="86"/>
      <c r="B32" s="87"/>
      <c r="C32" s="87"/>
      <c r="D32" s="78"/>
      <c r="E32" s="87"/>
      <c r="F32" s="78"/>
      <c r="G32" s="87" t="s">
        <v>54</v>
      </c>
      <c r="H32" s="87"/>
      <c r="I32" s="79">
        <v>0</v>
      </c>
      <c r="J32" s="83">
        <v>0</v>
      </c>
      <c r="K32" s="83">
        <v>0</v>
      </c>
      <c r="L32" s="175">
        <f t="shared" si="0"/>
        <v>0</v>
      </c>
      <c r="M32" s="175">
        <f t="shared" si="1"/>
        <v>0</v>
      </c>
      <c r="N32" s="176">
        <v>0</v>
      </c>
      <c r="O32" s="81">
        <f t="shared" si="2"/>
        <v>0</v>
      </c>
      <c r="P32" s="176">
        <v>0</v>
      </c>
      <c r="Q32" s="83">
        <v>0</v>
      </c>
      <c r="R32" s="83">
        <v>0</v>
      </c>
      <c r="S32" s="176">
        <v>0</v>
      </c>
      <c r="T32" s="83">
        <v>0</v>
      </c>
      <c r="U32" s="83">
        <v>0</v>
      </c>
      <c r="V32" s="176">
        <v>0</v>
      </c>
      <c r="W32" s="83">
        <v>0</v>
      </c>
      <c r="X32" s="83">
        <v>0</v>
      </c>
      <c r="Y32" s="176">
        <v>0</v>
      </c>
      <c r="Z32" s="175">
        <f t="shared" si="3"/>
        <v>0</v>
      </c>
      <c r="AA32" s="175">
        <f t="shared" si="3"/>
        <v>0</v>
      </c>
      <c r="AB32" s="176">
        <v>0</v>
      </c>
      <c r="AC32" s="83">
        <v>0</v>
      </c>
      <c r="AD32" s="83">
        <v>0</v>
      </c>
      <c r="AE32" s="176">
        <v>0</v>
      </c>
      <c r="AF32" s="83">
        <v>0</v>
      </c>
      <c r="AG32" s="83">
        <v>0</v>
      </c>
      <c r="AH32" s="176">
        <v>0</v>
      </c>
      <c r="AI32" s="83">
        <v>0</v>
      </c>
      <c r="AJ32" s="83">
        <v>0</v>
      </c>
      <c r="AK32" s="176">
        <v>0</v>
      </c>
      <c r="AL32" s="175">
        <f t="shared" si="4"/>
        <v>0</v>
      </c>
      <c r="AM32" s="175">
        <f t="shared" si="4"/>
        <v>0</v>
      </c>
      <c r="AN32" s="176">
        <v>0</v>
      </c>
      <c r="AO32" s="83">
        <v>0</v>
      </c>
      <c r="AP32" s="83">
        <v>0</v>
      </c>
      <c r="AQ32" s="176">
        <v>0</v>
      </c>
      <c r="AR32" s="83">
        <v>0</v>
      </c>
      <c r="AS32" s="83">
        <v>0</v>
      </c>
      <c r="AT32" s="176">
        <v>0</v>
      </c>
      <c r="AU32" s="83">
        <v>0</v>
      </c>
      <c r="AV32" s="83">
        <v>0</v>
      </c>
      <c r="AW32" s="176">
        <v>0</v>
      </c>
      <c r="AX32" s="175">
        <f>SUM(AO32,AR32,AU32)</f>
        <v>0</v>
      </c>
      <c r="AY32" s="175">
        <f t="shared" si="5"/>
        <v>0</v>
      </c>
      <c r="AZ32" s="176">
        <v>0</v>
      </c>
      <c r="BA32" s="83">
        <v>0</v>
      </c>
      <c r="BB32" s="83">
        <v>0</v>
      </c>
      <c r="BC32" s="176">
        <v>0</v>
      </c>
      <c r="BD32" s="83">
        <v>0</v>
      </c>
      <c r="BE32" s="83">
        <v>0</v>
      </c>
      <c r="BF32" s="176">
        <v>0</v>
      </c>
      <c r="BG32" s="83">
        <v>0</v>
      </c>
      <c r="BH32" s="83">
        <v>0</v>
      </c>
      <c r="BI32" s="176">
        <v>0</v>
      </c>
      <c r="BJ32" s="175">
        <f t="shared" si="6"/>
        <v>0</v>
      </c>
      <c r="BK32" s="175">
        <f t="shared" si="6"/>
        <v>0</v>
      </c>
      <c r="BL32" s="176">
        <v>0</v>
      </c>
      <c r="BM32" s="90">
        <f t="shared" si="7"/>
        <v>0</v>
      </c>
    </row>
    <row r="33" spans="1:65" s="285" customFormat="1" x14ac:dyDescent="0.55000000000000004">
      <c r="A33" s="277"/>
      <c r="B33" s="278"/>
      <c r="C33" s="278"/>
      <c r="D33" s="279"/>
      <c r="E33" s="278"/>
      <c r="F33" s="279"/>
      <c r="G33" s="278" t="s">
        <v>55</v>
      </c>
      <c r="H33" s="278"/>
      <c r="I33" s="280">
        <v>0</v>
      </c>
      <c r="J33" s="281">
        <v>0</v>
      </c>
      <c r="K33" s="281">
        <v>0</v>
      </c>
      <c r="L33" s="282">
        <f t="shared" si="0"/>
        <v>0</v>
      </c>
      <c r="M33" s="282">
        <f t="shared" si="1"/>
        <v>0</v>
      </c>
      <c r="N33" s="283">
        <v>0</v>
      </c>
      <c r="O33" s="284">
        <f>SUM(L33-M33)</f>
        <v>0</v>
      </c>
      <c r="P33" s="283">
        <v>0</v>
      </c>
      <c r="Q33" s="281">
        <v>0</v>
      </c>
      <c r="R33" s="281">
        <v>0</v>
      </c>
      <c r="S33" s="283">
        <v>0</v>
      </c>
      <c r="T33" s="281">
        <v>0</v>
      </c>
      <c r="U33" s="281">
        <v>0</v>
      </c>
      <c r="V33" s="283">
        <v>0</v>
      </c>
      <c r="W33" s="281">
        <v>0</v>
      </c>
      <c r="X33" s="281">
        <v>0</v>
      </c>
      <c r="Y33" s="283">
        <v>0</v>
      </c>
      <c r="Z33" s="282">
        <f t="shared" si="3"/>
        <v>0</v>
      </c>
      <c r="AA33" s="282">
        <f t="shared" si="3"/>
        <v>0</v>
      </c>
      <c r="AB33" s="283">
        <v>0</v>
      </c>
      <c r="AC33" s="281">
        <v>0</v>
      </c>
      <c r="AD33" s="281">
        <v>0</v>
      </c>
      <c r="AE33" s="283">
        <v>0</v>
      </c>
      <c r="AF33" s="281">
        <v>0</v>
      </c>
      <c r="AG33" s="281">
        <v>0</v>
      </c>
      <c r="AH33" s="283">
        <v>0</v>
      </c>
      <c r="AI33" s="281">
        <v>0</v>
      </c>
      <c r="AJ33" s="281">
        <v>0</v>
      </c>
      <c r="AK33" s="283">
        <v>0</v>
      </c>
      <c r="AL33" s="282">
        <f t="shared" si="4"/>
        <v>0</v>
      </c>
      <c r="AM33" s="282">
        <f t="shared" si="4"/>
        <v>0</v>
      </c>
      <c r="AN33" s="283">
        <v>0</v>
      </c>
      <c r="AO33" s="281">
        <v>0</v>
      </c>
      <c r="AP33" s="281">
        <v>0</v>
      </c>
      <c r="AQ33" s="283">
        <v>0</v>
      </c>
      <c r="AR33" s="281">
        <v>0</v>
      </c>
      <c r="AS33" s="281">
        <v>0</v>
      </c>
      <c r="AT33" s="283">
        <v>0</v>
      </c>
      <c r="AU33" s="281">
        <v>0</v>
      </c>
      <c r="AV33" s="281">
        <v>0</v>
      </c>
      <c r="AW33" s="283">
        <v>0</v>
      </c>
      <c r="AX33" s="282">
        <f t="shared" si="5"/>
        <v>0</v>
      </c>
      <c r="AY33" s="282">
        <f t="shared" si="5"/>
        <v>0</v>
      </c>
      <c r="AZ33" s="283">
        <v>0</v>
      </c>
      <c r="BA33" s="281">
        <v>0</v>
      </c>
      <c r="BB33" s="281">
        <v>0</v>
      </c>
      <c r="BC33" s="283">
        <v>0</v>
      </c>
      <c r="BD33" s="281">
        <v>0</v>
      </c>
      <c r="BE33" s="281">
        <v>0</v>
      </c>
      <c r="BF33" s="283">
        <v>0</v>
      </c>
      <c r="BG33" s="281">
        <v>0</v>
      </c>
      <c r="BH33" s="281">
        <v>0</v>
      </c>
      <c r="BI33" s="283">
        <v>0</v>
      </c>
      <c r="BJ33" s="282">
        <f t="shared" si="6"/>
        <v>0</v>
      </c>
      <c r="BK33" s="282">
        <f t="shared" si="6"/>
        <v>0</v>
      </c>
      <c r="BL33" s="283">
        <v>0</v>
      </c>
      <c r="BM33" s="84">
        <f t="shared" si="7"/>
        <v>0</v>
      </c>
    </row>
    <row r="34" spans="1:65" s="88" customFormat="1" x14ac:dyDescent="0.55000000000000004">
      <c r="A34" s="86"/>
      <c r="B34" s="87"/>
      <c r="C34" s="87"/>
      <c r="D34" s="78"/>
      <c r="E34" s="87"/>
      <c r="F34" s="78"/>
      <c r="G34" s="87" t="s">
        <v>56</v>
      </c>
      <c r="H34" s="87"/>
      <c r="I34" s="79">
        <v>0</v>
      </c>
      <c r="J34" s="83">
        <v>0</v>
      </c>
      <c r="K34" s="83">
        <v>0</v>
      </c>
      <c r="L34" s="175">
        <f t="shared" si="0"/>
        <v>0</v>
      </c>
      <c r="M34" s="175">
        <f t="shared" si="1"/>
        <v>0</v>
      </c>
      <c r="N34" s="176">
        <v>0</v>
      </c>
      <c r="O34" s="81">
        <f t="shared" si="2"/>
        <v>0</v>
      </c>
      <c r="P34" s="176">
        <v>0</v>
      </c>
      <c r="Q34" s="83">
        <v>0</v>
      </c>
      <c r="R34" s="83">
        <v>0</v>
      </c>
      <c r="S34" s="176">
        <v>0</v>
      </c>
      <c r="T34" s="83">
        <v>0</v>
      </c>
      <c r="U34" s="83">
        <v>0</v>
      </c>
      <c r="V34" s="176">
        <v>0</v>
      </c>
      <c r="W34" s="83">
        <v>0</v>
      </c>
      <c r="X34" s="83">
        <v>0</v>
      </c>
      <c r="Y34" s="176">
        <v>0</v>
      </c>
      <c r="Z34" s="175">
        <f t="shared" si="3"/>
        <v>0</v>
      </c>
      <c r="AA34" s="175">
        <f t="shared" si="3"/>
        <v>0</v>
      </c>
      <c r="AB34" s="176">
        <v>0</v>
      </c>
      <c r="AC34" s="83">
        <v>0</v>
      </c>
      <c r="AD34" s="83">
        <v>0</v>
      </c>
      <c r="AE34" s="176">
        <v>0</v>
      </c>
      <c r="AF34" s="83">
        <v>0</v>
      </c>
      <c r="AG34" s="83">
        <v>0</v>
      </c>
      <c r="AH34" s="176">
        <v>0</v>
      </c>
      <c r="AI34" s="83">
        <v>0</v>
      </c>
      <c r="AJ34" s="83">
        <v>0</v>
      </c>
      <c r="AK34" s="176">
        <v>0</v>
      </c>
      <c r="AL34" s="175">
        <f t="shared" si="4"/>
        <v>0</v>
      </c>
      <c r="AM34" s="175">
        <f t="shared" si="4"/>
        <v>0</v>
      </c>
      <c r="AN34" s="176">
        <v>0</v>
      </c>
      <c r="AO34" s="83">
        <v>0</v>
      </c>
      <c r="AP34" s="83">
        <v>0</v>
      </c>
      <c r="AQ34" s="176">
        <v>0</v>
      </c>
      <c r="AR34" s="83">
        <v>0</v>
      </c>
      <c r="AS34" s="83">
        <v>0</v>
      </c>
      <c r="AT34" s="176">
        <v>0</v>
      </c>
      <c r="AU34" s="83">
        <v>0</v>
      </c>
      <c r="AV34" s="83">
        <v>0</v>
      </c>
      <c r="AW34" s="176">
        <v>0</v>
      </c>
      <c r="AX34" s="175">
        <f t="shared" si="5"/>
        <v>0</v>
      </c>
      <c r="AY34" s="175">
        <f t="shared" si="5"/>
        <v>0</v>
      </c>
      <c r="AZ34" s="176">
        <v>0</v>
      </c>
      <c r="BA34" s="83">
        <v>0</v>
      </c>
      <c r="BB34" s="83">
        <v>0</v>
      </c>
      <c r="BC34" s="176">
        <v>0</v>
      </c>
      <c r="BD34" s="83">
        <v>0</v>
      </c>
      <c r="BE34" s="83">
        <v>0</v>
      </c>
      <c r="BF34" s="176">
        <v>0</v>
      </c>
      <c r="BG34" s="83">
        <v>0</v>
      </c>
      <c r="BH34" s="83">
        <v>0</v>
      </c>
      <c r="BI34" s="176">
        <v>0</v>
      </c>
      <c r="BJ34" s="175">
        <f t="shared" si="6"/>
        <v>0</v>
      </c>
      <c r="BK34" s="175">
        <f t="shared" si="6"/>
        <v>0</v>
      </c>
      <c r="BL34" s="176">
        <v>0</v>
      </c>
      <c r="BM34" s="90">
        <f t="shared" si="7"/>
        <v>0</v>
      </c>
    </row>
    <row r="35" spans="1:65" s="88" customFormat="1" x14ac:dyDescent="0.55000000000000004">
      <c r="A35" s="86"/>
      <c r="B35" s="87"/>
      <c r="C35" s="87"/>
      <c r="D35" s="78"/>
      <c r="E35" s="87"/>
      <c r="F35" s="78"/>
      <c r="G35" s="87" t="s">
        <v>57</v>
      </c>
      <c r="H35" s="87"/>
      <c r="I35" s="79">
        <v>0</v>
      </c>
      <c r="J35" s="83">
        <v>0</v>
      </c>
      <c r="K35" s="83">
        <v>0</v>
      </c>
      <c r="L35" s="175">
        <f t="shared" si="0"/>
        <v>0</v>
      </c>
      <c r="M35" s="175">
        <f t="shared" si="1"/>
        <v>0</v>
      </c>
      <c r="N35" s="176">
        <v>0</v>
      </c>
      <c r="O35" s="81">
        <f t="shared" si="2"/>
        <v>0</v>
      </c>
      <c r="P35" s="176">
        <v>0</v>
      </c>
      <c r="Q35" s="83">
        <v>0</v>
      </c>
      <c r="R35" s="83">
        <v>0</v>
      </c>
      <c r="S35" s="176">
        <v>0</v>
      </c>
      <c r="T35" s="83">
        <v>0</v>
      </c>
      <c r="U35" s="83">
        <v>0</v>
      </c>
      <c r="V35" s="176">
        <v>0</v>
      </c>
      <c r="W35" s="83">
        <v>0</v>
      </c>
      <c r="X35" s="83">
        <v>0</v>
      </c>
      <c r="Y35" s="176">
        <v>0</v>
      </c>
      <c r="Z35" s="175">
        <f t="shared" si="3"/>
        <v>0</v>
      </c>
      <c r="AA35" s="175">
        <f t="shared" si="3"/>
        <v>0</v>
      </c>
      <c r="AB35" s="176">
        <v>0</v>
      </c>
      <c r="AC35" s="83">
        <v>0</v>
      </c>
      <c r="AD35" s="83">
        <v>0</v>
      </c>
      <c r="AE35" s="176">
        <v>0</v>
      </c>
      <c r="AF35" s="83">
        <v>0</v>
      </c>
      <c r="AG35" s="83">
        <v>0</v>
      </c>
      <c r="AH35" s="176">
        <v>0</v>
      </c>
      <c r="AI35" s="83">
        <v>0</v>
      </c>
      <c r="AJ35" s="83">
        <v>0</v>
      </c>
      <c r="AK35" s="176">
        <v>0</v>
      </c>
      <c r="AL35" s="175">
        <f t="shared" si="4"/>
        <v>0</v>
      </c>
      <c r="AM35" s="175">
        <f t="shared" si="4"/>
        <v>0</v>
      </c>
      <c r="AN35" s="176">
        <v>0</v>
      </c>
      <c r="AO35" s="83">
        <v>0</v>
      </c>
      <c r="AP35" s="83">
        <v>0</v>
      </c>
      <c r="AQ35" s="176">
        <v>0</v>
      </c>
      <c r="AR35" s="83">
        <v>0</v>
      </c>
      <c r="AS35" s="83">
        <v>0</v>
      </c>
      <c r="AT35" s="176">
        <v>0</v>
      </c>
      <c r="AU35" s="83">
        <v>0</v>
      </c>
      <c r="AV35" s="83">
        <v>0</v>
      </c>
      <c r="AW35" s="176">
        <v>0</v>
      </c>
      <c r="AX35" s="175">
        <f t="shared" si="5"/>
        <v>0</v>
      </c>
      <c r="AY35" s="175">
        <f t="shared" si="5"/>
        <v>0</v>
      </c>
      <c r="AZ35" s="176">
        <v>0</v>
      </c>
      <c r="BA35" s="83">
        <v>0</v>
      </c>
      <c r="BB35" s="83">
        <v>0</v>
      </c>
      <c r="BC35" s="176">
        <v>0</v>
      </c>
      <c r="BD35" s="83">
        <v>0</v>
      </c>
      <c r="BE35" s="83">
        <v>0</v>
      </c>
      <c r="BF35" s="176">
        <v>0</v>
      </c>
      <c r="BG35" s="83">
        <v>0</v>
      </c>
      <c r="BH35" s="83">
        <v>0</v>
      </c>
      <c r="BI35" s="176">
        <v>0</v>
      </c>
      <c r="BJ35" s="175">
        <f t="shared" si="6"/>
        <v>0</v>
      </c>
      <c r="BK35" s="175">
        <f t="shared" si="6"/>
        <v>0</v>
      </c>
      <c r="BL35" s="176">
        <v>0</v>
      </c>
      <c r="BM35" s="90">
        <f t="shared" si="7"/>
        <v>0</v>
      </c>
    </row>
    <row r="36" spans="1:65" s="88" customFormat="1" x14ac:dyDescent="0.55000000000000004">
      <c r="A36" s="86"/>
      <c r="B36" s="87"/>
      <c r="C36" s="87"/>
      <c r="D36" s="78"/>
      <c r="E36" s="87"/>
      <c r="F36" s="78"/>
      <c r="G36" s="87" t="s">
        <v>192</v>
      </c>
      <c r="H36" s="87"/>
      <c r="I36" s="79">
        <v>0</v>
      </c>
      <c r="J36" s="83">
        <v>0</v>
      </c>
      <c r="K36" s="83">
        <v>0</v>
      </c>
      <c r="L36" s="175">
        <f t="shared" si="0"/>
        <v>0</v>
      </c>
      <c r="M36" s="175">
        <f t="shared" si="1"/>
        <v>0</v>
      </c>
      <c r="N36" s="176">
        <v>0</v>
      </c>
      <c r="O36" s="81">
        <f t="shared" si="2"/>
        <v>0</v>
      </c>
      <c r="P36" s="176">
        <v>0</v>
      </c>
      <c r="Q36" s="83">
        <v>0</v>
      </c>
      <c r="R36" s="83">
        <v>0</v>
      </c>
      <c r="S36" s="176">
        <v>0</v>
      </c>
      <c r="T36" s="83">
        <v>0</v>
      </c>
      <c r="U36" s="83">
        <v>0</v>
      </c>
      <c r="V36" s="176">
        <v>0</v>
      </c>
      <c r="W36" s="83">
        <v>0</v>
      </c>
      <c r="X36" s="83">
        <v>0</v>
      </c>
      <c r="Y36" s="176">
        <v>0</v>
      </c>
      <c r="Z36" s="175">
        <f t="shared" si="3"/>
        <v>0</v>
      </c>
      <c r="AA36" s="175">
        <f t="shared" si="3"/>
        <v>0</v>
      </c>
      <c r="AB36" s="176">
        <v>0</v>
      </c>
      <c r="AC36" s="83">
        <v>0</v>
      </c>
      <c r="AD36" s="83">
        <v>0</v>
      </c>
      <c r="AE36" s="176">
        <v>0</v>
      </c>
      <c r="AF36" s="83">
        <v>0</v>
      </c>
      <c r="AG36" s="83">
        <v>0</v>
      </c>
      <c r="AH36" s="176">
        <v>0</v>
      </c>
      <c r="AI36" s="83">
        <v>0</v>
      </c>
      <c r="AJ36" s="83">
        <v>0</v>
      </c>
      <c r="AK36" s="176">
        <v>0</v>
      </c>
      <c r="AL36" s="175">
        <f t="shared" si="4"/>
        <v>0</v>
      </c>
      <c r="AM36" s="175">
        <f t="shared" si="4"/>
        <v>0</v>
      </c>
      <c r="AN36" s="176">
        <v>0</v>
      </c>
      <c r="AO36" s="83">
        <v>0</v>
      </c>
      <c r="AP36" s="83">
        <v>0</v>
      </c>
      <c r="AQ36" s="176">
        <v>0</v>
      </c>
      <c r="AR36" s="83">
        <v>0</v>
      </c>
      <c r="AS36" s="83">
        <v>0</v>
      </c>
      <c r="AT36" s="176">
        <v>0</v>
      </c>
      <c r="AU36" s="83">
        <v>0</v>
      </c>
      <c r="AV36" s="83">
        <v>0</v>
      </c>
      <c r="AW36" s="176">
        <v>0</v>
      </c>
      <c r="AX36" s="175">
        <f t="shared" si="5"/>
        <v>0</v>
      </c>
      <c r="AY36" s="175">
        <f t="shared" si="5"/>
        <v>0</v>
      </c>
      <c r="AZ36" s="176">
        <v>0</v>
      </c>
      <c r="BA36" s="83">
        <v>0</v>
      </c>
      <c r="BB36" s="83">
        <v>0</v>
      </c>
      <c r="BC36" s="176">
        <v>0</v>
      </c>
      <c r="BD36" s="83">
        <v>0</v>
      </c>
      <c r="BE36" s="83">
        <v>0</v>
      </c>
      <c r="BF36" s="176">
        <v>0</v>
      </c>
      <c r="BG36" s="83">
        <v>0</v>
      </c>
      <c r="BH36" s="83">
        <v>0</v>
      </c>
      <c r="BI36" s="176">
        <v>0</v>
      </c>
      <c r="BJ36" s="175">
        <f t="shared" si="6"/>
        <v>0</v>
      </c>
      <c r="BK36" s="175">
        <f t="shared" si="6"/>
        <v>0</v>
      </c>
      <c r="BL36" s="176">
        <v>0</v>
      </c>
      <c r="BM36" s="90">
        <f t="shared" si="7"/>
        <v>0</v>
      </c>
    </row>
    <row r="37" spans="1:65" s="88" customFormat="1" x14ac:dyDescent="0.55000000000000004">
      <c r="A37" s="86"/>
      <c r="B37" s="87"/>
      <c r="C37" s="87"/>
      <c r="D37" s="78"/>
      <c r="E37" s="87"/>
      <c r="F37" s="91"/>
      <c r="G37" s="92" t="s">
        <v>193</v>
      </c>
      <c r="H37" s="93"/>
      <c r="I37" s="79">
        <v>264.72000000000003</v>
      </c>
      <c r="J37" s="83">
        <v>0</v>
      </c>
      <c r="K37" s="83">
        <v>0</v>
      </c>
      <c r="L37" s="175">
        <f t="shared" si="0"/>
        <v>0</v>
      </c>
      <c r="M37" s="175">
        <f t="shared" si="1"/>
        <v>0</v>
      </c>
      <c r="N37" s="176">
        <v>0</v>
      </c>
      <c r="O37" s="81">
        <f t="shared" si="2"/>
        <v>0</v>
      </c>
      <c r="P37" s="176">
        <v>0</v>
      </c>
      <c r="Q37" s="83">
        <v>0</v>
      </c>
      <c r="R37" s="83">
        <v>0</v>
      </c>
      <c r="S37" s="176">
        <v>0</v>
      </c>
      <c r="T37" s="83">
        <v>0</v>
      </c>
      <c r="U37" s="83">
        <v>0</v>
      </c>
      <c r="V37" s="176">
        <v>0</v>
      </c>
      <c r="W37" s="83">
        <v>0</v>
      </c>
      <c r="X37" s="83">
        <v>0</v>
      </c>
      <c r="Y37" s="176">
        <v>0</v>
      </c>
      <c r="Z37" s="175">
        <f t="shared" si="3"/>
        <v>0</v>
      </c>
      <c r="AA37" s="175">
        <f t="shared" si="3"/>
        <v>0</v>
      </c>
      <c r="AB37" s="176">
        <v>0</v>
      </c>
      <c r="AC37" s="83">
        <v>0</v>
      </c>
      <c r="AD37" s="83">
        <v>0</v>
      </c>
      <c r="AE37" s="176">
        <v>0</v>
      </c>
      <c r="AF37" s="83">
        <v>0</v>
      </c>
      <c r="AG37" s="83">
        <v>0</v>
      </c>
      <c r="AH37" s="176">
        <v>0</v>
      </c>
      <c r="AI37" s="83">
        <v>0</v>
      </c>
      <c r="AJ37" s="83">
        <v>0</v>
      </c>
      <c r="AK37" s="176">
        <v>0</v>
      </c>
      <c r="AL37" s="175">
        <f t="shared" si="4"/>
        <v>0</v>
      </c>
      <c r="AM37" s="175">
        <f t="shared" si="4"/>
        <v>0</v>
      </c>
      <c r="AN37" s="176">
        <v>0</v>
      </c>
      <c r="AO37" s="83">
        <v>0</v>
      </c>
      <c r="AP37" s="83">
        <v>0</v>
      </c>
      <c r="AQ37" s="176">
        <v>0</v>
      </c>
      <c r="AR37" s="83">
        <v>0</v>
      </c>
      <c r="AS37" s="83">
        <v>0</v>
      </c>
      <c r="AT37" s="176">
        <v>0</v>
      </c>
      <c r="AU37" s="83">
        <v>0</v>
      </c>
      <c r="AV37" s="83">
        <v>0</v>
      </c>
      <c r="AW37" s="176">
        <v>0</v>
      </c>
      <c r="AX37" s="175">
        <f t="shared" si="5"/>
        <v>0</v>
      </c>
      <c r="AY37" s="175">
        <f t="shared" si="5"/>
        <v>0</v>
      </c>
      <c r="AZ37" s="176">
        <v>0</v>
      </c>
      <c r="BA37" s="83">
        <v>0</v>
      </c>
      <c r="BB37" s="83">
        <v>0</v>
      </c>
      <c r="BC37" s="176">
        <v>0</v>
      </c>
      <c r="BD37" s="83">
        <v>0</v>
      </c>
      <c r="BE37" s="83">
        <v>0</v>
      </c>
      <c r="BF37" s="176">
        <v>0</v>
      </c>
      <c r="BG37" s="83">
        <v>0</v>
      </c>
      <c r="BH37" s="83">
        <v>0</v>
      </c>
      <c r="BI37" s="176">
        <v>0</v>
      </c>
      <c r="BJ37" s="175">
        <f t="shared" si="6"/>
        <v>0</v>
      </c>
      <c r="BK37" s="175">
        <f t="shared" si="6"/>
        <v>0</v>
      </c>
      <c r="BL37" s="176">
        <v>0</v>
      </c>
      <c r="BM37" s="90">
        <f t="shared" si="7"/>
        <v>0</v>
      </c>
    </row>
    <row r="38" spans="1:65" s="88" customFormat="1" x14ac:dyDescent="0.55000000000000004">
      <c r="A38" s="86"/>
      <c r="B38" s="87"/>
      <c r="C38" s="87"/>
      <c r="D38" s="78"/>
      <c r="E38" s="87"/>
      <c r="F38" s="78" t="s">
        <v>59</v>
      </c>
      <c r="G38" s="87"/>
      <c r="H38" s="276"/>
      <c r="I38" s="79">
        <f>SUM(I39:I45)</f>
        <v>39467.18</v>
      </c>
      <c r="J38" s="79">
        <f>SUM(J39:J45)</f>
        <v>933870</v>
      </c>
      <c r="K38" s="79">
        <f>SUM(K39:K45)</f>
        <v>0</v>
      </c>
      <c r="L38" s="175">
        <f t="shared" si="0"/>
        <v>933870</v>
      </c>
      <c r="M38" s="175">
        <f t="shared" si="1"/>
        <v>39741.57</v>
      </c>
      <c r="N38" s="176">
        <f>SUM(M38*100/L38)</f>
        <v>4.2555783995631087</v>
      </c>
      <c r="O38" s="81">
        <f t="shared" si="2"/>
        <v>894128.43</v>
      </c>
      <c r="P38" s="176">
        <f>SUM(O38*100/L38)</f>
        <v>95.744421600436894</v>
      </c>
      <c r="Q38" s="171">
        <f>SUM(Q39:Q45)</f>
        <v>21000</v>
      </c>
      <c r="R38" s="171">
        <f>SUM(R39:R45)</f>
        <v>21000</v>
      </c>
      <c r="S38" s="176">
        <f>SUM(R38*100/Q38)</f>
        <v>100</v>
      </c>
      <c r="T38" s="171">
        <f>SUM(T39:T45)</f>
        <v>5500</v>
      </c>
      <c r="U38" s="171">
        <f>SUM(U39:U45)</f>
        <v>5305.32</v>
      </c>
      <c r="V38" s="176">
        <f>SUM(U38*100/T38)</f>
        <v>96.460363636363638</v>
      </c>
      <c r="W38" s="171">
        <f>SUM(W39:W45)</f>
        <v>3400</v>
      </c>
      <c r="X38" s="171">
        <f>SUM(X39:X45)</f>
        <v>3306.66</v>
      </c>
      <c r="Y38" s="176">
        <f>SUM(X38*100/W38)</f>
        <v>97.254705882352937</v>
      </c>
      <c r="Z38" s="175">
        <f t="shared" si="3"/>
        <v>29900</v>
      </c>
      <c r="AA38" s="175">
        <f t="shared" si="3"/>
        <v>29611.98</v>
      </c>
      <c r="AB38" s="176">
        <f>SUM(AA38*100/Z38)</f>
        <v>99.036722408026762</v>
      </c>
      <c r="AC38" s="171">
        <f>SUM(AC39:AC45)</f>
        <v>5000</v>
      </c>
      <c r="AD38" s="171">
        <f>SUM(AD39:AD45)</f>
        <v>4812.8999999999996</v>
      </c>
      <c r="AE38" s="176">
        <f>SUM(AD38*100/AC38)</f>
        <v>96.257999999999981</v>
      </c>
      <c r="AF38" s="171">
        <f>SUM(AF39:AF45)</f>
        <v>5000</v>
      </c>
      <c r="AG38" s="171">
        <f>SUM(AG39:AG45)</f>
        <v>3272.09</v>
      </c>
      <c r="AH38" s="176">
        <f>SUM(AG38*100/AF38)</f>
        <v>65.441800000000001</v>
      </c>
      <c r="AI38" s="171">
        <f>SUM(AI39:AI45)</f>
        <v>5000</v>
      </c>
      <c r="AJ38" s="171">
        <f>SUM(AJ39:AJ45)</f>
        <v>2044.6</v>
      </c>
      <c r="AK38" s="176">
        <f>SUM(AJ38*100/AI38)</f>
        <v>40.892000000000003</v>
      </c>
      <c r="AL38" s="175">
        <f t="shared" si="4"/>
        <v>15000</v>
      </c>
      <c r="AM38" s="175">
        <f t="shared" si="4"/>
        <v>10129.59</v>
      </c>
      <c r="AN38" s="176">
        <f>SUM(AM38*100/AL38)</f>
        <v>67.530600000000007</v>
      </c>
      <c r="AO38" s="171">
        <f>SUM(AO39:AO45)</f>
        <v>22000</v>
      </c>
      <c r="AP38" s="171">
        <f>SUM(AP39:AP45)</f>
        <v>0</v>
      </c>
      <c r="AQ38" s="176">
        <f>SUM(AP38*100/AO38)</f>
        <v>0</v>
      </c>
      <c r="AR38" s="171">
        <f>SUM(AR39:AR45)</f>
        <v>23500</v>
      </c>
      <c r="AS38" s="171">
        <f>SUM(AS39:AS45)</f>
        <v>0</v>
      </c>
      <c r="AT38" s="176">
        <f>SUM(AS38*100/AR38)</f>
        <v>0</v>
      </c>
      <c r="AU38" s="171">
        <f>SUM(AU39:AU45)</f>
        <v>33500</v>
      </c>
      <c r="AV38" s="171">
        <f>SUM(AV39:AV45)</f>
        <v>0</v>
      </c>
      <c r="AW38" s="176">
        <f>SUM(AV38*100/AU38)</f>
        <v>0</v>
      </c>
      <c r="AX38" s="175">
        <f t="shared" si="5"/>
        <v>79000</v>
      </c>
      <c r="AY38" s="175">
        <f t="shared" si="5"/>
        <v>0</v>
      </c>
      <c r="AZ38" s="176">
        <f>SUM(AY38*100/AX38)</f>
        <v>0</v>
      </c>
      <c r="BA38" s="171">
        <f>SUM(BA39:BA45)</f>
        <v>60000</v>
      </c>
      <c r="BB38" s="171">
        <f>SUM(BB39:BB45)</f>
        <v>0</v>
      </c>
      <c r="BC38" s="176">
        <f>SUM(BB38*100/BA38)</f>
        <v>0</v>
      </c>
      <c r="BD38" s="171">
        <f>SUM(BD39:BD45)</f>
        <v>82500</v>
      </c>
      <c r="BE38" s="171">
        <f>SUM(BE39:BE45)</f>
        <v>0</v>
      </c>
      <c r="BF38" s="176">
        <f>SUM(BE38*100/BD38)</f>
        <v>0</v>
      </c>
      <c r="BG38" s="171">
        <f>SUM(BG39:BG45)</f>
        <v>667470</v>
      </c>
      <c r="BH38" s="171">
        <f>SUM(BH39:BH45)</f>
        <v>0</v>
      </c>
      <c r="BI38" s="176">
        <f>SUM(BH38*100/BG38)</f>
        <v>0</v>
      </c>
      <c r="BJ38" s="175">
        <f t="shared" si="6"/>
        <v>809970</v>
      </c>
      <c r="BK38" s="175">
        <f t="shared" si="6"/>
        <v>0</v>
      </c>
      <c r="BL38" s="176">
        <f>SUM(BK38*100/BJ38)</f>
        <v>0</v>
      </c>
      <c r="BM38" s="90">
        <f t="shared" si="7"/>
        <v>933870</v>
      </c>
    </row>
    <row r="39" spans="1:65" s="88" customFormat="1" x14ac:dyDescent="0.55000000000000004">
      <c r="A39" s="86"/>
      <c r="B39" s="87"/>
      <c r="C39" s="87"/>
      <c r="D39" s="78"/>
      <c r="E39" s="87"/>
      <c r="F39" s="78"/>
      <c r="G39" s="87" t="s">
        <v>60</v>
      </c>
      <c r="H39" s="87"/>
      <c r="I39" s="79">
        <v>39467.18</v>
      </c>
      <c r="J39" s="83">
        <f>803870+40000</f>
        <v>843870</v>
      </c>
      <c r="K39" s="83">
        <v>0</v>
      </c>
      <c r="L39" s="175">
        <f t="shared" si="0"/>
        <v>843870</v>
      </c>
      <c r="M39" s="175">
        <f t="shared" si="1"/>
        <v>39741.57</v>
      </c>
      <c r="N39" s="176">
        <f>SUM(M39*100/L39)</f>
        <v>4.7094422126630882</v>
      </c>
      <c r="O39" s="81">
        <f t="shared" si="2"/>
        <v>804128.43</v>
      </c>
      <c r="P39" s="176">
        <f>SUM(O39*100/L39)</f>
        <v>95.290557787336908</v>
      </c>
      <c r="Q39" s="83">
        <v>21000</v>
      </c>
      <c r="R39" s="83">
        <v>21000</v>
      </c>
      <c r="S39" s="176">
        <f>SUM(R39*100/Q39)</f>
        <v>100</v>
      </c>
      <c r="T39" s="83">
        <v>5500</v>
      </c>
      <c r="U39" s="83">
        <v>5305.32</v>
      </c>
      <c r="V39" s="176">
        <f>SUM(U39*100/T39)</f>
        <v>96.460363636363638</v>
      </c>
      <c r="W39" s="83">
        <v>3400</v>
      </c>
      <c r="X39" s="83">
        <v>3306.66</v>
      </c>
      <c r="Y39" s="176">
        <f>SUM(X39*100/W39)</f>
        <v>97.254705882352937</v>
      </c>
      <c r="Z39" s="175">
        <f t="shared" si="3"/>
        <v>29900</v>
      </c>
      <c r="AA39" s="175">
        <f t="shared" si="3"/>
        <v>29611.98</v>
      </c>
      <c r="AB39" s="176">
        <f>SUM(AA39*100/Z39)</f>
        <v>99.036722408026762</v>
      </c>
      <c r="AC39" s="83">
        <v>5000</v>
      </c>
      <c r="AD39" s="83">
        <v>4812.8999999999996</v>
      </c>
      <c r="AE39" s="176">
        <f>SUM(AD39*100/AC39)</f>
        <v>96.257999999999981</v>
      </c>
      <c r="AF39" s="83">
        <v>5000</v>
      </c>
      <c r="AG39" s="83">
        <v>3272.09</v>
      </c>
      <c r="AH39" s="176">
        <f>SUM(AG39*100/AF39)</f>
        <v>65.441800000000001</v>
      </c>
      <c r="AI39" s="83">
        <v>5000</v>
      </c>
      <c r="AJ39" s="83">
        <v>2044.6</v>
      </c>
      <c r="AK39" s="176">
        <v>0</v>
      </c>
      <c r="AL39" s="175">
        <f t="shared" si="4"/>
        <v>15000</v>
      </c>
      <c r="AM39" s="175">
        <f t="shared" si="4"/>
        <v>10129.59</v>
      </c>
      <c r="AN39" s="176">
        <f>SUM(AM39*100/AL39)</f>
        <v>67.530600000000007</v>
      </c>
      <c r="AO39" s="83">
        <f>5000+17000</f>
        <v>22000</v>
      </c>
      <c r="AP39" s="83"/>
      <c r="AQ39" s="176">
        <f>SUM(AP39*100/AO39)</f>
        <v>0</v>
      </c>
      <c r="AR39" s="83">
        <f>5000+8500</f>
        <v>13500</v>
      </c>
      <c r="AS39" s="83"/>
      <c r="AT39" s="176">
        <f>SUM(AS39*100/AR39)</f>
        <v>0</v>
      </c>
      <c r="AU39" s="83">
        <f>5000+8500</f>
        <v>13500</v>
      </c>
      <c r="AV39" s="83"/>
      <c r="AW39" s="176">
        <f>SUM(AV39*100/AU39)</f>
        <v>0</v>
      </c>
      <c r="AX39" s="175">
        <f t="shared" si="5"/>
        <v>49000</v>
      </c>
      <c r="AY39" s="175">
        <f t="shared" si="5"/>
        <v>0</v>
      </c>
      <c r="AZ39" s="176">
        <f>SUM(AY39*100/AX39)</f>
        <v>0</v>
      </c>
      <c r="BA39" s="83">
        <v>60000</v>
      </c>
      <c r="BB39" s="83"/>
      <c r="BC39" s="176">
        <f>SUM(BB39*100/BA39)</f>
        <v>0</v>
      </c>
      <c r="BD39" s="83">
        <v>52500</v>
      </c>
      <c r="BE39" s="83"/>
      <c r="BF39" s="176">
        <f>SUM(BE39*100/BD39)</f>
        <v>0</v>
      </c>
      <c r="BG39" s="83">
        <v>637470</v>
      </c>
      <c r="BH39" s="83"/>
      <c r="BI39" s="176">
        <f>SUM(BH39*100/BG39)</f>
        <v>0</v>
      </c>
      <c r="BJ39" s="175">
        <f t="shared" si="6"/>
        <v>749970</v>
      </c>
      <c r="BK39" s="175">
        <f t="shared" si="6"/>
        <v>0</v>
      </c>
      <c r="BL39" s="176">
        <f>SUM(BK39*100/BJ39)</f>
        <v>0</v>
      </c>
      <c r="BM39" s="90">
        <f t="shared" si="7"/>
        <v>843870</v>
      </c>
    </row>
    <row r="40" spans="1:65" s="88" customFormat="1" x14ac:dyDescent="0.55000000000000004">
      <c r="A40" s="86"/>
      <c r="B40" s="87"/>
      <c r="C40" s="87"/>
      <c r="D40" s="78"/>
      <c r="E40" s="87"/>
      <c r="F40" s="78"/>
      <c r="G40" s="87" t="s">
        <v>61</v>
      </c>
      <c r="H40" s="87"/>
      <c r="I40" s="79">
        <v>0</v>
      </c>
      <c r="J40" s="83">
        <f>60000+30000</f>
        <v>90000</v>
      </c>
      <c r="K40" s="83">
        <v>0</v>
      </c>
      <c r="L40" s="175">
        <f t="shared" si="0"/>
        <v>90000</v>
      </c>
      <c r="M40" s="175">
        <f t="shared" si="1"/>
        <v>0</v>
      </c>
      <c r="N40" s="176">
        <f>SUM(M40*100/L40)</f>
        <v>0</v>
      </c>
      <c r="O40" s="81">
        <f t="shared" si="2"/>
        <v>90000</v>
      </c>
      <c r="P40" s="176">
        <f>SUM(O40*100/L40)</f>
        <v>100</v>
      </c>
      <c r="Q40" s="83">
        <v>0</v>
      </c>
      <c r="R40" s="83">
        <v>0</v>
      </c>
      <c r="S40" s="176">
        <v>0</v>
      </c>
      <c r="T40" s="83">
        <v>0</v>
      </c>
      <c r="U40" s="83">
        <v>0</v>
      </c>
      <c r="V40" s="176">
        <v>0</v>
      </c>
      <c r="W40" s="83">
        <v>0</v>
      </c>
      <c r="X40" s="83">
        <v>0</v>
      </c>
      <c r="Y40" s="176">
        <v>0</v>
      </c>
      <c r="Z40" s="175">
        <f t="shared" si="3"/>
        <v>0</v>
      </c>
      <c r="AA40" s="175">
        <f t="shared" si="3"/>
        <v>0</v>
      </c>
      <c r="AB40" s="176">
        <v>0</v>
      </c>
      <c r="AC40" s="83">
        <v>0</v>
      </c>
      <c r="AD40" s="83">
        <v>0</v>
      </c>
      <c r="AE40" s="176">
        <v>0</v>
      </c>
      <c r="AF40" s="83">
        <v>0</v>
      </c>
      <c r="AG40" s="83">
        <v>0</v>
      </c>
      <c r="AH40" s="176">
        <v>0</v>
      </c>
      <c r="AI40" s="83">
        <v>0</v>
      </c>
      <c r="AJ40" s="83">
        <v>0</v>
      </c>
      <c r="AK40" s="176">
        <v>0</v>
      </c>
      <c r="AL40" s="175">
        <f t="shared" si="4"/>
        <v>0</v>
      </c>
      <c r="AM40" s="175">
        <f t="shared" si="4"/>
        <v>0</v>
      </c>
      <c r="AN40" s="176">
        <v>0</v>
      </c>
      <c r="AO40" s="83">
        <v>0</v>
      </c>
      <c r="AP40" s="83">
        <v>0</v>
      </c>
      <c r="AQ40" s="176">
        <v>0</v>
      </c>
      <c r="AR40" s="83">
        <v>10000</v>
      </c>
      <c r="AS40" s="83">
        <v>0</v>
      </c>
      <c r="AT40" s="176">
        <v>0</v>
      </c>
      <c r="AU40" s="83">
        <v>20000</v>
      </c>
      <c r="AV40" s="83"/>
      <c r="AW40" s="176">
        <f>SUM(AV40*100/AU40)</f>
        <v>0</v>
      </c>
      <c r="AX40" s="175">
        <f t="shared" si="5"/>
        <v>30000</v>
      </c>
      <c r="AY40" s="175">
        <f t="shared" si="5"/>
        <v>0</v>
      </c>
      <c r="AZ40" s="176">
        <f>SUM(AY40*100/AX40)</f>
        <v>0</v>
      </c>
      <c r="BA40" s="83">
        <v>0</v>
      </c>
      <c r="BB40" s="83">
        <v>0</v>
      </c>
      <c r="BC40" s="176">
        <v>0</v>
      </c>
      <c r="BD40" s="83">
        <v>30000</v>
      </c>
      <c r="BE40" s="83"/>
      <c r="BF40" s="176">
        <f>SUM(BE40*100/BD40)</f>
        <v>0</v>
      </c>
      <c r="BG40" s="83">
        <v>30000</v>
      </c>
      <c r="BH40" s="83"/>
      <c r="BI40" s="176">
        <f>SUM(BH40*100/BG40)</f>
        <v>0</v>
      </c>
      <c r="BJ40" s="175">
        <f t="shared" si="6"/>
        <v>60000</v>
      </c>
      <c r="BK40" s="175">
        <f t="shared" si="6"/>
        <v>0</v>
      </c>
      <c r="BL40" s="176">
        <f>SUM(BK40*100/BJ40)</f>
        <v>0</v>
      </c>
      <c r="BM40" s="90">
        <f t="shared" si="7"/>
        <v>90000</v>
      </c>
    </row>
    <row r="41" spans="1:65" s="88" customFormat="1" x14ac:dyDescent="0.55000000000000004">
      <c r="A41" s="86"/>
      <c r="B41" s="87"/>
      <c r="C41" s="87"/>
      <c r="D41" s="78"/>
      <c r="E41" s="87"/>
      <c r="F41" s="78"/>
      <c r="G41" s="87" t="s">
        <v>62</v>
      </c>
      <c r="H41" s="87"/>
      <c r="I41" s="79">
        <v>0</v>
      </c>
      <c r="J41" s="83">
        <v>0</v>
      </c>
      <c r="K41" s="83">
        <v>0</v>
      </c>
      <c r="L41" s="175">
        <f t="shared" si="0"/>
        <v>0</v>
      </c>
      <c r="M41" s="175">
        <f t="shared" si="1"/>
        <v>0</v>
      </c>
      <c r="N41" s="176">
        <v>0</v>
      </c>
      <c r="O41" s="81">
        <v>0</v>
      </c>
      <c r="P41" s="176">
        <v>0</v>
      </c>
      <c r="Q41" s="83">
        <v>0</v>
      </c>
      <c r="R41" s="83">
        <v>0</v>
      </c>
      <c r="S41" s="176">
        <v>0</v>
      </c>
      <c r="T41" s="83">
        <v>0</v>
      </c>
      <c r="U41" s="83">
        <v>0</v>
      </c>
      <c r="V41" s="176">
        <v>0</v>
      </c>
      <c r="W41" s="83">
        <v>0</v>
      </c>
      <c r="X41" s="83">
        <v>0</v>
      </c>
      <c r="Y41" s="176">
        <v>0</v>
      </c>
      <c r="Z41" s="175">
        <v>0</v>
      </c>
      <c r="AA41" s="175">
        <f t="shared" si="3"/>
        <v>0</v>
      </c>
      <c r="AB41" s="176">
        <v>0</v>
      </c>
      <c r="AC41" s="83">
        <v>0</v>
      </c>
      <c r="AD41" s="83">
        <v>0</v>
      </c>
      <c r="AE41" s="176">
        <v>0</v>
      </c>
      <c r="AF41" s="83">
        <v>0</v>
      </c>
      <c r="AG41" s="83">
        <v>0</v>
      </c>
      <c r="AH41" s="176">
        <v>0</v>
      </c>
      <c r="AI41" s="83">
        <v>0</v>
      </c>
      <c r="AJ41" s="83">
        <v>0</v>
      </c>
      <c r="AK41" s="176">
        <v>0</v>
      </c>
      <c r="AL41" s="175">
        <f t="shared" si="4"/>
        <v>0</v>
      </c>
      <c r="AM41" s="175">
        <f t="shared" si="4"/>
        <v>0</v>
      </c>
      <c r="AN41" s="176">
        <v>0</v>
      </c>
      <c r="AO41" s="83">
        <v>0</v>
      </c>
      <c r="AP41" s="83">
        <v>0</v>
      </c>
      <c r="AQ41" s="176">
        <v>0</v>
      </c>
      <c r="AR41" s="83">
        <v>0</v>
      </c>
      <c r="AS41" s="83">
        <v>0</v>
      </c>
      <c r="AT41" s="176">
        <v>0</v>
      </c>
      <c r="AU41" s="83">
        <v>0</v>
      </c>
      <c r="AV41" s="83">
        <v>0</v>
      </c>
      <c r="AW41" s="176">
        <v>0</v>
      </c>
      <c r="AX41" s="175">
        <f t="shared" si="5"/>
        <v>0</v>
      </c>
      <c r="AY41" s="175">
        <f t="shared" si="5"/>
        <v>0</v>
      </c>
      <c r="AZ41" s="176">
        <v>0</v>
      </c>
      <c r="BA41" s="83">
        <v>0</v>
      </c>
      <c r="BB41" s="83">
        <v>0</v>
      </c>
      <c r="BC41" s="176">
        <v>0</v>
      </c>
      <c r="BD41" s="83">
        <v>0</v>
      </c>
      <c r="BE41" s="83">
        <v>0</v>
      </c>
      <c r="BF41" s="176">
        <v>0</v>
      </c>
      <c r="BG41" s="83">
        <v>0</v>
      </c>
      <c r="BH41" s="83">
        <v>0</v>
      </c>
      <c r="BI41" s="176">
        <v>0</v>
      </c>
      <c r="BJ41" s="175">
        <f t="shared" si="6"/>
        <v>0</v>
      </c>
      <c r="BK41" s="175">
        <f t="shared" si="6"/>
        <v>0</v>
      </c>
      <c r="BL41" s="176">
        <v>0</v>
      </c>
      <c r="BM41" s="90">
        <f t="shared" si="7"/>
        <v>0</v>
      </c>
    </row>
    <row r="42" spans="1:65" s="88" customFormat="1" x14ac:dyDescent="0.55000000000000004">
      <c r="A42" s="86"/>
      <c r="B42" s="87"/>
      <c r="C42" s="87"/>
      <c r="D42" s="87"/>
      <c r="E42" s="87"/>
      <c r="F42" s="93"/>
      <c r="G42" s="87" t="s">
        <v>63</v>
      </c>
      <c r="H42" s="190"/>
      <c r="I42" s="79">
        <v>0</v>
      </c>
      <c r="J42" s="83">
        <v>0</v>
      </c>
      <c r="K42" s="83">
        <v>0</v>
      </c>
      <c r="L42" s="175">
        <f t="shared" si="0"/>
        <v>0</v>
      </c>
      <c r="M42" s="175">
        <f t="shared" si="1"/>
        <v>0</v>
      </c>
      <c r="N42" s="176">
        <v>0</v>
      </c>
      <c r="O42" s="81">
        <f t="shared" si="2"/>
        <v>0</v>
      </c>
      <c r="P42" s="176">
        <v>0</v>
      </c>
      <c r="Q42" s="83">
        <v>0</v>
      </c>
      <c r="R42" s="83">
        <v>0</v>
      </c>
      <c r="S42" s="176">
        <v>0</v>
      </c>
      <c r="T42" s="83">
        <v>0</v>
      </c>
      <c r="U42" s="83">
        <v>0</v>
      </c>
      <c r="V42" s="176">
        <v>0</v>
      </c>
      <c r="W42" s="83">
        <v>0</v>
      </c>
      <c r="X42" s="83">
        <v>0</v>
      </c>
      <c r="Y42" s="176">
        <v>0</v>
      </c>
      <c r="Z42" s="175">
        <f t="shared" si="3"/>
        <v>0</v>
      </c>
      <c r="AA42" s="175">
        <f t="shared" si="3"/>
        <v>0</v>
      </c>
      <c r="AB42" s="176">
        <v>0</v>
      </c>
      <c r="AC42" s="83">
        <v>0</v>
      </c>
      <c r="AD42" s="83">
        <v>0</v>
      </c>
      <c r="AE42" s="176">
        <v>0</v>
      </c>
      <c r="AF42" s="83">
        <v>0</v>
      </c>
      <c r="AG42" s="83">
        <v>0</v>
      </c>
      <c r="AH42" s="176">
        <v>0</v>
      </c>
      <c r="AI42" s="83">
        <v>0</v>
      </c>
      <c r="AJ42" s="83">
        <v>0</v>
      </c>
      <c r="AK42" s="176">
        <v>0</v>
      </c>
      <c r="AL42" s="175">
        <f t="shared" si="4"/>
        <v>0</v>
      </c>
      <c r="AM42" s="175">
        <f t="shared" si="4"/>
        <v>0</v>
      </c>
      <c r="AN42" s="176">
        <v>0</v>
      </c>
      <c r="AO42" s="83">
        <v>0</v>
      </c>
      <c r="AP42" s="83">
        <v>0</v>
      </c>
      <c r="AQ42" s="176">
        <v>0</v>
      </c>
      <c r="AR42" s="83">
        <v>0</v>
      </c>
      <c r="AS42" s="83">
        <v>0</v>
      </c>
      <c r="AT42" s="176">
        <v>0</v>
      </c>
      <c r="AU42" s="83">
        <v>0</v>
      </c>
      <c r="AV42" s="83">
        <v>0</v>
      </c>
      <c r="AW42" s="176">
        <v>0</v>
      </c>
      <c r="AX42" s="175">
        <f t="shared" si="5"/>
        <v>0</v>
      </c>
      <c r="AY42" s="175">
        <f t="shared" si="5"/>
        <v>0</v>
      </c>
      <c r="AZ42" s="176">
        <v>0</v>
      </c>
      <c r="BA42" s="83">
        <v>0</v>
      </c>
      <c r="BB42" s="83">
        <v>0</v>
      </c>
      <c r="BC42" s="176">
        <v>0</v>
      </c>
      <c r="BD42" s="83">
        <v>0</v>
      </c>
      <c r="BE42" s="83">
        <v>0</v>
      </c>
      <c r="BF42" s="176">
        <v>0</v>
      </c>
      <c r="BG42" s="83">
        <v>0</v>
      </c>
      <c r="BH42" s="83">
        <v>0</v>
      </c>
      <c r="BI42" s="176">
        <v>0</v>
      </c>
      <c r="BJ42" s="175">
        <f t="shared" si="6"/>
        <v>0</v>
      </c>
      <c r="BK42" s="175">
        <f t="shared" si="6"/>
        <v>0</v>
      </c>
      <c r="BL42" s="176">
        <v>0</v>
      </c>
      <c r="BM42" s="90">
        <f t="shared" si="7"/>
        <v>0</v>
      </c>
    </row>
    <row r="43" spans="1:65" s="88" customFormat="1" x14ac:dyDescent="0.55000000000000004">
      <c r="A43" s="86"/>
      <c r="B43" s="87"/>
      <c r="C43" s="87"/>
      <c r="D43" s="78"/>
      <c r="E43" s="87"/>
      <c r="F43" s="78"/>
      <c r="G43" s="87" t="s">
        <v>64</v>
      </c>
      <c r="H43" s="87"/>
      <c r="I43" s="79">
        <v>0</v>
      </c>
      <c r="J43" s="83">
        <v>0</v>
      </c>
      <c r="K43" s="83">
        <v>0</v>
      </c>
      <c r="L43" s="175">
        <f t="shared" si="0"/>
        <v>0</v>
      </c>
      <c r="M43" s="175">
        <f t="shared" si="1"/>
        <v>0</v>
      </c>
      <c r="N43" s="176">
        <v>0</v>
      </c>
      <c r="O43" s="81">
        <f t="shared" si="2"/>
        <v>0</v>
      </c>
      <c r="P43" s="176">
        <v>0</v>
      </c>
      <c r="Q43" s="83"/>
      <c r="R43" s="83">
        <v>0</v>
      </c>
      <c r="S43" s="176">
        <v>0</v>
      </c>
      <c r="T43" s="83">
        <v>0</v>
      </c>
      <c r="U43" s="83">
        <v>0</v>
      </c>
      <c r="V43" s="176">
        <v>0</v>
      </c>
      <c r="W43" s="83">
        <v>0</v>
      </c>
      <c r="X43" s="83">
        <v>0</v>
      </c>
      <c r="Y43" s="176">
        <v>0</v>
      </c>
      <c r="Z43" s="175">
        <f t="shared" si="3"/>
        <v>0</v>
      </c>
      <c r="AA43" s="175">
        <f t="shared" si="3"/>
        <v>0</v>
      </c>
      <c r="AB43" s="176">
        <v>0</v>
      </c>
      <c r="AC43" s="83">
        <v>0</v>
      </c>
      <c r="AD43" s="83">
        <v>0</v>
      </c>
      <c r="AE43" s="176">
        <v>0</v>
      </c>
      <c r="AF43" s="83">
        <v>0</v>
      </c>
      <c r="AG43" s="83">
        <v>0</v>
      </c>
      <c r="AH43" s="176">
        <v>0</v>
      </c>
      <c r="AI43" s="83">
        <v>0</v>
      </c>
      <c r="AJ43" s="83">
        <v>0</v>
      </c>
      <c r="AK43" s="176">
        <v>0</v>
      </c>
      <c r="AL43" s="175">
        <f t="shared" si="4"/>
        <v>0</v>
      </c>
      <c r="AM43" s="175">
        <f t="shared" si="4"/>
        <v>0</v>
      </c>
      <c r="AN43" s="176">
        <v>0</v>
      </c>
      <c r="AO43" s="83">
        <v>0</v>
      </c>
      <c r="AP43" s="83">
        <v>0</v>
      </c>
      <c r="AQ43" s="176">
        <v>0</v>
      </c>
      <c r="AR43" s="83">
        <v>0</v>
      </c>
      <c r="AS43" s="83">
        <v>0</v>
      </c>
      <c r="AT43" s="176">
        <v>0</v>
      </c>
      <c r="AU43" s="83">
        <v>0</v>
      </c>
      <c r="AV43" s="83">
        <v>0</v>
      </c>
      <c r="AW43" s="176">
        <v>0</v>
      </c>
      <c r="AX43" s="175">
        <f t="shared" si="5"/>
        <v>0</v>
      </c>
      <c r="AY43" s="175">
        <f t="shared" si="5"/>
        <v>0</v>
      </c>
      <c r="AZ43" s="176">
        <v>0</v>
      </c>
      <c r="BA43" s="83">
        <v>0</v>
      </c>
      <c r="BB43" s="83">
        <v>0</v>
      </c>
      <c r="BC43" s="176">
        <v>0</v>
      </c>
      <c r="BD43" s="83">
        <v>0</v>
      </c>
      <c r="BE43" s="83">
        <v>0</v>
      </c>
      <c r="BF43" s="176">
        <v>0</v>
      </c>
      <c r="BG43" s="83">
        <v>0</v>
      </c>
      <c r="BH43" s="83">
        <v>0</v>
      </c>
      <c r="BI43" s="176">
        <v>0</v>
      </c>
      <c r="BJ43" s="175">
        <f t="shared" si="6"/>
        <v>0</v>
      </c>
      <c r="BK43" s="175">
        <f t="shared" si="6"/>
        <v>0</v>
      </c>
      <c r="BL43" s="176">
        <v>0</v>
      </c>
      <c r="BM43" s="90">
        <f t="shared" si="7"/>
        <v>0</v>
      </c>
    </row>
    <row r="44" spans="1:65" s="88" customFormat="1" x14ac:dyDescent="0.55000000000000004">
      <c r="A44" s="86"/>
      <c r="B44" s="87"/>
      <c r="C44" s="87"/>
      <c r="D44" s="78"/>
      <c r="E44" s="87"/>
      <c r="F44" s="78"/>
      <c r="G44" s="87" t="s">
        <v>65</v>
      </c>
      <c r="H44" s="87"/>
      <c r="I44" s="79">
        <v>0</v>
      </c>
      <c r="J44" s="83">
        <v>0</v>
      </c>
      <c r="K44" s="83">
        <v>0</v>
      </c>
      <c r="L44" s="175">
        <f t="shared" si="0"/>
        <v>0</v>
      </c>
      <c r="M44" s="175">
        <f t="shared" si="1"/>
        <v>0</v>
      </c>
      <c r="N44" s="176">
        <v>0</v>
      </c>
      <c r="O44" s="81">
        <f t="shared" si="2"/>
        <v>0</v>
      </c>
      <c r="P44" s="176">
        <v>0</v>
      </c>
      <c r="Q44" s="83">
        <v>0</v>
      </c>
      <c r="R44" s="83">
        <v>0</v>
      </c>
      <c r="S44" s="176">
        <v>0</v>
      </c>
      <c r="T44" s="83">
        <v>0</v>
      </c>
      <c r="U44" s="83">
        <v>0</v>
      </c>
      <c r="V44" s="176">
        <v>0</v>
      </c>
      <c r="W44" s="83">
        <v>0</v>
      </c>
      <c r="X44" s="83">
        <v>0</v>
      </c>
      <c r="Y44" s="176">
        <v>0</v>
      </c>
      <c r="Z44" s="175">
        <f t="shared" si="3"/>
        <v>0</v>
      </c>
      <c r="AA44" s="175">
        <f t="shared" si="3"/>
        <v>0</v>
      </c>
      <c r="AB44" s="176">
        <v>0</v>
      </c>
      <c r="AC44" s="83">
        <v>0</v>
      </c>
      <c r="AD44" s="83">
        <v>0</v>
      </c>
      <c r="AE44" s="176">
        <v>0</v>
      </c>
      <c r="AF44" s="83">
        <v>0</v>
      </c>
      <c r="AG44" s="83">
        <v>0</v>
      </c>
      <c r="AH44" s="176">
        <v>0</v>
      </c>
      <c r="AI44" s="83">
        <v>0</v>
      </c>
      <c r="AJ44" s="83">
        <v>0</v>
      </c>
      <c r="AK44" s="176">
        <v>0</v>
      </c>
      <c r="AL44" s="175">
        <f t="shared" si="4"/>
        <v>0</v>
      </c>
      <c r="AM44" s="175">
        <f t="shared" si="4"/>
        <v>0</v>
      </c>
      <c r="AN44" s="176">
        <v>0</v>
      </c>
      <c r="AO44" s="83">
        <v>0</v>
      </c>
      <c r="AP44" s="83">
        <v>0</v>
      </c>
      <c r="AQ44" s="176">
        <v>0</v>
      </c>
      <c r="AR44" s="83">
        <v>0</v>
      </c>
      <c r="AS44" s="83">
        <v>0</v>
      </c>
      <c r="AT44" s="176">
        <v>0</v>
      </c>
      <c r="AU44" s="83">
        <v>0</v>
      </c>
      <c r="AV44" s="83">
        <v>0</v>
      </c>
      <c r="AW44" s="176">
        <v>0</v>
      </c>
      <c r="AX44" s="175">
        <f t="shared" si="5"/>
        <v>0</v>
      </c>
      <c r="AY44" s="175">
        <f t="shared" si="5"/>
        <v>0</v>
      </c>
      <c r="AZ44" s="176">
        <v>0</v>
      </c>
      <c r="BA44" s="83">
        <v>0</v>
      </c>
      <c r="BB44" s="83">
        <v>0</v>
      </c>
      <c r="BC44" s="176">
        <v>0</v>
      </c>
      <c r="BD44" s="83">
        <v>0</v>
      </c>
      <c r="BE44" s="83">
        <v>0</v>
      </c>
      <c r="BF44" s="176">
        <v>0</v>
      </c>
      <c r="BG44" s="83">
        <v>0</v>
      </c>
      <c r="BH44" s="83">
        <v>0</v>
      </c>
      <c r="BI44" s="176">
        <v>0</v>
      </c>
      <c r="BJ44" s="175">
        <f t="shared" si="6"/>
        <v>0</v>
      </c>
      <c r="BK44" s="175">
        <f t="shared" si="6"/>
        <v>0</v>
      </c>
      <c r="BL44" s="176">
        <v>0</v>
      </c>
      <c r="BM44" s="90">
        <f t="shared" si="7"/>
        <v>0</v>
      </c>
    </row>
    <row r="45" spans="1:65" s="88" customFormat="1" x14ac:dyDescent="0.55000000000000004">
      <c r="A45" s="86"/>
      <c r="B45" s="87"/>
      <c r="C45" s="87"/>
      <c r="D45" s="87"/>
      <c r="E45" s="87"/>
      <c r="F45" s="93"/>
      <c r="G45" s="87" t="s">
        <v>66</v>
      </c>
      <c r="H45" s="190"/>
      <c r="I45" s="79">
        <v>0</v>
      </c>
      <c r="J45" s="83">
        <v>0</v>
      </c>
      <c r="K45" s="83">
        <v>0</v>
      </c>
      <c r="L45" s="175">
        <f t="shared" si="0"/>
        <v>0</v>
      </c>
      <c r="M45" s="175">
        <f t="shared" si="1"/>
        <v>0</v>
      </c>
      <c r="N45" s="176">
        <v>0</v>
      </c>
      <c r="O45" s="81">
        <f t="shared" si="2"/>
        <v>0</v>
      </c>
      <c r="P45" s="176">
        <v>0</v>
      </c>
      <c r="Q45" s="83"/>
      <c r="R45" s="83">
        <v>0</v>
      </c>
      <c r="S45" s="176">
        <v>0</v>
      </c>
      <c r="T45" s="83">
        <v>0</v>
      </c>
      <c r="U45" s="83">
        <v>0</v>
      </c>
      <c r="V45" s="176">
        <v>0</v>
      </c>
      <c r="W45" s="83">
        <v>0</v>
      </c>
      <c r="X45" s="83">
        <v>0</v>
      </c>
      <c r="Y45" s="176">
        <v>0</v>
      </c>
      <c r="Z45" s="175">
        <f t="shared" si="3"/>
        <v>0</v>
      </c>
      <c r="AA45" s="175">
        <f>SUM(R45,U45,X45)</f>
        <v>0</v>
      </c>
      <c r="AB45" s="176">
        <v>0</v>
      </c>
      <c r="AC45" s="83">
        <v>0</v>
      </c>
      <c r="AD45" s="83">
        <v>0</v>
      </c>
      <c r="AE45" s="176">
        <v>0</v>
      </c>
      <c r="AF45" s="83">
        <v>0</v>
      </c>
      <c r="AG45" s="83">
        <v>0</v>
      </c>
      <c r="AH45" s="176">
        <v>0</v>
      </c>
      <c r="AI45" s="83">
        <v>0</v>
      </c>
      <c r="AJ45" s="83">
        <v>0</v>
      </c>
      <c r="AK45" s="176">
        <v>0</v>
      </c>
      <c r="AL45" s="175">
        <f t="shared" si="4"/>
        <v>0</v>
      </c>
      <c r="AM45" s="175">
        <f t="shared" si="4"/>
        <v>0</v>
      </c>
      <c r="AN45" s="176">
        <v>0</v>
      </c>
      <c r="AO45" s="83">
        <v>0</v>
      </c>
      <c r="AP45" s="83">
        <v>0</v>
      </c>
      <c r="AQ45" s="176">
        <v>0</v>
      </c>
      <c r="AR45" s="83">
        <v>0</v>
      </c>
      <c r="AS45" s="83">
        <v>0</v>
      </c>
      <c r="AT45" s="176">
        <v>0</v>
      </c>
      <c r="AU45" s="83">
        <v>0</v>
      </c>
      <c r="AV45" s="83">
        <v>0</v>
      </c>
      <c r="AW45" s="176">
        <v>0</v>
      </c>
      <c r="AX45" s="175">
        <f t="shared" si="5"/>
        <v>0</v>
      </c>
      <c r="AY45" s="175">
        <f t="shared" si="5"/>
        <v>0</v>
      </c>
      <c r="AZ45" s="176">
        <v>0</v>
      </c>
      <c r="BA45" s="83">
        <v>0</v>
      </c>
      <c r="BB45" s="83">
        <v>0</v>
      </c>
      <c r="BC45" s="176">
        <v>0</v>
      </c>
      <c r="BD45" s="83">
        <v>0</v>
      </c>
      <c r="BE45" s="83">
        <v>0</v>
      </c>
      <c r="BF45" s="176">
        <v>0</v>
      </c>
      <c r="BG45" s="83">
        <v>0</v>
      </c>
      <c r="BH45" s="83">
        <v>0</v>
      </c>
      <c r="BI45" s="176">
        <v>0</v>
      </c>
      <c r="BJ45" s="175">
        <f t="shared" si="6"/>
        <v>0</v>
      </c>
      <c r="BK45" s="175">
        <f t="shared" si="6"/>
        <v>0</v>
      </c>
      <c r="BL45" s="176">
        <v>0</v>
      </c>
      <c r="BM45" s="90">
        <f t="shared" si="7"/>
        <v>0</v>
      </c>
    </row>
    <row r="46" spans="1:65" s="88" customFormat="1" x14ac:dyDescent="0.55000000000000004">
      <c r="A46" s="86"/>
      <c r="B46" s="87"/>
      <c r="C46" s="87"/>
      <c r="D46" s="78"/>
      <c r="E46" s="78" t="s">
        <v>67</v>
      </c>
      <c r="F46" s="78"/>
      <c r="G46" s="87"/>
      <c r="H46" s="276"/>
      <c r="I46" s="79">
        <f>SUM(I47:I48)</f>
        <v>0</v>
      </c>
      <c r="J46" s="79">
        <f>SUM(J47:J48)</f>
        <v>0</v>
      </c>
      <c r="K46" s="79">
        <f>SUM(K47:K48)</f>
        <v>0</v>
      </c>
      <c r="L46" s="175">
        <f t="shared" si="0"/>
        <v>0</v>
      </c>
      <c r="M46" s="175">
        <f t="shared" si="1"/>
        <v>0</v>
      </c>
      <c r="N46" s="176">
        <v>0</v>
      </c>
      <c r="O46" s="81">
        <f t="shared" si="2"/>
        <v>0</v>
      </c>
      <c r="P46" s="176">
        <v>0</v>
      </c>
      <c r="Q46" s="79">
        <f>SUM(Q47:Q48)</f>
        <v>0</v>
      </c>
      <c r="R46" s="79">
        <f>SUM(R47:R48)</f>
        <v>0</v>
      </c>
      <c r="S46" s="176">
        <v>0</v>
      </c>
      <c r="T46" s="171">
        <f>SUM(T47:T48)</f>
        <v>0</v>
      </c>
      <c r="U46" s="171">
        <f>SUM(U47:U48)</f>
        <v>0</v>
      </c>
      <c r="V46" s="176">
        <v>0</v>
      </c>
      <c r="W46" s="171">
        <f>SUM(W47:W48)</f>
        <v>0</v>
      </c>
      <c r="X46" s="171">
        <f>SUM(X47:X48)</f>
        <v>0</v>
      </c>
      <c r="Y46" s="176">
        <v>0</v>
      </c>
      <c r="Z46" s="175">
        <f t="shared" si="3"/>
        <v>0</v>
      </c>
      <c r="AA46" s="175">
        <f t="shared" si="3"/>
        <v>0</v>
      </c>
      <c r="AB46" s="176">
        <v>0</v>
      </c>
      <c r="AC46" s="171">
        <f>SUM(AC47:AC48)</f>
        <v>0</v>
      </c>
      <c r="AD46" s="171">
        <f>SUM(AD47:AD48)</f>
        <v>0</v>
      </c>
      <c r="AE46" s="176">
        <v>0</v>
      </c>
      <c r="AF46" s="171">
        <f>SUM(AF47:AF48)</f>
        <v>0</v>
      </c>
      <c r="AG46" s="171">
        <f>SUM(AG47:AG48)</f>
        <v>0</v>
      </c>
      <c r="AH46" s="176">
        <v>0</v>
      </c>
      <c r="AI46" s="171">
        <f>SUM(AI47:AI48)</f>
        <v>0</v>
      </c>
      <c r="AJ46" s="171">
        <f>SUM(AJ47:AJ48)</f>
        <v>0</v>
      </c>
      <c r="AK46" s="176">
        <v>0</v>
      </c>
      <c r="AL46" s="175">
        <f t="shared" si="4"/>
        <v>0</v>
      </c>
      <c r="AM46" s="175">
        <f t="shared" si="4"/>
        <v>0</v>
      </c>
      <c r="AN46" s="176">
        <v>0</v>
      </c>
      <c r="AO46" s="171">
        <f>SUM(AO47:AO48)</f>
        <v>0</v>
      </c>
      <c r="AP46" s="171">
        <f>SUM(AP47:AP48)</f>
        <v>0</v>
      </c>
      <c r="AQ46" s="176">
        <v>0</v>
      </c>
      <c r="AR46" s="171">
        <f>SUM(AR47:AR48)</f>
        <v>0</v>
      </c>
      <c r="AS46" s="171">
        <f>SUM(AS47:AS48)</f>
        <v>0</v>
      </c>
      <c r="AT46" s="176">
        <v>0</v>
      </c>
      <c r="AU46" s="171">
        <f>SUM(AU47:AU48)</f>
        <v>0</v>
      </c>
      <c r="AV46" s="171">
        <f>SUM(AV47:AV48)</f>
        <v>0</v>
      </c>
      <c r="AW46" s="176">
        <v>0</v>
      </c>
      <c r="AX46" s="175">
        <f t="shared" si="5"/>
        <v>0</v>
      </c>
      <c r="AY46" s="175">
        <f t="shared" si="5"/>
        <v>0</v>
      </c>
      <c r="AZ46" s="176">
        <v>0</v>
      </c>
      <c r="BA46" s="171">
        <f>SUM(BA47:BA48)</f>
        <v>0</v>
      </c>
      <c r="BB46" s="171">
        <f>SUM(BB47:BB48)</f>
        <v>0</v>
      </c>
      <c r="BC46" s="176">
        <v>0</v>
      </c>
      <c r="BD46" s="171">
        <f>SUM(BD47:BD48)</f>
        <v>0</v>
      </c>
      <c r="BE46" s="171">
        <f>SUM(BE47:BE48)</f>
        <v>0</v>
      </c>
      <c r="BF46" s="176">
        <v>0</v>
      </c>
      <c r="BG46" s="171">
        <f>SUM(BG47:BG48)</f>
        <v>0</v>
      </c>
      <c r="BH46" s="171">
        <f>SUM(BH47:BH48)</f>
        <v>0</v>
      </c>
      <c r="BI46" s="176">
        <v>0</v>
      </c>
      <c r="BJ46" s="175">
        <f t="shared" si="6"/>
        <v>0</v>
      </c>
      <c r="BK46" s="175">
        <f t="shared" si="6"/>
        <v>0</v>
      </c>
      <c r="BL46" s="176">
        <v>0</v>
      </c>
      <c r="BM46" s="90">
        <f t="shared" si="7"/>
        <v>0</v>
      </c>
    </row>
    <row r="47" spans="1:65" s="88" customFormat="1" x14ac:dyDescent="0.55000000000000004">
      <c r="A47" s="86"/>
      <c r="B47" s="87"/>
      <c r="C47" s="87"/>
      <c r="D47" s="78"/>
      <c r="E47" s="91"/>
      <c r="F47" s="91" t="s">
        <v>68</v>
      </c>
      <c r="G47" s="87"/>
      <c r="H47" s="276"/>
      <c r="I47" s="79">
        <v>0</v>
      </c>
      <c r="J47" s="83">
        <v>0</v>
      </c>
      <c r="K47" s="83">
        <v>0</v>
      </c>
      <c r="L47" s="175">
        <f t="shared" si="0"/>
        <v>0</v>
      </c>
      <c r="M47" s="175">
        <f t="shared" si="1"/>
        <v>0</v>
      </c>
      <c r="N47" s="176">
        <v>0</v>
      </c>
      <c r="O47" s="81">
        <f t="shared" si="2"/>
        <v>0</v>
      </c>
      <c r="P47" s="176">
        <v>0</v>
      </c>
      <c r="Q47" s="83">
        <v>0</v>
      </c>
      <c r="R47" s="83">
        <v>0</v>
      </c>
      <c r="S47" s="176">
        <v>0</v>
      </c>
      <c r="T47" s="83">
        <v>0</v>
      </c>
      <c r="U47" s="83">
        <v>0</v>
      </c>
      <c r="V47" s="176">
        <v>0</v>
      </c>
      <c r="W47" s="83">
        <v>0</v>
      </c>
      <c r="X47" s="83">
        <v>0</v>
      </c>
      <c r="Y47" s="176">
        <v>0</v>
      </c>
      <c r="Z47" s="175">
        <f t="shared" si="3"/>
        <v>0</v>
      </c>
      <c r="AA47" s="175">
        <f t="shared" si="3"/>
        <v>0</v>
      </c>
      <c r="AB47" s="176">
        <v>0</v>
      </c>
      <c r="AC47" s="83">
        <v>0</v>
      </c>
      <c r="AD47" s="83">
        <v>0</v>
      </c>
      <c r="AE47" s="176">
        <v>0</v>
      </c>
      <c r="AF47" s="83">
        <v>0</v>
      </c>
      <c r="AG47" s="83">
        <v>0</v>
      </c>
      <c r="AH47" s="176">
        <v>0</v>
      </c>
      <c r="AI47" s="83">
        <v>0</v>
      </c>
      <c r="AJ47" s="83">
        <v>0</v>
      </c>
      <c r="AK47" s="176">
        <v>0</v>
      </c>
      <c r="AL47" s="175">
        <v>0</v>
      </c>
      <c r="AM47" s="175">
        <f t="shared" si="4"/>
        <v>0</v>
      </c>
      <c r="AN47" s="176">
        <v>0</v>
      </c>
      <c r="AO47" s="83">
        <v>0</v>
      </c>
      <c r="AP47" s="83">
        <v>0</v>
      </c>
      <c r="AQ47" s="176">
        <v>0</v>
      </c>
      <c r="AR47" s="83">
        <v>0</v>
      </c>
      <c r="AS47" s="83">
        <v>0</v>
      </c>
      <c r="AT47" s="176">
        <v>0</v>
      </c>
      <c r="AU47" s="83">
        <v>0</v>
      </c>
      <c r="AV47" s="83">
        <v>0</v>
      </c>
      <c r="AW47" s="176">
        <v>0</v>
      </c>
      <c r="AX47" s="175">
        <f t="shared" si="5"/>
        <v>0</v>
      </c>
      <c r="AY47" s="175">
        <f t="shared" si="5"/>
        <v>0</v>
      </c>
      <c r="AZ47" s="176">
        <v>0</v>
      </c>
      <c r="BA47" s="83">
        <v>0</v>
      </c>
      <c r="BB47" s="83">
        <v>0</v>
      </c>
      <c r="BC47" s="176">
        <v>0</v>
      </c>
      <c r="BD47" s="83">
        <v>0</v>
      </c>
      <c r="BE47" s="83">
        <v>0</v>
      </c>
      <c r="BF47" s="176">
        <v>0</v>
      </c>
      <c r="BG47" s="83">
        <v>0</v>
      </c>
      <c r="BH47" s="83">
        <v>0</v>
      </c>
      <c r="BI47" s="176">
        <v>0</v>
      </c>
      <c r="BJ47" s="175">
        <f t="shared" si="6"/>
        <v>0</v>
      </c>
      <c r="BK47" s="175">
        <f t="shared" si="6"/>
        <v>0</v>
      </c>
      <c r="BL47" s="176">
        <v>0</v>
      </c>
      <c r="BM47" s="90">
        <f t="shared" si="7"/>
        <v>0</v>
      </c>
    </row>
    <row r="48" spans="1:65" s="88" customFormat="1" x14ac:dyDescent="0.55000000000000004">
      <c r="A48" s="86"/>
      <c r="B48" s="87"/>
      <c r="C48" s="87"/>
      <c r="D48" s="78"/>
      <c r="E48" s="91"/>
      <c r="F48" s="94" t="s">
        <v>69</v>
      </c>
      <c r="G48" s="87"/>
      <c r="H48" s="276"/>
      <c r="I48" s="79">
        <v>0</v>
      </c>
      <c r="J48" s="83">
        <v>0</v>
      </c>
      <c r="K48" s="83">
        <v>0</v>
      </c>
      <c r="L48" s="175">
        <f t="shared" si="0"/>
        <v>0</v>
      </c>
      <c r="M48" s="175">
        <f t="shared" si="1"/>
        <v>0</v>
      </c>
      <c r="N48" s="176">
        <v>0</v>
      </c>
      <c r="O48" s="81">
        <f t="shared" si="2"/>
        <v>0</v>
      </c>
      <c r="P48" s="176">
        <v>0</v>
      </c>
      <c r="Q48" s="83">
        <v>0</v>
      </c>
      <c r="R48" s="83">
        <v>0</v>
      </c>
      <c r="S48" s="176">
        <v>0</v>
      </c>
      <c r="T48" s="83">
        <v>0</v>
      </c>
      <c r="U48" s="83">
        <v>0</v>
      </c>
      <c r="V48" s="176">
        <v>0</v>
      </c>
      <c r="W48" s="83">
        <v>0</v>
      </c>
      <c r="X48" s="83">
        <v>0</v>
      </c>
      <c r="Y48" s="176">
        <v>0</v>
      </c>
      <c r="Z48" s="175">
        <f t="shared" si="3"/>
        <v>0</v>
      </c>
      <c r="AA48" s="175">
        <f t="shared" si="3"/>
        <v>0</v>
      </c>
      <c r="AB48" s="176">
        <v>0</v>
      </c>
      <c r="AC48" s="83">
        <v>0</v>
      </c>
      <c r="AD48" s="83">
        <v>0</v>
      </c>
      <c r="AE48" s="176">
        <v>0</v>
      </c>
      <c r="AF48" s="83">
        <v>0</v>
      </c>
      <c r="AG48" s="83">
        <v>0</v>
      </c>
      <c r="AH48" s="176">
        <v>0</v>
      </c>
      <c r="AI48" s="83">
        <v>0</v>
      </c>
      <c r="AJ48" s="83">
        <v>0</v>
      </c>
      <c r="AK48" s="176">
        <v>0</v>
      </c>
      <c r="AL48" s="175">
        <f t="shared" si="4"/>
        <v>0</v>
      </c>
      <c r="AM48" s="175">
        <f t="shared" si="4"/>
        <v>0</v>
      </c>
      <c r="AN48" s="176">
        <v>0</v>
      </c>
      <c r="AO48" s="83">
        <v>0</v>
      </c>
      <c r="AP48" s="83">
        <v>0</v>
      </c>
      <c r="AQ48" s="176">
        <v>0</v>
      </c>
      <c r="AR48" s="83">
        <v>0</v>
      </c>
      <c r="AS48" s="83">
        <v>0</v>
      </c>
      <c r="AT48" s="176">
        <v>0</v>
      </c>
      <c r="AU48" s="83">
        <v>0</v>
      </c>
      <c r="AV48" s="83">
        <v>0</v>
      </c>
      <c r="AW48" s="176">
        <v>0</v>
      </c>
      <c r="AX48" s="175">
        <f t="shared" si="5"/>
        <v>0</v>
      </c>
      <c r="AY48" s="175">
        <f t="shared" si="5"/>
        <v>0</v>
      </c>
      <c r="AZ48" s="176">
        <v>0</v>
      </c>
      <c r="BA48" s="83">
        <v>0</v>
      </c>
      <c r="BB48" s="83">
        <v>0</v>
      </c>
      <c r="BC48" s="176">
        <v>0</v>
      </c>
      <c r="BD48" s="83">
        <v>0</v>
      </c>
      <c r="BE48" s="83">
        <v>0</v>
      </c>
      <c r="BF48" s="176">
        <v>0</v>
      </c>
      <c r="BG48" s="83">
        <v>0</v>
      </c>
      <c r="BH48" s="83">
        <v>0</v>
      </c>
      <c r="BI48" s="176">
        <v>0</v>
      </c>
      <c r="BJ48" s="175">
        <f t="shared" si="6"/>
        <v>0</v>
      </c>
      <c r="BK48" s="175">
        <f t="shared" si="6"/>
        <v>0</v>
      </c>
      <c r="BL48" s="176">
        <v>0</v>
      </c>
      <c r="BM48" s="90">
        <f t="shared" si="7"/>
        <v>0</v>
      </c>
    </row>
    <row r="49" spans="1:65" s="88" customFormat="1" hidden="1" x14ac:dyDescent="0.55000000000000004">
      <c r="A49" s="86"/>
      <c r="B49" s="87"/>
      <c r="C49" s="87"/>
      <c r="D49" s="78"/>
      <c r="E49" s="91" t="s">
        <v>124</v>
      </c>
      <c r="F49" s="78"/>
      <c r="G49" s="87"/>
      <c r="H49" s="276"/>
      <c r="I49" s="79"/>
      <c r="J49" s="83"/>
      <c r="K49" s="83"/>
      <c r="L49" s="175">
        <f t="shared" si="0"/>
        <v>0</v>
      </c>
      <c r="M49" s="175">
        <f t="shared" si="1"/>
        <v>0</v>
      </c>
      <c r="N49" s="176" t="e">
        <f>SUM(M49*100/L49)</f>
        <v>#DIV/0!</v>
      </c>
      <c r="O49" s="81">
        <f t="shared" si="2"/>
        <v>0</v>
      </c>
      <c r="P49" s="176" t="e">
        <f>SUM(O49*100/L49)</f>
        <v>#DIV/0!</v>
      </c>
      <c r="Q49" s="83"/>
      <c r="R49" s="83"/>
      <c r="S49" s="176" t="e">
        <f>SUM(R49*100/Q49)</f>
        <v>#DIV/0!</v>
      </c>
      <c r="T49" s="83"/>
      <c r="U49" s="83"/>
      <c r="V49" s="176" t="e">
        <f>SUM(U49*100/T49)</f>
        <v>#DIV/0!</v>
      </c>
      <c r="W49" s="83"/>
      <c r="X49" s="83"/>
      <c r="Y49" s="176" t="e">
        <f>SUM(X49*100/W49)</f>
        <v>#DIV/0!</v>
      </c>
      <c r="Z49" s="175">
        <f t="shared" si="3"/>
        <v>0</v>
      </c>
      <c r="AA49" s="175">
        <f t="shared" si="3"/>
        <v>0</v>
      </c>
      <c r="AB49" s="176" t="e">
        <f>SUM(AA49*100/Z49)</f>
        <v>#DIV/0!</v>
      </c>
      <c r="AC49" s="83"/>
      <c r="AD49" s="83"/>
      <c r="AE49" s="176" t="e">
        <f>SUM(AD49*100/AC49)</f>
        <v>#DIV/0!</v>
      </c>
      <c r="AF49" s="83"/>
      <c r="AG49" s="83"/>
      <c r="AH49" s="176" t="e">
        <f>SUM(AG49*100/AF49)</f>
        <v>#DIV/0!</v>
      </c>
      <c r="AI49" s="83"/>
      <c r="AJ49" s="83"/>
      <c r="AK49" s="176" t="e">
        <f>SUM(AJ49*100/AI49)</f>
        <v>#DIV/0!</v>
      </c>
      <c r="AL49" s="175">
        <f t="shared" si="4"/>
        <v>0</v>
      </c>
      <c r="AM49" s="175">
        <f t="shared" si="4"/>
        <v>0</v>
      </c>
      <c r="AN49" s="176" t="e">
        <f>SUM(AM49*100/AL49)</f>
        <v>#DIV/0!</v>
      </c>
      <c r="AO49" s="83"/>
      <c r="AP49" s="83"/>
      <c r="AQ49" s="176" t="e">
        <f>SUM(AP49*100/AO49)</f>
        <v>#DIV/0!</v>
      </c>
      <c r="AR49" s="83"/>
      <c r="AS49" s="83"/>
      <c r="AT49" s="176" t="e">
        <f>SUM(AS49*100/AR49)</f>
        <v>#DIV/0!</v>
      </c>
      <c r="AU49" s="83"/>
      <c r="AV49" s="83"/>
      <c r="AW49" s="176" t="e">
        <f>SUM(AV49*100/AU49)</f>
        <v>#DIV/0!</v>
      </c>
      <c r="AX49" s="175">
        <f t="shared" si="5"/>
        <v>0</v>
      </c>
      <c r="AY49" s="175">
        <f t="shared" si="5"/>
        <v>0</v>
      </c>
      <c r="AZ49" s="176" t="e">
        <f>SUM(AY49*100/AX49)</f>
        <v>#DIV/0!</v>
      </c>
      <c r="BA49" s="83"/>
      <c r="BB49" s="83"/>
      <c r="BC49" s="176" t="e">
        <f>SUM(BB49*100/BA49)</f>
        <v>#DIV/0!</v>
      </c>
      <c r="BD49" s="83"/>
      <c r="BE49" s="83"/>
      <c r="BF49" s="176" t="e">
        <f>SUM(BE49*100/BD49)</f>
        <v>#DIV/0!</v>
      </c>
      <c r="BG49" s="83"/>
      <c r="BH49" s="83"/>
      <c r="BI49" s="176" t="e">
        <f>SUM(BH49*100/BG49)</f>
        <v>#DIV/0!</v>
      </c>
      <c r="BJ49" s="175">
        <f t="shared" si="6"/>
        <v>0</v>
      </c>
      <c r="BK49" s="175">
        <f t="shared" si="6"/>
        <v>0</v>
      </c>
      <c r="BL49" s="176" t="e">
        <f>SUM(BK49*100/BJ49)</f>
        <v>#DIV/0!</v>
      </c>
      <c r="BM49" s="90">
        <f t="shared" si="7"/>
        <v>0</v>
      </c>
    </row>
    <row r="50" spans="1:65" s="88" customFormat="1" x14ac:dyDescent="0.55000000000000004">
      <c r="A50" s="86"/>
      <c r="B50" s="87"/>
      <c r="C50" s="87"/>
      <c r="D50" s="78" t="s">
        <v>70</v>
      </c>
      <c r="E50" s="87"/>
      <c r="F50" s="87"/>
      <c r="G50" s="87"/>
      <c r="H50" s="276"/>
      <c r="I50" s="79">
        <f>SUM(I51)</f>
        <v>0</v>
      </c>
      <c r="J50" s="79">
        <f>SUM(J51)</f>
        <v>10000</v>
      </c>
      <c r="K50" s="79">
        <f>SUM(K51)</f>
        <v>0</v>
      </c>
      <c r="L50" s="175">
        <f t="shared" si="0"/>
        <v>10000</v>
      </c>
      <c r="M50" s="175">
        <f t="shared" si="1"/>
        <v>10000</v>
      </c>
      <c r="N50" s="176">
        <f>SUM(M50*100/L50)</f>
        <v>100</v>
      </c>
      <c r="O50" s="81">
        <f t="shared" si="2"/>
        <v>0</v>
      </c>
      <c r="P50" s="176">
        <f>SUM(O50*100/L50)</f>
        <v>0</v>
      </c>
      <c r="Q50" s="79">
        <f>SUM(Q51)</f>
        <v>0</v>
      </c>
      <c r="R50" s="79">
        <f>SUM(R51)</f>
        <v>0</v>
      </c>
      <c r="S50" s="176">
        <v>0</v>
      </c>
      <c r="T50" s="171">
        <f>SUM(T51)</f>
        <v>0</v>
      </c>
      <c r="U50" s="171">
        <f>SUM(U51)</f>
        <v>0</v>
      </c>
      <c r="V50" s="176">
        <v>0</v>
      </c>
      <c r="W50" s="171">
        <f>SUM(W51)</f>
        <v>0</v>
      </c>
      <c r="X50" s="171">
        <f>SUM(X51)</f>
        <v>0</v>
      </c>
      <c r="Y50" s="176">
        <v>0</v>
      </c>
      <c r="Z50" s="175">
        <f t="shared" si="3"/>
        <v>0</v>
      </c>
      <c r="AA50" s="175">
        <f t="shared" si="3"/>
        <v>0</v>
      </c>
      <c r="AB50" s="176">
        <v>0</v>
      </c>
      <c r="AC50" s="171">
        <f>SUM(AC51)</f>
        <v>10000</v>
      </c>
      <c r="AD50" s="171">
        <f>SUM(AD51)</f>
        <v>10000</v>
      </c>
      <c r="AE50" s="176">
        <f>SUM(AD50*100/AC50)</f>
        <v>100</v>
      </c>
      <c r="AF50" s="171">
        <f>SUM(AF51)</f>
        <v>0</v>
      </c>
      <c r="AG50" s="171">
        <f>SUM(AG51)</f>
        <v>0</v>
      </c>
      <c r="AH50" s="176">
        <v>0</v>
      </c>
      <c r="AI50" s="171">
        <f>SUM(AI51)</f>
        <v>0</v>
      </c>
      <c r="AJ50" s="171">
        <f>SUM(AJ51)</f>
        <v>0</v>
      </c>
      <c r="AK50" s="176">
        <v>0</v>
      </c>
      <c r="AL50" s="175">
        <f t="shared" si="4"/>
        <v>10000</v>
      </c>
      <c r="AM50" s="175">
        <f t="shared" si="4"/>
        <v>10000</v>
      </c>
      <c r="AN50" s="176">
        <f>SUM(AM50*100/AL50)</f>
        <v>100</v>
      </c>
      <c r="AO50" s="171">
        <f>SUM(AO51)</f>
        <v>0</v>
      </c>
      <c r="AP50" s="171">
        <f>SUM(AP51)</f>
        <v>0</v>
      </c>
      <c r="AQ50" s="176">
        <v>0</v>
      </c>
      <c r="AR50" s="171">
        <f>SUM(AR51)</f>
        <v>0</v>
      </c>
      <c r="AS50" s="171">
        <f>SUM(AS51)</f>
        <v>0</v>
      </c>
      <c r="AT50" s="176">
        <v>0</v>
      </c>
      <c r="AU50" s="171">
        <f>SUM(AU51)</f>
        <v>0</v>
      </c>
      <c r="AV50" s="171">
        <f>SUM(AV51)</f>
        <v>0</v>
      </c>
      <c r="AW50" s="176">
        <v>0</v>
      </c>
      <c r="AX50" s="175">
        <f t="shared" si="5"/>
        <v>0</v>
      </c>
      <c r="AY50" s="175">
        <f t="shared" si="5"/>
        <v>0</v>
      </c>
      <c r="AZ50" s="176">
        <v>0</v>
      </c>
      <c r="BA50" s="171">
        <f>SUM(BA51)</f>
        <v>0</v>
      </c>
      <c r="BB50" s="171">
        <f>SUM(BB51)</f>
        <v>0</v>
      </c>
      <c r="BC50" s="176">
        <v>0</v>
      </c>
      <c r="BD50" s="171">
        <f>SUM(BD51)</f>
        <v>0</v>
      </c>
      <c r="BE50" s="171">
        <f>SUM(BE51)</f>
        <v>0</v>
      </c>
      <c r="BF50" s="176">
        <v>0</v>
      </c>
      <c r="BG50" s="171">
        <f>SUM(BG51)</f>
        <v>0</v>
      </c>
      <c r="BH50" s="171">
        <f>SUM(BH51)</f>
        <v>0</v>
      </c>
      <c r="BI50" s="176">
        <v>0</v>
      </c>
      <c r="BJ50" s="175">
        <f t="shared" si="6"/>
        <v>0</v>
      </c>
      <c r="BK50" s="175">
        <f t="shared" si="6"/>
        <v>0</v>
      </c>
      <c r="BL50" s="176">
        <v>0</v>
      </c>
      <c r="BM50" s="90">
        <f t="shared" si="7"/>
        <v>10000</v>
      </c>
    </row>
    <row r="51" spans="1:65" s="88" customFormat="1" x14ac:dyDescent="0.55000000000000004">
      <c r="A51" s="86"/>
      <c r="B51" s="87"/>
      <c r="C51" s="87"/>
      <c r="D51" s="78"/>
      <c r="E51" s="78" t="s">
        <v>71</v>
      </c>
      <c r="F51" s="87"/>
      <c r="G51" s="87"/>
      <c r="H51" s="276"/>
      <c r="I51" s="79">
        <f>SUM(I52:I54)</f>
        <v>0</v>
      </c>
      <c r="J51" s="79">
        <f>SUM(J52:J54)</f>
        <v>10000</v>
      </c>
      <c r="K51" s="79">
        <f>SUM(K52:K54)</f>
        <v>0</v>
      </c>
      <c r="L51" s="175">
        <f t="shared" si="0"/>
        <v>10000</v>
      </c>
      <c r="M51" s="175">
        <f t="shared" si="1"/>
        <v>10000</v>
      </c>
      <c r="N51" s="176">
        <f>SUM(M51*100/L51)</f>
        <v>100</v>
      </c>
      <c r="O51" s="81">
        <f t="shared" si="2"/>
        <v>0</v>
      </c>
      <c r="P51" s="176">
        <f>SUM(O51*100/L51)</f>
        <v>0</v>
      </c>
      <c r="Q51" s="79">
        <f>SUM(Q52:Q54)</f>
        <v>0</v>
      </c>
      <c r="R51" s="79">
        <f>SUM(R52:R54)</f>
        <v>0</v>
      </c>
      <c r="S51" s="176">
        <v>0</v>
      </c>
      <c r="T51" s="171">
        <f>SUM(T52:T54)</f>
        <v>0</v>
      </c>
      <c r="U51" s="171">
        <f>SUM(U52:U54)</f>
        <v>0</v>
      </c>
      <c r="V51" s="176">
        <v>0</v>
      </c>
      <c r="W51" s="171">
        <f>SUM(W52:W54)</f>
        <v>0</v>
      </c>
      <c r="X51" s="171">
        <f>SUM(X52:X54)</f>
        <v>0</v>
      </c>
      <c r="Y51" s="176">
        <v>0</v>
      </c>
      <c r="Z51" s="175">
        <f t="shared" si="3"/>
        <v>0</v>
      </c>
      <c r="AA51" s="175">
        <f t="shared" si="3"/>
        <v>0</v>
      </c>
      <c r="AB51" s="176">
        <v>0</v>
      </c>
      <c r="AC51" s="171">
        <f>SUM(AC52:AC54)</f>
        <v>10000</v>
      </c>
      <c r="AD51" s="171">
        <f>SUM(AD52:AD54)</f>
        <v>10000</v>
      </c>
      <c r="AE51" s="176">
        <f>SUM(AD51*100/AC51)</f>
        <v>100</v>
      </c>
      <c r="AF51" s="171">
        <f>SUM(AF52:AF54)</f>
        <v>0</v>
      </c>
      <c r="AG51" s="171">
        <f>SUM(AG52:AG54)</f>
        <v>0</v>
      </c>
      <c r="AH51" s="176">
        <v>0</v>
      </c>
      <c r="AI51" s="171">
        <f>SUM(AI52:AI54)</f>
        <v>0</v>
      </c>
      <c r="AJ51" s="171">
        <f>SUM(AJ52:AJ54)</f>
        <v>0</v>
      </c>
      <c r="AK51" s="176">
        <v>0</v>
      </c>
      <c r="AL51" s="175">
        <f t="shared" si="4"/>
        <v>10000</v>
      </c>
      <c r="AM51" s="175">
        <f t="shared" si="4"/>
        <v>10000</v>
      </c>
      <c r="AN51" s="176">
        <f>SUM(AM51*100/AL51)</f>
        <v>100</v>
      </c>
      <c r="AO51" s="171">
        <f>SUM(AO52:AO54)</f>
        <v>0</v>
      </c>
      <c r="AP51" s="171">
        <f>SUM(AP52:AP54)</f>
        <v>0</v>
      </c>
      <c r="AQ51" s="176">
        <v>0</v>
      </c>
      <c r="AR51" s="171">
        <f>SUM(AR52:AR54)</f>
        <v>0</v>
      </c>
      <c r="AS51" s="171">
        <f>SUM(AS52:AS54)</f>
        <v>0</v>
      </c>
      <c r="AT51" s="176">
        <v>0</v>
      </c>
      <c r="AU51" s="171">
        <f>SUM(AU52:AU54)</f>
        <v>0</v>
      </c>
      <c r="AV51" s="171">
        <f>SUM(AV52:AV54)</f>
        <v>0</v>
      </c>
      <c r="AW51" s="176">
        <v>0</v>
      </c>
      <c r="AX51" s="175">
        <f t="shared" si="5"/>
        <v>0</v>
      </c>
      <c r="AY51" s="175">
        <f t="shared" si="5"/>
        <v>0</v>
      </c>
      <c r="AZ51" s="176">
        <v>0</v>
      </c>
      <c r="BA51" s="171">
        <f>SUM(BA52:BA54)</f>
        <v>0</v>
      </c>
      <c r="BB51" s="171">
        <f>SUM(BB52:BB54)</f>
        <v>0</v>
      </c>
      <c r="BC51" s="176">
        <v>0</v>
      </c>
      <c r="BD51" s="171">
        <f>SUM(BD52:BD54)</f>
        <v>0</v>
      </c>
      <c r="BE51" s="171">
        <f>SUM(BE52:BE54)</f>
        <v>0</v>
      </c>
      <c r="BF51" s="176">
        <v>0</v>
      </c>
      <c r="BG51" s="171">
        <f>SUM(BG52:BG54)</f>
        <v>0</v>
      </c>
      <c r="BH51" s="171">
        <f>SUM(BH52:BH54)</f>
        <v>0</v>
      </c>
      <c r="BI51" s="176">
        <v>0</v>
      </c>
      <c r="BJ51" s="175">
        <f t="shared" si="6"/>
        <v>0</v>
      </c>
      <c r="BK51" s="175">
        <f t="shared" si="6"/>
        <v>0</v>
      </c>
      <c r="BL51" s="176">
        <v>0</v>
      </c>
      <c r="BM51" s="90">
        <f t="shared" si="7"/>
        <v>10000</v>
      </c>
    </row>
    <row r="52" spans="1:65" s="88" customFormat="1" x14ac:dyDescent="0.55000000000000004">
      <c r="A52" s="86"/>
      <c r="B52" s="87"/>
      <c r="C52" s="87"/>
      <c r="D52" s="78"/>
      <c r="E52" s="78"/>
      <c r="F52" s="87" t="s">
        <v>194</v>
      </c>
      <c r="G52" s="87"/>
      <c r="H52" s="87"/>
      <c r="I52" s="79">
        <v>0</v>
      </c>
      <c r="J52" s="83">
        <v>0</v>
      </c>
      <c r="K52" s="83">
        <v>0</v>
      </c>
      <c r="L52" s="175">
        <f t="shared" si="0"/>
        <v>0</v>
      </c>
      <c r="M52" s="175">
        <f t="shared" si="1"/>
        <v>0</v>
      </c>
      <c r="N52" s="176">
        <v>0</v>
      </c>
      <c r="O52" s="81">
        <f t="shared" si="2"/>
        <v>0</v>
      </c>
      <c r="P52" s="176">
        <v>0</v>
      </c>
      <c r="Q52" s="83">
        <v>0</v>
      </c>
      <c r="R52" s="83">
        <v>0</v>
      </c>
      <c r="S52" s="176">
        <v>0</v>
      </c>
      <c r="T52" s="83">
        <v>0</v>
      </c>
      <c r="U52" s="83">
        <v>0</v>
      </c>
      <c r="V52" s="176">
        <v>0</v>
      </c>
      <c r="W52" s="83">
        <v>0</v>
      </c>
      <c r="X52" s="83">
        <v>0</v>
      </c>
      <c r="Y52" s="176">
        <v>0</v>
      </c>
      <c r="Z52" s="175">
        <f t="shared" si="3"/>
        <v>0</v>
      </c>
      <c r="AA52" s="175">
        <f t="shared" si="3"/>
        <v>0</v>
      </c>
      <c r="AB52" s="176">
        <v>0</v>
      </c>
      <c r="AC52" s="83">
        <v>0</v>
      </c>
      <c r="AD52" s="83">
        <v>0</v>
      </c>
      <c r="AE52" s="176">
        <v>0</v>
      </c>
      <c r="AF52" s="83">
        <v>0</v>
      </c>
      <c r="AG52" s="83">
        <v>0</v>
      </c>
      <c r="AH52" s="176">
        <v>0</v>
      </c>
      <c r="AI52" s="83">
        <v>0</v>
      </c>
      <c r="AJ52" s="83">
        <v>0</v>
      </c>
      <c r="AK52" s="176">
        <v>0</v>
      </c>
      <c r="AL52" s="175">
        <f t="shared" si="4"/>
        <v>0</v>
      </c>
      <c r="AM52" s="175">
        <f t="shared" si="4"/>
        <v>0</v>
      </c>
      <c r="AN52" s="176">
        <v>0</v>
      </c>
      <c r="AO52" s="83">
        <v>0</v>
      </c>
      <c r="AP52" s="83">
        <v>0</v>
      </c>
      <c r="AQ52" s="176">
        <v>0</v>
      </c>
      <c r="AR52" s="83">
        <v>0</v>
      </c>
      <c r="AS52" s="83">
        <v>0</v>
      </c>
      <c r="AT52" s="176">
        <v>0</v>
      </c>
      <c r="AU52" s="83">
        <v>0</v>
      </c>
      <c r="AV52" s="83">
        <v>0</v>
      </c>
      <c r="AW52" s="176">
        <v>0</v>
      </c>
      <c r="AX52" s="175">
        <f t="shared" si="5"/>
        <v>0</v>
      </c>
      <c r="AY52" s="175">
        <f t="shared" si="5"/>
        <v>0</v>
      </c>
      <c r="AZ52" s="176">
        <v>0</v>
      </c>
      <c r="BA52" s="83">
        <v>0</v>
      </c>
      <c r="BB52" s="83">
        <v>0</v>
      </c>
      <c r="BC52" s="176">
        <v>0</v>
      </c>
      <c r="BD52" s="83">
        <v>0</v>
      </c>
      <c r="BE52" s="83">
        <v>0</v>
      </c>
      <c r="BF52" s="176">
        <v>0</v>
      </c>
      <c r="BG52" s="83">
        <v>0</v>
      </c>
      <c r="BH52" s="83">
        <v>0</v>
      </c>
      <c r="BI52" s="176">
        <v>0</v>
      </c>
      <c r="BJ52" s="175">
        <f t="shared" si="6"/>
        <v>0</v>
      </c>
      <c r="BK52" s="175">
        <f t="shared" si="6"/>
        <v>0</v>
      </c>
      <c r="BL52" s="176">
        <v>0</v>
      </c>
      <c r="BM52" s="90">
        <f t="shared" si="7"/>
        <v>0</v>
      </c>
    </row>
    <row r="53" spans="1:65" s="88" customFormat="1" x14ac:dyDescent="0.55000000000000004">
      <c r="A53" s="86"/>
      <c r="B53" s="87"/>
      <c r="C53" s="87"/>
      <c r="D53" s="78"/>
      <c r="E53" s="92"/>
      <c r="F53" s="87" t="s">
        <v>195</v>
      </c>
      <c r="G53" s="87"/>
      <c r="H53" s="190"/>
      <c r="I53" s="79">
        <v>0</v>
      </c>
      <c r="J53" s="83">
        <v>10000</v>
      </c>
      <c r="K53" s="83">
        <v>0</v>
      </c>
      <c r="L53" s="175">
        <f t="shared" si="0"/>
        <v>10000</v>
      </c>
      <c r="M53" s="175">
        <f t="shared" si="1"/>
        <v>10000</v>
      </c>
      <c r="N53" s="176">
        <f>SUM(M53*100/L53)</f>
        <v>100</v>
      </c>
      <c r="O53" s="81">
        <f t="shared" si="2"/>
        <v>0</v>
      </c>
      <c r="P53" s="176">
        <f>SUM(O53*100/L53)</f>
        <v>0</v>
      </c>
      <c r="Q53" s="83">
        <v>0</v>
      </c>
      <c r="R53" s="83">
        <v>0</v>
      </c>
      <c r="S53" s="176">
        <v>0</v>
      </c>
      <c r="T53" s="83">
        <v>0</v>
      </c>
      <c r="U53" s="83">
        <v>0</v>
      </c>
      <c r="V53" s="176">
        <v>0</v>
      </c>
      <c r="W53" s="83">
        <v>0</v>
      </c>
      <c r="X53" s="83">
        <v>0</v>
      </c>
      <c r="Y53" s="176">
        <v>0</v>
      </c>
      <c r="Z53" s="175">
        <f t="shared" si="3"/>
        <v>0</v>
      </c>
      <c r="AA53" s="175">
        <f t="shared" si="3"/>
        <v>0</v>
      </c>
      <c r="AB53" s="176">
        <v>0</v>
      </c>
      <c r="AC53" s="83">
        <v>10000</v>
      </c>
      <c r="AD53" s="83">
        <v>10000</v>
      </c>
      <c r="AE53" s="176">
        <f>SUM(AD53*100/AC53)</f>
        <v>100</v>
      </c>
      <c r="AF53" s="83">
        <v>0</v>
      </c>
      <c r="AG53" s="83">
        <v>0</v>
      </c>
      <c r="AH53" s="176">
        <v>0</v>
      </c>
      <c r="AI53" s="83">
        <v>0</v>
      </c>
      <c r="AJ53" s="83">
        <v>0</v>
      </c>
      <c r="AK53" s="176">
        <v>0</v>
      </c>
      <c r="AL53" s="175">
        <f t="shared" si="4"/>
        <v>10000</v>
      </c>
      <c r="AM53" s="175">
        <f t="shared" si="4"/>
        <v>10000</v>
      </c>
      <c r="AN53" s="176">
        <f>SUM(AM53*100/AL53)</f>
        <v>100</v>
      </c>
      <c r="AO53" s="83">
        <v>0</v>
      </c>
      <c r="AP53" s="83">
        <v>0</v>
      </c>
      <c r="AQ53" s="176">
        <v>0</v>
      </c>
      <c r="AR53" s="83">
        <v>0</v>
      </c>
      <c r="AS53" s="83">
        <v>0</v>
      </c>
      <c r="AT53" s="176">
        <v>0</v>
      </c>
      <c r="AU53" s="83">
        <v>0</v>
      </c>
      <c r="AV53" s="83">
        <v>0</v>
      </c>
      <c r="AW53" s="176">
        <v>0</v>
      </c>
      <c r="AX53" s="175">
        <f t="shared" si="5"/>
        <v>0</v>
      </c>
      <c r="AY53" s="175">
        <f t="shared" si="5"/>
        <v>0</v>
      </c>
      <c r="AZ53" s="176">
        <v>0</v>
      </c>
      <c r="BA53" s="83">
        <v>0</v>
      </c>
      <c r="BB53" s="83">
        <v>0</v>
      </c>
      <c r="BC53" s="176">
        <v>0</v>
      </c>
      <c r="BD53" s="83">
        <v>0</v>
      </c>
      <c r="BE53" s="83">
        <v>0</v>
      </c>
      <c r="BF53" s="176">
        <v>0</v>
      </c>
      <c r="BG53" s="83">
        <v>0</v>
      </c>
      <c r="BH53" s="83">
        <v>0</v>
      </c>
      <c r="BI53" s="176">
        <v>0</v>
      </c>
      <c r="BJ53" s="175">
        <f t="shared" si="6"/>
        <v>0</v>
      </c>
      <c r="BK53" s="175">
        <f t="shared" si="6"/>
        <v>0</v>
      </c>
      <c r="BL53" s="176">
        <v>0</v>
      </c>
      <c r="BM53" s="90">
        <f t="shared" si="7"/>
        <v>10000</v>
      </c>
    </row>
    <row r="54" spans="1:65" s="88" customFormat="1" x14ac:dyDescent="0.55000000000000004">
      <c r="A54" s="86"/>
      <c r="B54" s="87"/>
      <c r="C54" s="87"/>
      <c r="D54" s="78"/>
      <c r="E54" s="92"/>
      <c r="F54" s="87" t="s">
        <v>196</v>
      </c>
      <c r="G54" s="87"/>
      <c r="H54" s="93"/>
      <c r="I54" s="79">
        <v>0</v>
      </c>
      <c r="J54" s="83">
        <v>0</v>
      </c>
      <c r="K54" s="83">
        <v>0</v>
      </c>
      <c r="L54" s="175">
        <f t="shared" si="0"/>
        <v>0</v>
      </c>
      <c r="M54" s="175">
        <f t="shared" si="1"/>
        <v>0</v>
      </c>
      <c r="N54" s="176">
        <v>0</v>
      </c>
      <c r="O54" s="81">
        <f t="shared" si="2"/>
        <v>0</v>
      </c>
      <c r="P54" s="176">
        <v>0</v>
      </c>
      <c r="Q54" s="83">
        <v>0</v>
      </c>
      <c r="R54" s="83">
        <v>0</v>
      </c>
      <c r="S54" s="176">
        <v>0</v>
      </c>
      <c r="T54" s="83">
        <v>0</v>
      </c>
      <c r="U54" s="83">
        <v>0</v>
      </c>
      <c r="V54" s="176">
        <v>0</v>
      </c>
      <c r="W54" s="83">
        <v>0</v>
      </c>
      <c r="X54" s="83">
        <v>0</v>
      </c>
      <c r="Y54" s="176">
        <v>0</v>
      </c>
      <c r="Z54" s="175">
        <f t="shared" si="3"/>
        <v>0</v>
      </c>
      <c r="AA54" s="175">
        <f t="shared" si="3"/>
        <v>0</v>
      </c>
      <c r="AB54" s="176">
        <v>0</v>
      </c>
      <c r="AC54" s="83">
        <v>0</v>
      </c>
      <c r="AD54" s="83">
        <v>0</v>
      </c>
      <c r="AE54" s="176">
        <v>0</v>
      </c>
      <c r="AF54" s="83">
        <v>0</v>
      </c>
      <c r="AG54" s="83">
        <v>0</v>
      </c>
      <c r="AH54" s="176">
        <v>0</v>
      </c>
      <c r="AI54" s="83">
        <v>0</v>
      </c>
      <c r="AJ54" s="83">
        <v>0</v>
      </c>
      <c r="AK54" s="176">
        <v>0</v>
      </c>
      <c r="AL54" s="175">
        <f t="shared" si="4"/>
        <v>0</v>
      </c>
      <c r="AM54" s="175">
        <f t="shared" si="4"/>
        <v>0</v>
      </c>
      <c r="AN54" s="176">
        <v>0</v>
      </c>
      <c r="AO54" s="83">
        <v>0</v>
      </c>
      <c r="AP54" s="83">
        <v>0</v>
      </c>
      <c r="AQ54" s="176">
        <v>0</v>
      </c>
      <c r="AR54" s="83">
        <v>0</v>
      </c>
      <c r="AS54" s="83">
        <v>0</v>
      </c>
      <c r="AT54" s="176">
        <v>0</v>
      </c>
      <c r="AU54" s="83">
        <v>0</v>
      </c>
      <c r="AV54" s="83">
        <v>0</v>
      </c>
      <c r="AW54" s="176">
        <v>0</v>
      </c>
      <c r="AX54" s="175">
        <f t="shared" si="5"/>
        <v>0</v>
      </c>
      <c r="AY54" s="175">
        <f t="shared" si="5"/>
        <v>0</v>
      </c>
      <c r="AZ54" s="176">
        <v>0</v>
      </c>
      <c r="BA54" s="83">
        <v>0</v>
      </c>
      <c r="BB54" s="83">
        <v>0</v>
      </c>
      <c r="BC54" s="176">
        <v>0</v>
      </c>
      <c r="BD54" s="83">
        <v>0</v>
      </c>
      <c r="BE54" s="83">
        <v>0</v>
      </c>
      <c r="BF54" s="176">
        <v>0</v>
      </c>
      <c r="BG54" s="83">
        <v>0</v>
      </c>
      <c r="BH54" s="83">
        <v>0</v>
      </c>
      <c r="BI54" s="176">
        <v>0</v>
      </c>
      <c r="BJ54" s="175">
        <f t="shared" si="6"/>
        <v>0</v>
      </c>
      <c r="BK54" s="175">
        <f t="shared" si="6"/>
        <v>0</v>
      </c>
      <c r="BL54" s="176">
        <v>0</v>
      </c>
      <c r="BM54" s="90">
        <f t="shared" si="7"/>
        <v>0</v>
      </c>
    </row>
    <row r="55" spans="1:65" s="97" customFormat="1" x14ac:dyDescent="0.55000000000000004">
      <c r="A55" s="95"/>
      <c r="B55" s="96"/>
      <c r="C55" s="69" t="s">
        <v>74</v>
      </c>
      <c r="D55" s="96"/>
      <c r="E55" s="96"/>
      <c r="F55" s="96"/>
      <c r="G55" s="96"/>
      <c r="H55" s="237"/>
      <c r="I55" s="70">
        <f t="shared" ref="I55:K57" si="9">SUM(I56)</f>
        <v>0</v>
      </c>
      <c r="J55" s="70">
        <f t="shared" si="9"/>
        <v>120000</v>
      </c>
      <c r="K55" s="70">
        <f t="shared" si="9"/>
        <v>0</v>
      </c>
      <c r="L55" s="273">
        <f t="shared" si="0"/>
        <v>120000</v>
      </c>
      <c r="M55" s="273">
        <f t="shared" si="1"/>
        <v>32100</v>
      </c>
      <c r="N55" s="274">
        <f>SUM(M55*100/L55)</f>
        <v>26.75</v>
      </c>
      <c r="O55" s="72">
        <f t="shared" si="2"/>
        <v>87900</v>
      </c>
      <c r="P55" s="274">
        <f>SUM(O55*100/L55)</f>
        <v>73.25</v>
      </c>
      <c r="Q55" s="70">
        <f t="shared" ref="Q55:R57" si="10">SUM(Q56)</f>
        <v>0</v>
      </c>
      <c r="R55" s="70">
        <f t="shared" si="10"/>
        <v>0</v>
      </c>
      <c r="S55" s="274">
        <v>0</v>
      </c>
      <c r="T55" s="163">
        <f t="shared" ref="T55:U57" si="11">SUM(T56)</f>
        <v>0</v>
      </c>
      <c r="U55" s="163">
        <f t="shared" si="11"/>
        <v>0</v>
      </c>
      <c r="V55" s="274">
        <v>0</v>
      </c>
      <c r="W55" s="163">
        <f t="shared" ref="W55:X57" si="12">SUM(W56)</f>
        <v>0</v>
      </c>
      <c r="X55" s="163">
        <f t="shared" si="12"/>
        <v>0</v>
      </c>
      <c r="Y55" s="274">
        <v>0</v>
      </c>
      <c r="Z55" s="273">
        <f t="shared" si="3"/>
        <v>0</v>
      </c>
      <c r="AA55" s="273">
        <f t="shared" si="3"/>
        <v>0</v>
      </c>
      <c r="AB55" s="274">
        <v>0</v>
      </c>
      <c r="AC55" s="163">
        <f t="shared" ref="AC55:AD57" si="13">SUM(AC56)</f>
        <v>0</v>
      </c>
      <c r="AD55" s="163">
        <f t="shared" si="13"/>
        <v>0</v>
      </c>
      <c r="AE55" s="274">
        <v>0</v>
      </c>
      <c r="AF55" s="163">
        <f t="shared" ref="AF55:AG57" si="14">SUM(AF56)</f>
        <v>32100</v>
      </c>
      <c r="AG55" s="163">
        <f t="shared" si="14"/>
        <v>32100</v>
      </c>
      <c r="AH55" s="274">
        <f>SUM(AG55*100/AF55)</f>
        <v>100</v>
      </c>
      <c r="AI55" s="163">
        <f t="shared" ref="AI55:AJ57" si="15">SUM(AI56)</f>
        <v>0</v>
      </c>
      <c r="AJ55" s="163">
        <f t="shared" si="15"/>
        <v>0</v>
      </c>
      <c r="AK55" s="274">
        <v>0</v>
      </c>
      <c r="AL55" s="273">
        <f t="shared" si="4"/>
        <v>32100</v>
      </c>
      <c r="AM55" s="273">
        <f t="shared" si="4"/>
        <v>32100</v>
      </c>
      <c r="AN55" s="274">
        <f>SUM(AM55*100/AL55)</f>
        <v>100</v>
      </c>
      <c r="AO55" s="163">
        <f t="shared" ref="AO55:AP57" si="16">SUM(AO56)</f>
        <v>0</v>
      </c>
      <c r="AP55" s="163">
        <f t="shared" si="16"/>
        <v>0</v>
      </c>
      <c r="AQ55" s="274">
        <v>0</v>
      </c>
      <c r="AR55" s="163">
        <f t="shared" ref="AR55:AS57" si="17">SUM(AR56)</f>
        <v>0</v>
      </c>
      <c r="AS55" s="163">
        <f t="shared" si="17"/>
        <v>0</v>
      </c>
      <c r="AT55" s="274">
        <v>0</v>
      </c>
      <c r="AU55" s="163">
        <f t="shared" ref="AU55:AV57" si="18">SUM(AU56)</f>
        <v>32100</v>
      </c>
      <c r="AV55" s="163">
        <f t="shared" si="18"/>
        <v>0</v>
      </c>
      <c r="AW55" s="274">
        <f>SUM(AV55*100/AU55)</f>
        <v>0</v>
      </c>
      <c r="AX55" s="273">
        <f t="shared" si="5"/>
        <v>32100</v>
      </c>
      <c r="AY55" s="273">
        <f t="shared" si="5"/>
        <v>0</v>
      </c>
      <c r="AZ55" s="274">
        <f>SUM(AY55*100/AX55)</f>
        <v>0</v>
      </c>
      <c r="BA55" s="163">
        <f t="shared" ref="BA55:BB57" si="19">SUM(BA56)</f>
        <v>0</v>
      </c>
      <c r="BB55" s="163">
        <f t="shared" si="19"/>
        <v>0</v>
      </c>
      <c r="BC55" s="274">
        <v>0</v>
      </c>
      <c r="BD55" s="163">
        <f t="shared" ref="BD55:BE57" si="20">SUM(BD56)</f>
        <v>0</v>
      </c>
      <c r="BE55" s="163">
        <f t="shared" si="20"/>
        <v>0</v>
      </c>
      <c r="BF55" s="274">
        <v>0</v>
      </c>
      <c r="BG55" s="163">
        <f t="shared" ref="BG55:BH57" si="21">SUM(BG56)</f>
        <v>55800</v>
      </c>
      <c r="BH55" s="163">
        <f t="shared" si="21"/>
        <v>0</v>
      </c>
      <c r="BI55" s="176">
        <f>SUM(BH55*100/BG55)</f>
        <v>0</v>
      </c>
      <c r="BJ55" s="273">
        <f t="shared" si="6"/>
        <v>55800</v>
      </c>
      <c r="BK55" s="273">
        <f t="shared" si="6"/>
        <v>0</v>
      </c>
      <c r="BL55" s="176">
        <f>SUM(BK55*100/BJ55)</f>
        <v>0</v>
      </c>
      <c r="BM55" s="275">
        <f t="shared" si="7"/>
        <v>120000</v>
      </c>
    </row>
    <row r="56" spans="1:65" s="88" customFormat="1" x14ac:dyDescent="0.55000000000000004">
      <c r="A56" s="86"/>
      <c r="B56" s="87"/>
      <c r="C56" s="87"/>
      <c r="D56" s="78" t="s">
        <v>40</v>
      </c>
      <c r="E56" s="87"/>
      <c r="F56" s="87"/>
      <c r="G56" s="87"/>
      <c r="H56" s="276"/>
      <c r="I56" s="79">
        <f t="shared" si="9"/>
        <v>0</v>
      </c>
      <c r="J56" s="79">
        <f t="shared" si="9"/>
        <v>120000</v>
      </c>
      <c r="K56" s="79">
        <f t="shared" si="9"/>
        <v>0</v>
      </c>
      <c r="L56" s="175">
        <f t="shared" si="0"/>
        <v>120000</v>
      </c>
      <c r="M56" s="175">
        <f t="shared" si="1"/>
        <v>32100</v>
      </c>
      <c r="N56" s="176">
        <f>SUM(M56*100/L56)</f>
        <v>26.75</v>
      </c>
      <c r="O56" s="81">
        <f t="shared" si="2"/>
        <v>87900</v>
      </c>
      <c r="P56" s="176">
        <f>SUM(O56*100/L56)</f>
        <v>73.25</v>
      </c>
      <c r="Q56" s="79">
        <f t="shared" si="10"/>
        <v>0</v>
      </c>
      <c r="R56" s="79">
        <f t="shared" si="10"/>
        <v>0</v>
      </c>
      <c r="S56" s="176">
        <v>0</v>
      </c>
      <c r="T56" s="171">
        <f t="shared" si="11"/>
        <v>0</v>
      </c>
      <c r="U56" s="171">
        <f t="shared" si="11"/>
        <v>0</v>
      </c>
      <c r="V56" s="176">
        <v>0</v>
      </c>
      <c r="W56" s="171">
        <f t="shared" si="12"/>
        <v>0</v>
      </c>
      <c r="X56" s="171">
        <f t="shared" si="12"/>
        <v>0</v>
      </c>
      <c r="Y56" s="176">
        <v>0</v>
      </c>
      <c r="Z56" s="175">
        <f t="shared" si="3"/>
        <v>0</v>
      </c>
      <c r="AA56" s="175">
        <f t="shared" si="3"/>
        <v>0</v>
      </c>
      <c r="AB56" s="176">
        <v>0</v>
      </c>
      <c r="AC56" s="171">
        <f t="shared" si="13"/>
        <v>0</v>
      </c>
      <c r="AD56" s="171">
        <f t="shared" si="13"/>
        <v>0</v>
      </c>
      <c r="AE56" s="176">
        <v>0</v>
      </c>
      <c r="AF56" s="171">
        <f t="shared" si="14"/>
        <v>32100</v>
      </c>
      <c r="AG56" s="171">
        <f t="shared" si="14"/>
        <v>32100</v>
      </c>
      <c r="AH56" s="176">
        <f>SUM(AG56*100/AF56)</f>
        <v>100</v>
      </c>
      <c r="AI56" s="171">
        <f t="shared" si="15"/>
        <v>0</v>
      </c>
      <c r="AJ56" s="171">
        <f t="shared" si="15"/>
        <v>0</v>
      </c>
      <c r="AK56" s="176">
        <v>0</v>
      </c>
      <c r="AL56" s="175">
        <f t="shared" si="4"/>
        <v>32100</v>
      </c>
      <c r="AM56" s="175">
        <f t="shared" si="4"/>
        <v>32100</v>
      </c>
      <c r="AN56" s="176">
        <f>SUM(AM56*100/AL56)</f>
        <v>100</v>
      </c>
      <c r="AO56" s="171">
        <f t="shared" si="16"/>
        <v>0</v>
      </c>
      <c r="AP56" s="171">
        <f t="shared" si="16"/>
        <v>0</v>
      </c>
      <c r="AQ56" s="176">
        <v>0</v>
      </c>
      <c r="AR56" s="171">
        <f t="shared" si="17"/>
        <v>0</v>
      </c>
      <c r="AS56" s="171">
        <f t="shared" si="17"/>
        <v>0</v>
      </c>
      <c r="AT56" s="176">
        <v>0</v>
      </c>
      <c r="AU56" s="171">
        <f t="shared" si="18"/>
        <v>32100</v>
      </c>
      <c r="AV56" s="171">
        <f t="shared" si="18"/>
        <v>0</v>
      </c>
      <c r="AW56" s="176">
        <f>SUM(AV56*100/AU56)</f>
        <v>0</v>
      </c>
      <c r="AX56" s="175">
        <f t="shared" si="5"/>
        <v>32100</v>
      </c>
      <c r="AY56" s="175">
        <f t="shared" si="5"/>
        <v>0</v>
      </c>
      <c r="AZ56" s="176">
        <f>SUM(AY56*100/AX56)</f>
        <v>0</v>
      </c>
      <c r="BA56" s="171">
        <f t="shared" si="19"/>
        <v>0</v>
      </c>
      <c r="BB56" s="171">
        <f t="shared" si="19"/>
        <v>0</v>
      </c>
      <c r="BC56" s="176">
        <v>0</v>
      </c>
      <c r="BD56" s="171">
        <f t="shared" si="20"/>
        <v>0</v>
      </c>
      <c r="BE56" s="171">
        <f t="shared" si="20"/>
        <v>0</v>
      </c>
      <c r="BF56" s="176">
        <v>0</v>
      </c>
      <c r="BG56" s="171">
        <f t="shared" si="21"/>
        <v>55800</v>
      </c>
      <c r="BH56" s="171">
        <f t="shared" si="21"/>
        <v>0</v>
      </c>
      <c r="BI56" s="176">
        <f>SUM(BH56*100/BG56)</f>
        <v>0</v>
      </c>
      <c r="BJ56" s="175">
        <f t="shared" si="6"/>
        <v>55800</v>
      </c>
      <c r="BK56" s="175">
        <f t="shared" si="6"/>
        <v>0</v>
      </c>
      <c r="BL56" s="176">
        <f>SUM(BK56*100/BJ56)</f>
        <v>0</v>
      </c>
      <c r="BM56" s="90">
        <f t="shared" si="7"/>
        <v>120000</v>
      </c>
    </row>
    <row r="57" spans="1:65" s="88" customFormat="1" x14ac:dyDescent="0.55000000000000004">
      <c r="A57" s="86"/>
      <c r="B57" s="87"/>
      <c r="C57" s="87"/>
      <c r="D57" s="78"/>
      <c r="E57" s="78" t="s">
        <v>41</v>
      </c>
      <c r="F57" s="87"/>
      <c r="G57" s="87"/>
      <c r="H57" s="276"/>
      <c r="I57" s="79">
        <f t="shared" si="9"/>
        <v>0</v>
      </c>
      <c r="J57" s="79">
        <f t="shared" si="9"/>
        <v>120000</v>
      </c>
      <c r="K57" s="79">
        <f t="shared" si="9"/>
        <v>0</v>
      </c>
      <c r="L57" s="175">
        <f t="shared" si="0"/>
        <v>120000</v>
      </c>
      <c r="M57" s="175">
        <f t="shared" si="1"/>
        <v>32100</v>
      </c>
      <c r="N57" s="176">
        <f>SUM(M57*100/L57)</f>
        <v>26.75</v>
      </c>
      <c r="O57" s="81">
        <f t="shared" si="2"/>
        <v>87900</v>
      </c>
      <c r="P57" s="176">
        <f>SUM(O57*100/L57)</f>
        <v>73.25</v>
      </c>
      <c r="Q57" s="79">
        <f t="shared" si="10"/>
        <v>0</v>
      </c>
      <c r="R57" s="79">
        <f t="shared" si="10"/>
        <v>0</v>
      </c>
      <c r="S57" s="176">
        <v>0</v>
      </c>
      <c r="T57" s="171">
        <f t="shared" si="11"/>
        <v>0</v>
      </c>
      <c r="U57" s="171">
        <f t="shared" si="11"/>
        <v>0</v>
      </c>
      <c r="V57" s="176">
        <v>0</v>
      </c>
      <c r="W57" s="171">
        <f t="shared" si="12"/>
        <v>0</v>
      </c>
      <c r="X57" s="171">
        <f t="shared" si="12"/>
        <v>0</v>
      </c>
      <c r="Y57" s="176">
        <v>0</v>
      </c>
      <c r="Z57" s="175">
        <f t="shared" si="3"/>
        <v>0</v>
      </c>
      <c r="AA57" s="175">
        <f t="shared" si="3"/>
        <v>0</v>
      </c>
      <c r="AB57" s="176">
        <v>0</v>
      </c>
      <c r="AC57" s="171">
        <f t="shared" si="13"/>
        <v>0</v>
      </c>
      <c r="AD57" s="171">
        <f t="shared" si="13"/>
        <v>0</v>
      </c>
      <c r="AE57" s="176">
        <v>0</v>
      </c>
      <c r="AF57" s="171">
        <f t="shared" si="14"/>
        <v>32100</v>
      </c>
      <c r="AG57" s="171">
        <f t="shared" si="14"/>
        <v>32100</v>
      </c>
      <c r="AH57" s="176">
        <f>SUM(AG57*100/AF57)</f>
        <v>100</v>
      </c>
      <c r="AI57" s="171">
        <f t="shared" si="15"/>
        <v>0</v>
      </c>
      <c r="AJ57" s="171">
        <f t="shared" si="15"/>
        <v>0</v>
      </c>
      <c r="AK57" s="176">
        <v>0</v>
      </c>
      <c r="AL57" s="175">
        <f t="shared" si="4"/>
        <v>32100</v>
      </c>
      <c r="AM57" s="175">
        <f t="shared" si="4"/>
        <v>32100</v>
      </c>
      <c r="AN57" s="176">
        <f>SUM(AM57*100/AL57)</f>
        <v>100</v>
      </c>
      <c r="AO57" s="171">
        <f t="shared" si="16"/>
        <v>0</v>
      </c>
      <c r="AP57" s="171">
        <f t="shared" si="16"/>
        <v>0</v>
      </c>
      <c r="AQ57" s="176">
        <v>0</v>
      </c>
      <c r="AR57" s="171">
        <f t="shared" si="17"/>
        <v>0</v>
      </c>
      <c r="AS57" s="171">
        <f t="shared" si="17"/>
        <v>0</v>
      </c>
      <c r="AT57" s="176">
        <v>0</v>
      </c>
      <c r="AU57" s="171">
        <f t="shared" si="18"/>
        <v>32100</v>
      </c>
      <c r="AV57" s="171">
        <f t="shared" si="18"/>
        <v>0</v>
      </c>
      <c r="AW57" s="176">
        <f>SUM(AV57*100/AU57)</f>
        <v>0</v>
      </c>
      <c r="AX57" s="175">
        <f t="shared" si="5"/>
        <v>32100</v>
      </c>
      <c r="AY57" s="175">
        <f t="shared" si="5"/>
        <v>0</v>
      </c>
      <c r="AZ57" s="176">
        <f>SUM(AY57*100/AX57)</f>
        <v>0</v>
      </c>
      <c r="BA57" s="171">
        <f t="shared" si="19"/>
        <v>0</v>
      </c>
      <c r="BB57" s="171">
        <f t="shared" si="19"/>
        <v>0</v>
      </c>
      <c r="BC57" s="176">
        <v>0</v>
      </c>
      <c r="BD57" s="171">
        <f t="shared" si="20"/>
        <v>0</v>
      </c>
      <c r="BE57" s="171">
        <f t="shared" si="20"/>
        <v>0</v>
      </c>
      <c r="BF57" s="176">
        <v>0</v>
      </c>
      <c r="BG57" s="171">
        <f t="shared" si="21"/>
        <v>55800</v>
      </c>
      <c r="BH57" s="171">
        <f t="shared" si="21"/>
        <v>0</v>
      </c>
      <c r="BI57" s="176">
        <f>SUM(BH57*100/BG57)</f>
        <v>0</v>
      </c>
      <c r="BJ57" s="175">
        <f t="shared" si="6"/>
        <v>55800</v>
      </c>
      <c r="BK57" s="175">
        <f t="shared" si="6"/>
        <v>0</v>
      </c>
      <c r="BL57" s="176">
        <f>SUM(BK57*100/BJ57)</f>
        <v>0</v>
      </c>
      <c r="BM57" s="90">
        <f t="shared" si="7"/>
        <v>120000</v>
      </c>
    </row>
    <row r="58" spans="1:65" s="88" customFormat="1" x14ac:dyDescent="0.55000000000000004">
      <c r="A58" s="86"/>
      <c r="B58" s="87"/>
      <c r="C58" s="87"/>
      <c r="D58" s="78"/>
      <c r="E58" s="87"/>
      <c r="F58" s="78" t="s">
        <v>47</v>
      </c>
      <c r="G58" s="87"/>
      <c r="H58" s="276"/>
      <c r="I58" s="79">
        <f>SUM(I59:I60)</f>
        <v>0</v>
      </c>
      <c r="J58" s="79">
        <f>SUM(J59:J60)</f>
        <v>120000</v>
      </c>
      <c r="K58" s="79">
        <f>SUM(K59:K60)</f>
        <v>0</v>
      </c>
      <c r="L58" s="175">
        <f t="shared" si="0"/>
        <v>120000</v>
      </c>
      <c r="M58" s="175">
        <f t="shared" si="1"/>
        <v>32100</v>
      </c>
      <c r="N58" s="176">
        <f>SUM(M58*100/L58)</f>
        <v>26.75</v>
      </c>
      <c r="O58" s="81">
        <f t="shared" si="2"/>
        <v>87900</v>
      </c>
      <c r="P58" s="176">
        <f>SUM(O58*100/L58)</f>
        <v>73.25</v>
      </c>
      <c r="Q58" s="79">
        <f>SUM(Q59:Q60)</f>
        <v>0</v>
      </c>
      <c r="R58" s="79">
        <f>SUM(R59:R60)</f>
        <v>0</v>
      </c>
      <c r="S58" s="176">
        <v>0</v>
      </c>
      <c r="T58" s="171">
        <f>SUM(T59:T60)</f>
        <v>0</v>
      </c>
      <c r="U58" s="171">
        <f>SUM(U59:U60)</f>
        <v>0</v>
      </c>
      <c r="V58" s="176">
        <v>0</v>
      </c>
      <c r="W58" s="171">
        <f>SUM(W59:W60)</f>
        <v>0</v>
      </c>
      <c r="X58" s="171">
        <f>SUM(X59:X60)</f>
        <v>0</v>
      </c>
      <c r="Y58" s="176">
        <v>0</v>
      </c>
      <c r="Z58" s="175">
        <f t="shared" si="3"/>
        <v>0</v>
      </c>
      <c r="AA58" s="175">
        <f t="shared" si="3"/>
        <v>0</v>
      </c>
      <c r="AB58" s="176">
        <v>0</v>
      </c>
      <c r="AC58" s="171">
        <f>SUM(AC59:AC60)</f>
        <v>0</v>
      </c>
      <c r="AD58" s="171">
        <f>SUM(AD59:AD60)</f>
        <v>0</v>
      </c>
      <c r="AE58" s="176">
        <v>0</v>
      </c>
      <c r="AF58" s="171">
        <f>SUM(AF59:AF60)</f>
        <v>32100</v>
      </c>
      <c r="AG58" s="171">
        <f>SUM(AG59:AG60)</f>
        <v>32100</v>
      </c>
      <c r="AH58" s="176">
        <f>SUM(AG58*100/AF58)</f>
        <v>100</v>
      </c>
      <c r="AI58" s="171">
        <f>SUM(AI59:AI60)</f>
        <v>0</v>
      </c>
      <c r="AJ58" s="171">
        <f>SUM(AJ59:AJ60)</f>
        <v>0</v>
      </c>
      <c r="AK58" s="176">
        <v>0</v>
      </c>
      <c r="AL58" s="175">
        <f t="shared" si="4"/>
        <v>32100</v>
      </c>
      <c r="AM58" s="175">
        <f t="shared" si="4"/>
        <v>32100</v>
      </c>
      <c r="AN58" s="176">
        <f>SUM(AM58*100/AL58)</f>
        <v>100</v>
      </c>
      <c r="AO58" s="171">
        <f>SUM(AO59:AO60)</f>
        <v>0</v>
      </c>
      <c r="AP58" s="171">
        <f>SUM(AP59:AP60)</f>
        <v>0</v>
      </c>
      <c r="AQ58" s="176">
        <v>0</v>
      </c>
      <c r="AR58" s="171">
        <f>SUM(AR59:AR60)</f>
        <v>0</v>
      </c>
      <c r="AS58" s="171">
        <f>SUM(AS59:AS60)</f>
        <v>0</v>
      </c>
      <c r="AT58" s="176">
        <v>0</v>
      </c>
      <c r="AU58" s="171">
        <f>SUM(AU59:AU60)</f>
        <v>32100</v>
      </c>
      <c r="AV58" s="171">
        <f>SUM(AV59:AV60)</f>
        <v>0</v>
      </c>
      <c r="AW58" s="176">
        <f>SUM(AV58*100/AU58)</f>
        <v>0</v>
      </c>
      <c r="AX58" s="175">
        <f t="shared" si="5"/>
        <v>32100</v>
      </c>
      <c r="AY58" s="175">
        <f t="shared" si="5"/>
        <v>0</v>
      </c>
      <c r="AZ58" s="176">
        <f>SUM(AY58*100/AX58)</f>
        <v>0</v>
      </c>
      <c r="BA58" s="171">
        <f>SUM(BA59:BA60)</f>
        <v>0</v>
      </c>
      <c r="BB58" s="171">
        <f>SUM(BB59:BB60)</f>
        <v>0</v>
      </c>
      <c r="BC58" s="176">
        <v>0</v>
      </c>
      <c r="BD58" s="171">
        <f>SUM(BD59:BD60)</f>
        <v>0</v>
      </c>
      <c r="BE58" s="171">
        <f>SUM(BE59:BE60)</f>
        <v>0</v>
      </c>
      <c r="BF58" s="176">
        <v>0</v>
      </c>
      <c r="BG58" s="171">
        <f>SUM(BG59:BG60)</f>
        <v>55800</v>
      </c>
      <c r="BH58" s="171">
        <f>SUM(BH59:BH60)</f>
        <v>0</v>
      </c>
      <c r="BI58" s="176">
        <f>SUM(BH58*100/BG58)</f>
        <v>0</v>
      </c>
      <c r="BJ58" s="175">
        <f t="shared" si="6"/>
        <v>55800</v>
      </c>
      <c r="BK58" s="175">
        <f t="shared" si="6"/>
        <v>0</v>
      </c>
      <c r="BL58" s="176">
        <f>SUM(BK58*100/BJ58)</f>
        <v>0</v>
      </c>
      <c r="BM58" s="90">
        <f t="shared" si="7"/>
        <v>120000</v>
      </c>
    </row>
    <row r="59" spans="1:65" s="88" customFormat="1" x14ac:dyDescent="0.55000000000000004">
      <c r="A59" s="86"/>
      <c r="B59" s="87"/>
      <c r="C59" s="87"/>
      <c r="D59" s="87"/>
      <c r="E59" s="87"/>
      <c r="F59" s="87"/>
      <c r="G59" s="87" t="s">
        <v>75</v>
      </c>
      <c r="H59" s="190"/>
      <c r="I59" s="79">
        <v>0</v>
      </c>
      <c r="J59" s="83">
        <v>0</v>
      </c>
      <c r="K59" s="83">
        <v>0</v>
      </c>
      <c r="L59" s="175">
        <f t="shared" si="0"/>
        <v>0</v>
      </c>
      <c r="M59" s="175">
        <f t="shared" si="1"/>
        <v>0</v>
      </c>
      <c r="N59" s="176">
        <v>0</v>
      </c>
      <c r="O59" s="81">
        <f t="shared" si="2"/>
        <v>0</v>
      </c>
      <c r="P59" s="176">
        <v>0</v>
      </c>
      <c r="Q59" s="83">
        <v>0</v>
      </c>
      <c r="R59" s="83">
        <v>0</v>
      </c>
      <c r="S59" s="176">
        <v>0</v>
      </c>
      <c r="T59" s="83">
        <v>0</v>
      </c>
      <c r="U59" s="83">
        <v>0</v>
      </c>
      <c r="V59" s="176">
        <v>0</v>
      </c>
      <c r="W59" s="83">
        <v>0</v>
      </c>
      <c r="X59" s="83">
        <v>0</v>
      </c>
      <c r="Y59" s="176">
        <v>0</v>
      </c>
      <c r="Z59" s="175">
        <f t="shared" si="3"/>
        <v>0</v>
      </c>
      <c r="AA59" s="175">
        <f t="shared" si="3"/>
        <v>0</v>
      </c>
      <c r="AB59" s="176">
        <v>0</v>
      </c>
      <c r="AC59" s="83">
        <v>0</v>
      </c>
      <c r="AD59" s="83">
        <v>0</v>
      </c>
      <c r="AE59" s="176">
        <v>0</v>
      </c>
      <c r="AF59" s="83">
        <v>0</v>
      </c>
      <c r="AG59" s="83">
        <v>0</v>
      </c>
      <c r="AH59" s="176">
        <v>0</v>
      </c>
      <c r="AI59" s="83">
        <v>0</v>
      </c>
      <c r="AJ59" s="83">
        <v>0</v>
      </c>
      <c r="AK59" s="176">
        <v>0</v>
      </c>
      <c r="AL59" s="175">
        <f t="shared" si="4"/>
        <v>0</v>
      </c>
      <c r="AM59" s="175">
        <f t="shared" si="4"/>
        <v>0</v>
      </c>
      <c r="AN59" s="176">
        <v>0</v>
      </c>
      <c r="AO59" s="83">
        <v>0</v>
      </c>
      <c r="AP59" s="83">
        <v>0</v>
      </c>
      <c r="AQ59" s="176">
        <v>0</v>
      </c>
      <c r="AR59" s="83">
        <v>0</v>
      </c>
      <c r="AS59" s="83">
        <v>0</v>
      </c>
      <c r="AT59" s="176">
        <v>0</v>
      </c>
      <c r="AU59" s="83">
        <v>0</v>
      </c>
      <c r="AV59" s="83">
        <v>0</v>
      </c>
      <c r="AW59" s="176">
        <v>0</v>
      </c>
      <c r="AX59" s="175">
        <f t="shared" si="5"/>
        <v>0</v>
      </c>
      <c r="AY59" s="175">
        <f t="shared" si="5"/>
        <v>0</v>
      </c>
      <c r="AZ59" s="176">
        <v>0</v>
      </c>
      <c r="BA59" s="83">
        <v>0</v>
      </c>
      <c r="BB59" s="83">
        <v>0</v>
      </c>
      <c r="BC59" s="176">
        <v>0</v>
      </c>
      <c r="BD59" s="83">
        <v>0</v>
      </c>
      <c r="BE59" s="83">
        <v>0</v>
      </c>
      <c r="BF59" s="176">
        <v>0</v>
      </c>
      <c r="BG59" s="83">
        <v>0</v>
      </c>
      <c r="BH59" s="83">
        <v>0</v>
      </c>
      <c r="BI59" s="176">
        <v>0</v>
      </c>
      <c r="BJ59" s="175">
        <f t="shared" si="6"/>
        <v>0</v>
      </c>
      <c r="BK59" s="175">
        <f t="shared" si="6"/>
        <v>0</v>
      </c>
      <c r="BL59" s="176">
        <v>0</v>
      </c>
      <c r="BM59" s="90">
        <f t="shared" si="7"/>
        <v>0</v>
      </c>
    </row>
    <row r="60" spans="1:65" s="88" customFormat="1" x14ac:dyDescent="0.55000000000000004">
      <c r="A60" s="86"/>
      <c r="B60" s="87"/>
      <c r="C60" s="87"/>
      <c r="D60" s="87"/>
      <c r="E60" s="87"/>
      <c r="F60" s="87"/>
      <c r="G60" s="87" t="s">
        <v>76</v>
      </c>
      <c r="H60" s="93"/>
      <c r="I60" s="79">
        <v>0</v>
      </c>
      <c r="J60" s="83">
        <v>120000</v>
      </c>
      <c r="K60" s="83">
        <v>0</v>
      </c>
      <c r="L60" s="175">
        <f t="shared" si="0"/>
        <v>120000</v>
      </c>
      <c r="M60" s="175">
        <f t="shared" si="1"/>
        <v>32100</v>
      </c>
      <c r="N60" s="176">
        <f>SUM(M60*100/L60)</f>
        <v>26.75</v>
      </c>
      <c r="O60" s="81">
        <f t="shared" si="2"/>
        <v>87900</v>
      </c>
      <c r="P60" s="176">
        <f>SUM(O60*100/L60)</f>
        <v>73.25</v>
      </c>
      <c r="Q60" s="83">
        <v>0</v>
      </c>
      <c r="R60" s="83">
        <v>0</v>
      </c>
      <c r="S60" s="176">
        <v>0</v>
      </c>
      <c r="T60" s="83">
        <v>0</v>
      </c>
      <c r="U60" s="83">
        <v>0</v>
      </c>
      <c r="V60" s="176">
        <v>0</v>
      </c>
      <c r="W60" s="83">
        <v>0</v>
      </c>
      <c r="X60" s="83">
        <v>0</v>
      </c>
      <c r="Y60" s="176">
        <v>0</v>
      </c>
      <c r="Z60" s="175">
        <f t="shared" si="3"/>
        <v>0</v>
      </c>
      <c r="AA60" s="175">
        <f t="shared" si="3"/>
        <v>0</v>
      </c>
      <c r="AB60" s="176">
        <v>0</v>
      </c>
      <c r="AC60" s="83">
        <v>0</v>
      </c>
      <c r="AD60" s="83">
        <v>0</v>
      </c>
      <c r="AE60" s="176">
        <v>0</v>
      </c>
      <c r="AF60" s="83">
        <v>32100</v>
      </c>
      <c r="AG60" s="83">
        <v>32100</v>
      </c>
      <c r="AH60" s="176">
        <f>SUM(AG60*100/AF60)</f>
        <v>100</v>
      </c>
      <c r="AI60" s="83">
        <v>0</v>
      </c>
      <c r="AJ60" s="83">
        <v>0</v>
      </c>
      <c r="AK60" s="176">
        <v>0</v>
      </c>
      <c r="AL60" s="175">
        <f t="shared" si="4"/>
        <v>32100</v>
      </c>
      <c r="AM60" s="175">
        <f t="shared" si="4"/>
        <v>32100</v>
      </c>
      <c r="AN60" s="176">
        <f>SUM(AM60*100/AL60)</f>
        <v>100</v>
      </c>
      <c r="AO60" s="83">
        <v>0</v>
      </c>
      <c r="AP60" s="83">
        <v>0</v>
      </c>
      <c r="AQ60" s="176">
        <v>0</v>
      </c>
      <c r="AR60" s="83">
        <v>0</v>
      </c>
      <c r="AS60" s="83">
        <v>0</v>
      </c>
      <c r="AT60" s="176">
        <v>0</v>
      </c>
      <c r="AU60" s="83">
        <v>32100</v>
      </c>
      <c r="AV60" s="83"/>
      <c r="AW60" s="176">
        <f>SUM(AV60*100/AU60)</f>
        <v>0</v>
      </c>
      <c r="AX60" s="175">
        <f t="shared" si="5"/>
        <v>32100</v>
      </c>
      <c r="AY60" s="175">
        <f t="shared" si="5"/>
        <v>0</v>
      </c>
      <c r="AZ60" s="176">
        <f>SUM(AY60*100/AX60)</f>
        <v>0</v>
      </c>
      <c r="BA60" s="83">
        <v>0</v>
      </c>
      <c r="BB60" s="83">
        <v>0</v>
      </c>
      <c r="BC60" s="176">
        <v>0</v>
      </c>
      <c r="BD60" s="83">
        <v>0</v>
      </c>
      <c r="BE60" s="83">
        <v>0</v>
      </c>
      <c r="BF60" s="176">
        <v>0</v>
      </c>
      <c r="BG60" s="83">
        <v>55800</v>
      </c>
      <c r="BH60" s="83"/>
      <c r="BI60" s="176">
        <f>SUM(BH60*100/BG60)</f>
        <v>0</v>
      </c>
      <c r="BJ60" s="175">
        <f t="shared" si="6"/>
        <v>55800</v>
      </c>
      <c r="BK60" s="175">
        <f t="shared" si="6"/>
        <v>0</v>
      </c>
      <c r="BL60" s="176">
        <f>SUM(BK60*100/BJ60)</f>
        <v>0</v>
      </c>
      <c r="BM60" s="90">
        <f t="shared" si="7"/>
        <v>120000</v>
      </c>
    </row>
    <row r="61" spans="1:65" s="88" customFormat="1" x14ac:dyDescent="0.55000000000000004">
      <c r="A61" s="86"/>
      <c r="B61" s="87"/>
      <c r="C61" s="87"/>
      <c r="D61" s="78" t="s">
        <v>77</v>
      </c>
      <c r="E61" s="87"/>
      <c r="F61" s="87"/>
      <c r="G61" s="87"/>
      <c r="H61" s="276"/>
      <c r="I61" s="79">
        <f>SUM(I62)</f>
        <v>0</v>
      </c>
      <c r="J61" s="79">
        <f>SUM(J62)</f>
        <v>0</v>
      </c>
      <c r="K61" s="79">
        <f>SUM(K62)</f>
        <v>0</v>
      </c>
      <c r="L61" s="175">
        <f t="shared" si="0"/>
        <v>0</v>
      </c>
      <c r="M61" s="175">
        <f t="shared" si="1"/>
        <v>0</v>
      </c>
      <c r="N61" s="176">
        <v>0</v>
      </c>
      <c r="O61" s="81">
        <f t="shared" si="2"/>
        <v>0</v>
      </c>
      <c r="P61" s="176">
        <v>0</v>
      </c>
      <c r="Q61" s="79">
        <f>SUM(Q62)</f>
        <v>0</v>
      </c>
      <c r="R61" s="79">
        <f>SUM(R62)</f>
        <v>0</v>
      </c>
      <c r="S61" s="176">
        <v>0</v>
      </c>
      <c r="T61" s="171">
        <f>SUM(T62)</f>
        <v>0</v>
      </c>
      <c r="U61" s="171">
        <f>SUM(U62)</f>
        <v>0</v>
      </c>
      <c r="V61" s="176">
        <v>0</v>
      </c>
      <c r="W61" s="171">
        <f>SUM(W62)</f>
        <v>0</v>
      </c>
      <c r="X61" s="171">
        <f>SUM(X62)</f>
        <v>0</v>
      </c>
      <c r="Y61" s="176">
        <v>0</v>
      </c>
      <c r="Z61" s="175">
        <f t="shared" si="3"/>
        <v>0</v>
      </c>
      <c r="AA61" s="175">
        <f t="shared" si="3"/>
        <v>0</v>
      </c>
      <c r="AB61" s="176">
        <v>0</v>
      </c>
      <c r="AC61" s="171">
        <f>SUM(AC62)</f>
        <v>0</v>
      </c>
      <c r="AD61" s="171">
        <f>SUM(AD62)</f>
        <v>0</v>
      </c>
      <c r="AE61" s="176">
        <v>0</v>
      </c>
      <c r="AF61" s="171">
        <f>SUM(AF62)</f>
        <v>0</v>
      </c>
      <c r="AG61" s="171">
        <f>SUM(AG62)</f>
        <v>0</v>
      </c>
      <c r="AH61" s="176">
        <v>0</v>
      </c>
      <c r="AI61" s="171">
        <f>SUM(AI62)</f>
        <v>0</v>
      </c>
      <c r="AJ61" s="171">
        <f>SUM(AJ62)</f>
        <v>0</v>
      </c>
      <c r="AK61" s="176">
        <v>0</v>
      </c>
      <c r="AL61" s="175">
        <f t="shared" si="4"/>
        <v>0</v>
      </c>
      <c r="AM61" s="175">
        <f t="shared" si="4"/>
        <v>0</v>
      </c>
      <c r="AN61" s="176">
        <v>0</v>
      </c>
      <c r="AO61" s="171">
        <f>SUM(AO62)</f>
        <v>0</v>
      </c>
      <c r="AP61" s="171">
        <f>SUM(AP62)</f>
        <v>0</v>
      </c>
      <c r="AQ61" s="176">
        <v>0</v>
      </c>
      <c r="AR61" s="171">
        <f>SUM(AR62)</f>
        <v>0</v>
      </c>
      <c r="AS61" s="171">
        <f>SUM(AS62)</f>
        <v>0</v>
      </c>
      <c r="AT61" s="176">
        <v>0</v>
      </c>
      <c r="AU61" s="171">
        <f>SUM(AU62)</f>
        <v>0</v>
      </c>
      <c r="AV61" s="171">
        <f>SUM(AV62)</f>
        <v>0</v>
      </c>
      <c r="AW61" s="176">
        <v>0</v>
      </c>
      <c r="AX61" s="175">
        <f t="shared" si="5"/>
        <v>0</v>
      </c>
      <c r="AY61" s="175">
        <f t="shared" si="5"/>
        <v>0</v>
      </c>
      <c r="AZ61" s="176">
        <v>0</v>
      </c>
      <c r="BA61" s="171">
        <f>SUM(BA62)</f>
        <v>0</v>
      </c>
      <c r="BB61" s="171">
        <f>SUM(BB62)</f>
        <v>0</v>
      </c>
      <c r="BC61" s="176">
        <v>0</v>
      </c>
      <c r="BD61" s="171">
        <f>SUM(BD62)</f>
        <v>0</v>
      </c>
      <c r="BE61" s="171">
        <f>SUM(BE62)</f>
        <v>0</v>
      </c>
      <c r="BF61" s="176">
        <v>0</v>
      </c>
      <c r="BG61" s="171">
        <f>SUM(BG62)</f>
        <v>0</v>
      </c>
      <c r="BH61" s="171">
        <f>SUM(BH62)</f>
        <v>0</v>
      </c>
      <c r="BI61" s="176">
        <v>0</v>
      </c>
      <c r="BJ61" s="175">
        <f t="shared" si="6"/>
        <v>0</v>
      </c>
      <c r="BK61" s="175">
        <f t="shared" si="6"/>
        <v>0</v>
      </c>
      <c r="BL61" s="176">
        <v>0</v>
      </c>
      <c r="BM61" s="90">
        <f t="shared" si="7"/>
        <v>0</v>
      </c>
    </row>
    <row r="62" spans="1:65" s="88" customFormat="1" x14ac:dyDescent="0.55000000000000004">
      <c r="A62" s="86"/>
      <c r="B62" s="87"/>
      <c r="C62" s="87"/>
      <c r="D62" s="78"/>
      <c r="E62" s="78" t="s">
        <v>78</v>
      </c>
      <c r="F62" s="87"/>
      <c r="G62" s="87"/>
      <c r="H62" s="276"/>
      <c r="I62" s="79">
        <f>SUM(I63,I65)</f>
        <v>0</v>
      </c>
      <c r="J62" s="79">
        <f>SUM(J63,J65)</f>
        <v>0</v>
      </c>
      <c r="K62" s="79">
        <f>SUM(K63,K65)</f>
        <v>0</v>
      </c>
      <c r="L62" s="175">
        <f t="shared" si="0"/>
        <v>0</v>
      </c>
      <c r="M62" s="175">
        <f t="shared" si="1"/>
        <v>0</v>
      </c>
      <c r="N62" s="176">
        <v>0</v>
      </c>
      <c r="O62" s="81">
        <f t="shared" si="2"/>
        <v>0</v>
      </c>
      <c r="P62" s="176">
        <v>0</v>
      </c>
      <c r="Q62" s="79">
        <f>SUM(Q63,Q65)</f>
        <v>0</v>
      </c>
      <c r="R62" s="79">
        <f>SUM(R63,R65)</f>
        <v>0</v>
      </c>
      <c r="S62" s="176">
        <v>0</v>
      </c>
      <c r="T62" s="171">
        <f>SUM(T63,T65)</f>
        <v>0</v>
      </c>
      <c r="U62" s="171">
        <f>SUM(U63,U65)</f>
        <v>0</v>
      </c>
      <c r="V62" s="176">
        <v>0</v>
      </c>
      <c r="W62" s="171">
        <f>SUM(W63,W65)</f>
        <v>0</v>
      </c>
      <c r="X62" s="171">
        <f>SUM(X63,X65)</f>
        <v>0</v>
      </c>
      <c r="Y62" s="176">
        <v>0</v>
      </c>
      <c r="Z62" s="175">
        <f t="shared" si="3"/>
        <v>0</v>
      </c>
      <c r="AA62" s="175">
        <f t="shared" si="3"/>
        <v>0</v>
      </c>
      <c r="AB62" s="176">
        <v>0</v>
      </c>
      <c r="AC62" s="171">
        <f>SUM(AC63,AC65)</f>
        <v>0</v>
      </c>
      <c r="AD62" s="171">
        <f>SUM(AD63,AD65)</f>
        <v>0</v>
      </c>
      <c r="AE62" s="176">
        <v>0</v>
      </c>
      <c r="AF62" s="171">
        <f>SUM(AF63,AF65)</f>
        <v>0</v>
      </c>
      <c r="AG62" s="171">
        <f>SUM(AG63,AG65)</f>
        <v>0</v>
      </c>
      <c r="AH62" s="176">
        <v>0</v>
      </c>
      <c r="AI62" s="171">
        <f>SUM(AI63,AI65)</f>
        <v>0</v>
      </c>
      <c r="AJ62" s="171">
        <f>SUM(AJ63,AJ65)</f>
        <v>0</v>
      </c>
      <c r="AK62" s="176">
        <v>0</v>
      </c>
      <c r="AL62" s="175">
        <f t="shared" si="4"/>
        <v>0</v>
      </c>
      <c r="AM62" s="175">
        <f t="shared" si="4"/>
        <v>0</v>
      </c>
      <c r="AN62" s="176">
        <v>0</v>
      </c>
      <c r="AO62" s="171">
        <f>SUM(AO63,AO65)</f>
        <v>0</v>
      </c>
      <c r="AP62" s="171">
        <f>SUM(AP63,AP65)</f>
        <v>0</v>
      </c>
      <c r="AQ62" s="176">
        <v>0</v>
      </c>
      <c r="AR62" s="171">
        <f>SUM(AR63,AR65)</f>
        <v>0</v>
      </c>
      <c r="AS62" s="171">
        <f>SUM(AS63,AS65)</f>
        <v>0</v>
      </c>
      <c r="AT62" s="176">
        <v>0</v>
      </c>
      <c r="AU62" s="171">
        <f>SUM(AU63,AU65)</f>
        <v>0</v>
      </c>
      <c r="AV62" s="171">
        <f>SUM(AV63,AV65)</f>
        <v>0</v>
      </c>
      <c r="AW62" s="176">
        <v>0</v>
      </c>
      <c r="AX62" s="175">
        <f t="shared" si="5"/>
        <v>0</v>
      </c>
      <c r="AY62" s="175">
        <f t="shared" si="5"/>
        <v>0</v>
      </c>
      <c r="AZ62" s="176">
        <v>0</v>
      </c>
      <c r="BA62" s="171">
        <f>SUM(BA63,BA65)</f>
        <v>0</v>
      </c>
      <c r="BB62" s="171">
        <f>SUM(BB63,BB65)</f>
        <v>0</v>
      </c>
      <c r="BC62" s="176">
        <v>0</v>
      </c>
      <c r="BD62" s="171">
        <f>SUM(BD63,BD65)</f>
        <v>0</v>
      </c>
      <c r="BE62" s="171">
        <f>SUM(BE63,BE65)</f>
        <v>0</v>
      </c>
      <c r="BF62" s="176">
        <v>0</v>
      </c>
      <c r="BG62" s="171">
        <f>SUM(BG63,BG65)</f>
        <v>0</v>
      </c>
      <c r="BH62" s="171">
        <f>SUM(BH63,BH65)</f>
        <v>0</v>
      </c>
      <c r="BI62" s="176">
        <v>0</v>
      </c>
      <c r="BJ62" s="175">
        <f t="shared" si="6"/>
        <v>0</v>
      </c>
      <c r="BK62" s="175">
        <f t="shared" si="6"/>
        <v>0</v>
      </c>
      <c r="BL62" s="176">
        <v>0</v>
      </c>
      <c r="BM62" s="90">
        <f t="shared" si="7"/>
        <v>0</v>
      </c>
    </row>
    <row r="63" spans="1:65" s="88" customFormat="1" x14ac:dyDescent="0.55000000000000004">
      <c r="A63" s="86"/>
      <c r="B63" s="87"/>
      <c r="C63" s="87"/>
      <c r="D63" s="78"/>
      <c r="E63" s="87"/>
      <c r="F63" s="78" t="s">
        <v>79</v>
      </c>
      <c r="G63" s="87"/>
      <c r="H63" s="276"/>
      <c r="I63" s="79">
        <f>SUM(I64)</f>
        <v>0</v>
      </c>
      <c r="J63" s="79">
        <f>SUM(J64)</f>
        <v>0</v>
      </c>
      <c r="K63" s="79">
        <f>SUM(K64)</f>
        <v>0</v>
      </c>
      <c r="L63" s="175">
        <f t="shared" si="0"/>
        <v>0</v>
      </c>
      <c r="M63" s="175">
        <f t="shared" si="1"/>
        <v>0</v>
      </c>
      <c r="N63" s="176">
        <v>0</v>
      </c>
      <c r="O63" s="81">
        <f t="shared" si="2"/>
        <v>0</v>
      </c>
      <c r="P63" s="176">
        <v>0</v>
      </c>
      <c r="Q63" s="79">
        <f>SUM(Q64)</f>
        <v>0</v>
      </c>
      <c r="R63" s="79">
        <f>SUM(R64)</f>
        <v>0</v>
      </c>
      <c r="S63" s="176">
        <v>0</v>
      </c>
      <c r="T63" s="171">
        <f>SUM(T64)</f>
        <v>0</v>
      </c>
      <c r="U63" s="171">
        <f>SUM(U64)</f>
        <v>0</v>
      </c>
      <c r="V63" s="176">
        <v>0</v>
      </c>
      <c r="W63" s="171">
        <f>SUM(W64)</f>
        <v>0</v>
      </c>
      <c r="X63" s="171">
        <f>SUM(X64)</f>
        <v>0</v>
      </c>
      <c r="Y63" s="176">
        <v>0</v>
      </c>
      <c r="Z63" s="175">
        <f t="shared" si="3"/>
        <v>0</v>
      </c>
      <c r="AA63" s="175">
        <f t="shared" si="3"/>
        <v>0</v>
      </c>
      <c r="AB63" s="176">
        <v>0</v>
      </c>
      <c r="AC63" s="171">
        <f>SUM(AC64)</f>
        <v>0</v>
      </c>
      <c r="AD63" s="171">
        <f>SUM(AD64)</f>
        <v>0</v>
      </c>
      <c r="AE63" s="176">
        <v>0</v>
      </c>
      <c r="AF63" s="171">
        <f>SUM(AF64)</f>
        <v>0</v>
      </c>
      <c r="AG63" s="171">
        <f>SUM(AG64)</f>
        <v>0</v>
      </c>
      <c r="AH63" s="176">
        <v>0</v>
      </c>
      <c r="AI63" s="171">
        <f>SUM(AI64)</f>
        <v>0</v>
      </c>
      <c r="AJ63" s="171">
        <f>SUM(AJ64)</f>
        <v>0</v>
      </c>
      <c r="AK63" s="176">
        <v>0</v>
      </c>
      <c r="AL63" s="175">
        <f t="shared" si="4"/>
        <v>0</v>
      </c>
      <c r="AM63" s="175">
        <f t="shared" si="4"/>
        <v>0</v>
      </c>
      <c r="AN63" s="176">
        <v>0</v>
      </c>
      <c r="AO63" s="171">
        <f>SUM(AO64)</f>
        <v>0</v>
      </c>
      <c r="AP63" s="171">
        <f>SUM(AP64)</f>
        <v>0</v>
      </c>
      <c r="AQ63" s="176">
        <v>0</v>
      </c>
      <c r="AR63" s="171">
        <f>SUM(AR64)</f>
        <v>0</v>
      </c>
      <c r="AS63" s="171">
        <f>SUM(AS64)</f>
        <v>0</v>
      </c>
      <c r="AT63" s="176">
        <v>0</v>
      </c>
      <c r="AU63" s="171">
        <f>SUM(AU64)</f>
        <v>0</v>
      </c>
      <c r="AV63" s="171">
        <f>SUM(AV64)</f>
        <v>0</v>
      </c>
      <c r="AW63" s="176">
        <v>0</v>
      </c>
      <c r="AX63" s="175">
        <f t="shared" si="5"/>
        <v>0</v>
      </c>
      <c r="AY63" s="175">
        <f t="shared" si="5"/>
        <v>0</v>
      </c>
      <c r="AZ63" s="176">
        <v>0</v>
      </c>
      <c r="BA63" s="171">
        <f>SUM(BA64)</f>
        <v>0</v>
      </c>
      <c r="BB63" s="171">
        <f>SUM(BB64)</f>
        <v>0</v>
      </c>
      <c r="BC63" s="176">
        <v>0</v>
      </c>
      <c r="BD63" s="171">
        <f>SUM(BD64)</f>
        <v>0</v>
      </c>
      <c r="BE63" s="171">
        <f>SUM(BE64)</f>
        <v>0</v>
      </c>
      <c r="BF63" s="176">
        <v>0</v>
      </c>
      <c r="BG63" s="171">
        <f>SUM(BG64)</f>
        <v>0</v>
      </c>
      <c r="BH63" s="171">
        <f>SUM(BH64)</f>
        <v>0</v>
      </c>
      <c r="BI63" s="176">
        <v>0</v>
      </c>
      <c r="BJ63" s="175">
        <f t="shared" si="6"/>
        <v>0</v>
      </c>
      <c r="BK63" s="175">
        <f t="shared" si="6"/>
        <v>0</v>
      </c>
      <c r="BL63" s="176">
        <v>0</v>
      </c>
      <c r="BM63" s="90">
        <f t="shared" si="7"/>
        <v>0</v>
      </c>
    </row>
    <row r="64" spans="1:65" s="88" customFormat="1" x14ac:dyDescent="0.55000000000000004">
      <c r="A64" s="86"/>
      <c r="B64" s="87"/>
      <c r="C64" s="87"/>
      <c r="D64" s="87"/>
      <c r="E64" s="87"/>
      <c r="F64" s="87"/>
      <c r="G64" s="87" t="s">
        <v>80</v>
      </c>
      <c r="H64" s="190"/>
      <c r="I64" s="79">
        <v>0</v>
      </c>
      <c r="J64" s="83">
        <v>0</v>
      </c>
      <c r="K64" s="83"/>
      <c r="L64" s="175">
        <f t="shared" si="0"/>
        <v>0</v>
      </c>
      <c r="M64" s="175">
        <f t="shared" si="1"/>
        <v>0</v>
      </c>
      <c r="N64" s="176">
        <v>0</v>
      </c>
      <c r="O64" s="81">
        <f t="shared" si="2"/>
        <v>0</v>
      </c>
      <c r="P64" s="176">
        <v>0</v>
      </c>
      <c r="Q64" s="83">
        <v>0</v>
      </c>
      <c r="R64" s="83">
        <v>0</v>
      </c>
      <c r="S64" s="176">
        <v>0</v>
      </c>
      <c r="T64" s="83">
        <v>0</v>
      </c>
      <c r="U64" s="83">
        <v>0</v>
      </c>
      <c r="V64" s="176">
        <v>0</v>
      </c>
      <c r="W64" s="83">
        <v>0</v>
      </c>
      <c r="X64" s="83">
        <v>0</v>
      </c>
      <c r="Y64" s="176">
        <v>0</v>
      </c>
      <c r="Z64" s="175">
        <f t="shared" si="3"/>
        <v>0</v>
      </c>
      <c r="AA64" s="175">
        <f t="shared" si="3"/>
        <v>0</v>
      </c>
      <c r="AB64" s="176">
        <v>0</v>
      </c>
      <c r="AC64" s="83">
        <v>0</v>
      </c>
      <c r="AD64" s="83">
        <v>0</v>
      </c>
      <c r="AE64" s="176">
        <v>0</v>
      </c>
      <c r="AF64" s="83">
        <v>0</v>
      </c>
      <c r="AG64" s="83">
        <v>0</v>
      </c>
      <c r="AH64" s="176">
        <v>0</v>
      </c>
      <c r="AI64" s="83">
        <v>0</v>
      </c>
      <c r="AJ64" s="83">
        <v>0</v>
      </c>
      <c r="AK64" s="176">
        <v>0</v>
      </c>
      <c r="AL64" s="175">
        <f t="shared" si="4"/>
        <v>0</v>
      </c>
      <c r="AM64" s="175">
        <f t="shared" si="4"/>
        <v>0</v>
      </c>
      <c r="AN64" s="176">
        <v>0</v>
      </c>
      <c r="AO64" s="83">
        <v>0</v>
      </c>
      <c r="AP64" s="83">
        <v>0</v>
      </c>
      <c r="AQ64" s="176">
        <v>0</v>
      </c>
      <c r="AR64" s="83">
        <v>0</v>
      </c>
      <c r="AS64" s="83">
        <v>0</v>
      </c>
      <c r="AT64" s="176">
        <v>0</v>
      </c>
      <c r="AU64" s="83">
        <v>0</v>
      </c>
      <c r="AV64" s="83">
        <v>0</v>
      </c>
      <c r="AW64" s="176">
        <v>0</v>
      </c>
      <c r="AX64" s="175">
        <f t="shared" si="5"/>
        <v>0</v>
      </c>
      <c r="AY64" s="175">
        <f t="shared" si="5"/>
        <v>0</v>
      </c>
      <c r="AZ64" s="176">
        <v>0</v>
      </c>
      <c r="BA64" s="83">
        <v>0</v>
      </c>
      <c r="BB64" s="83">
        <v>0</v>
      </c>
      <c r="BC64" s="176">
        <v>0</v>
      </c>
      <c r="BD64" s="83">
        <v>0</v>
      </c>
      <c r="BE64" s="83">
        <v>0</v>
      </c>
      <c r="BF64" s="176">
        <v>0</v>
      </c>
      <c r="BG64" s="83">
        <v>0</v>
      </c>
      <c r="BH64" s="83">
        <v>0</v>
      </c>
      <c r="BI64" s="176">
        <v>0</v>
      </c>
      <c r="BJ64" s="175">
        <f t="shared" si="6"/>
        <v>0</v>
      </c>
      <c r="BK64" s="175">
        <f t="shared" si="6"/>
        <v>0</v>
      </c>
      <c r="BL64" s="176">
        <v>0</v>
      </c>
      <c r="BM64" s="90">
        <f t="shared" si="7"/>
        <v>0</v>
      </c>
    </row>
    <row r="65" spans="1:65" s="88" customFormat="1" x14ac:dyDescent="0.55000000000000004">
      <c r="A65" s="86"/>
      <c r="B65" s="87"/>
      <c r="C65" s="87"/>
      <c r="D65" s="78"/>
      <c r="E65" s="87"/>
      <c r="F65" s="78" t="s">
        <v>81</v>
      </c>
      <c r="G65" s="87"/>
      <c r="H65" s="276"/>
      <c r="I65" s="79">
        <f>SUM(I66:I72)</f>
        <v>0</v>
      </c>
      <c r="J65" s="79">
        <f>SUM(J66:J72)</f>
        <v>0</v>
      </c>
      <c r="K65" s="79">
        <f>SUM(K66:K72)</f>
        <v>0</v>
      </c>
      <c r="L65" s="175">
        <f t="shared" si="0"/>
        <v>0</v>
      </c>
      <c r="M65" s="175">
        <f t="shared" si="1"/>
        <v>0</v>
      </c>
      <c r="N65" s="176">
        <v>0</v>
      </c>
      <c r="O65" s="81">
        <f t="shared" si="2"/>
        <v>0</v>
      </c>
      <c r="P65" s="176">
        <v>0</v>
      </c>
      <c r="Q65" s="79">
        <f>SUM(Q66:Q72)</f>
        <v>0</v>
      </c>
      <c r="R65" s="79">
        <f>SUM(R66:R72)</f>
        <v>0</v>
      </c>
      <c r="S65" s="176">
        <v>0</v>
      </c>
      <c r="T65" s="171">
        <f>SUM(T66:T72)</f>
        <v>0</v>
      </c>
      <c r="U65" s="171">
        <f>SUM(U66:U72)</f>
        <v>0</v>
      </c>
      <c r="V65" s="176">
        <v>0</v>
      </c>
      <c r="W65" s="171">
        <f>SUM(W66:W72)</f>
        <v>0</v>
      </c>
      <c r="X65" s="171">
        <f>SUM(X66:X72)</f>
        <v>0</v>
      </c>
      <c r="Y65" s="176">
        <v>0</v>
      </c>
      <c r="Z65" s="175">
        <f t="shared" si="3"/>
        <v>0</v>
      </c>
      <c r="AA65" s="175">
        <f t="shared" si="3"/>
        <v>0</v>
      </c>
      <c r="AB65" s="176">
        <v>0</v>
      </c>
      <c r="AC65" s="171">
        <f>SUM(AC66:AC72)</f>
        <v>0</v>
      </c>
      <c r="AD65" s="171">
        <f>SUM(AD66:AD72)</f>
        <v>0</v>
      </c>
      <c r="AE65" s="176">
        <v>0</v>
      </c>
      <c r="AF65" s="171">
        <f>SUM(AF66:AF72)</f>
        <v>0</v>
      </c>
      <c r="AG65" s="171">
        <f>SUM(AG66:AG72)</f>
        <v>0</v>
      </c>
      <c r="AH65" s="176">
        <v>0</v>
      </c>
      <c r="AI65" s="171">
        <f>SUM(AI66:AI72)</f>
        <v>0</v>
      </c>
      <c r="AJ65" s="171">
        <f>SUM(AJ66:AJ72)</f>
        <v>0</v>
      </c>
      <c r="AK65" s="176">
        <v>0</v>
      </c>
      <c r="AL65" s="175">
        <f t="shared" si="4"/>
        <v>0</v>
      </c>
      <c r="AM65" s="175">
        <f t="shared" si="4"/>
        <v>0</v>
      </c>
      <c r="AN65" s="176">
        <v>0</v>
      </c>
      <c r="AO65" s="171">
        <f>SUM(AO66:AO72)</f>
        <v>0</v>
      </c>
      <c r="AP65" s="171">
        <f>SUM(AP66:AP72)</f>
        <v>0</v>
      </c>
      <c r="AQ65" s="176">
        <v>0</v>
      </c>
      <c r="AR65" s="171">
        <f>SUM(AR66:AR72)</f>
        <v>0</v>
      </c>
      <c r="AS65" s="171">
        <f>SUM(AS66:AS72)</f>
        <v>0</v>
      </c>
      <c r="AT65" s="176">
        <v>0</v>
      </c>
      <c r="AU65" s="171">
        <f>SUM(AU66:AU72)</f>
        <v>0</v>
      </c>
      <c r="AV65" s="171">
        <f>SUM(AV66:AV72)</f>
        <v>0</v>
      </c>
      <c r="AW65" s="176">
        <v>0</v>
      </c>
      <c r="AX65" s="175">
        <f t="shared" si="5"/>
        <v>0</v>
      </c>
      <c r="AY65" s="175">
        <f t="shared" si="5"/>
        <v>0</v>
      </c>
      <c r="AZ65" s="176">
        <v>0</v>
      </c>
      <c r="BA65" s="171">
        <f>SUM(BA66:BA72)</f>
        <v>0</v>
      </c>
      <c r="BB65" s="171">
        <f>SUM(BB66:BB72)</f>
        <v>0</v>
      </c>
      <c r="BC65" s="176">
        <v>0</v>
      </c>
      <c r="BD65" s="171">
        <f>SUM(BD66:BD72)</f>
        <v>0</v>
      </c>
      <c r="BE65" s="171">
        <f>SUM(BE66:BE72)</f>
        <v>0</v>
      </c>
      <c r="BF65" s="176">
        <v>0</v>
      </c>
      <c r="BG65" s="171">
        <f>SUM(BG66:BG72)</f>
        <v>0</v>
      </c>
      <c r="BH65" s="171">
        <f>SUM(BH66:BH72)</f>
        <v>0</v>
      </c>
      <c r="BI65" s="176">
        <v>0</v>
      </c>
      <c r="BJ65" s="175">
        <f t="shared" si="6"/>
        <v>0</v>
      </c>
      <c r="BK65" s="175">
        <f t="shared" si="6"/>
        <v>0</v>
      </c>
      <c r="BL65" s="176">
        <v>0</v>
      </c>
      <c r="BM65" s="90">
        <f t="shared" si="7"/>
        <v>0</v>
      </c>
    </row>
    <row r="66" spans="1:65" s="88" customFormat="1" x14ac:dyDescent="0.55000000000000004">
      <c r="A66" s="86"/>
      <c r="B66" s="87"/>
      <c r="C66" s="87"/>
      <c r="D66" s="87"/>
      <c r="E66" s="87"/>
      <c r="F66" s="87"/>
      <c r="G66" s="87" t="s">
        <v>197</v>
      </c>
      <c r="H66" s="190"/>
      <c r="I66" s="79">
        <v>0</v>
      </c>
      <c r="J66" s="83">
        <v>0</v>
      </c>
      <c r="K66" s="83"/>
      <c r="L66" s="175">
        <f t="shared" si="0"/>
        <v>0</v>
      </c>
      <c r="M66" s="175">
        <f t="shared" si="1"/>
        <v>0</v>
      </c>
      <c r="N66" s="176">
        <v>0</v>
      </c>
      <c r="O66" s="81">
        <f t="shared" si="2"/>
        <v>0</v>
      </c>
      <c r="P66" s="176">
        <v>0</v>
      </c>
      <c r="Q66" s="83">
        <v>0</v>
      </c>
      <c r="R66" s="83">
        <v>0</v>
      </c>
      <c r="S66" s="176">
        <v>0</v>
      </c>
      <c r="T66" s="83">
        <v>0</v>
      </c>
      <c r="U66" s="83">
        <v>0</v>
      </c>
      <c r="V66" s="176">
        <v>0</v>
      </c>
      <c r="W66" s="83">
        <v>0</v>
      </c>
      <c r="X66" s="83">
        <v>0</v>
      </c>
      <c r="Y66" s="176">
        <v>0</v>
      </c>
      <c r="Z66" s="175">
        <f t="shared" si="3"/>
        <v>0</v>
      </c>
      <c r="AA66" s="175">
        <f t="shared" si="3"/>
        <v>0</v>
      </c>
      <c r="AB66" s="176">
        <v>0</v>
      </c>
      <c r="AC66" s="83">
        <v>0</v>
      </c>
      <c r="AD66" s="83">
        <v>0</v>
      </c>
      <c r="AE66" s="176">
        <v>0</v>
      </c>
      <c r="AF66" s="83">
        <v>0</v>
      </c>
      <c r="AG66" s="83">
        <v>0</v>
      </c>
      <c r="AH66" s="176">
        <v>0</v>
      </c>
      <c r="AI66" s="83">
        <v>0</v>
      </c>
      <c r="AJ66" s="83">
        <v>0</v>
      </c>
      <c r="AK66" s="176">
        <v>0</v>
      </c>
      <c r="AL66" s="175">
        <f t="shared" si="4"/>
        <v>0</v>
      </c>
      <c r="AM66" s="175">
        <f t="shared" si="4"/>
        <v>0</v>
      </c>
      <c r="AN66" s="176">
        <v>0</v>
      </c>
      <c r="AO66" s="83">
        <v>0</v>
      </c>
      <c r="AP66" s="83">
        <v>0</v>
      </c>
      <c r="AQ66" s="176">
        <v>0</v>
      </c>
      <c r="AR66" s="83">
        <v>0</v>
      </c>
      <c r="AS66" s="83">
        <v>0</v>
      </c>
      <c r="AT66" s="176">
        <v>0</v>
      </c>
      <c r="AU66" s="83">
        <v>0</v>
      </c>
      <c r="AV66" s="83">
        <v>0</v>
      </c>
      <c r="AW66" s="176">
        <v>0</v>
      </c>
      <c r="AX66" s="175">
        <f t="shared" si="5"/>
        <v>0</v>
      </c>
      <c r="AY66" s="175">
        <f t="shared" si="5"/>
        <v>0</v>
      </c>
      <c r="AZ66" s="176">
        <v>0</v>
      </c>
      <c r="BA66" s="83">
        <v>0</v>
      </c>
      <c r="BB66" s="83">
        <v>0</v>
      </c>
      <c r="BC66" s="176">
        <v>0</v>
      </c>
      <c r="BD66" s="83">
        <v>0</v>
      </c>
      <c r="BE66" s="83">
        <v>0</v>
      </c>
      <c r="BF66" s="176">
        <v>0</v>
      </c>
      <c r="BG66" s="83">
        <v>0</v>
      </c>
      <c r="BH66" s="83">
        <v>0</v>
      </c>
      <c r="BI66" s="176">
        <v>0</v>
      </c>
      <c r="BJ66" s="175">
        <f t="shared" si="6"/>
        <v>0</v>
      </c>
      <c r="BK66" s="175">
        <f t="shared" si="6"/>
        <v>0</v>
      </c>
      <c r="BL66" s="176">
        <v>0</v>
      </c>
      <c r="BM66" s="90">
        <f t="shared" si="7"/>
        <v>0</v>
      </c>
    </row>
    <row r="67" spans="1:65" s="88" customFormat="1" x14ac:dyDescent="0.55000000000000004">
      <c r="A67" s="86"/>
      <c r="B67" s="87"/>
      <c r="C67" s="87"/>
      <c r="D67" s="87"/>
      <c r="E67" s="87"/>
      <c r="F67" s="87"/>
      <c r="G67" s="87" t="s">
        <v>198</v>
      </c>
      <c r="H67" s="190"/>
      <c r="I67" s="79">
        <v>0</v>
      </c>
      <c r="J67" s="83">
        <v>0</v>
      </c>
      <c r="K67" s="83"/>
      <c r="L67" s="175">
        <f t="shared" si="0"/>
        <v>0</v>
      </c>
      <c r="M67" s="175">
        <f t="shared" si="1"/>
        <v>0</v>
      </c>
      <c r="N67" s="176">
        <v>0</v>
      </c>
      <c r="O67" s="81">
        <f t="shared" si="2"/>
        <v>0</v>
      </c>
      <c r="P67" s="176">
        <v>0</v>
      </c>
      <c r="Q67" s="83">
        <v>0</v>
      </c>
      <c r="R67" s="83">
        <v>0</v>
      </c>
      <c r="S67" s="176">
        <v>0</v>
      </c>
      <c r="T67" s="83">
        <v>0</v>
      </c>
      <c r="U67" s="83">
        <v>0</v>
      </c>
      <c r="V67" s="176">
        <v>0</v>
      </c>
      <c r="W67" s="83">
        <v>0</v>
      </c>
      <c r="X67" s="83">
        <v>0</v>
      </c>
      <c r="Y67" s="176">
        <v>0</v>
      </c>
      <c r="Z67" s="175">
        <f t="shared" si="3"/>
        <v>0</v>
      </c>
      <c r="AA67" s="175">
        <f t="shared" si="3"/>
        <v>0</v>
      </c>
      <c r="AB67" s="176">
        <v>0</v>
      </c>
      <c r="AC67" s="83">
        <v>0</v>
      </c>
      <c r="AD67" s="83">
        <v>0</v>
      </c>
      <c r="AE67" s="176">
        <v>0</v>
      </c>
      <c r="AF67" s="83">
        <v>0</v>
      </c>
      <c r="AG67" s="83">
        <v>0</v>
      </c>
      <c r="AH67" s="176">
        <v>0</v>
      </c>
      <c r="AI67" s="83">
        <v>0</v>
      </c>
      <c r="AJ67" s="83">
        <v>0</v>
      </c>
      <c r="AK67" s="176">
        <v>0</v>
      </c>
      <c r="AL67" s="175">
        <f t="shared" si="4"/>
        <v>0</v>
      </c>
      <c r="AM67" s="175">
        <f t="shared" si="4"/>
        <v>0</v>
      </c>
      <c r="AN67" s="176">
        <v>0</v>
      </c>
      <c r="AO67" s="83">
        <v>0</v>
      </c>
      <c r="AP67" s="83">
        <v>0</v>
      </c>
      <c r="AQ67" s="176">
        <v>0</v>
      </c>
      <c r="AR67" s="83">
        <v>0</v>
      </c>
      <c r="AS67" s="83">
        <v>0</v>
      </c>
      <c r="AT67" s="176">
        <v>0</v>
      </c>
      <c r="AU67" s="83">
        <v>0</v>
      </c>
      <c r="AV67" s="83">
        <v>0</v>
      </c>
      <c r="AW67" s="176">
        <v>0</v>
      </c>
      <c r="AX67" s="175">
        <f t="shared" si="5"/>
        <v>0</v>
      </c>
      <c r="AY67" s="175">
        <f t="shared" si="5"/>
        <v>0</v>
      </c>
      <c r="AZ67" s="176">
        <v>0</v>
      </c>
      <c r="BA67" s="83">
        <v>0</v>
      </c>
      <c r="BB67" s="83">
        <v>0</v>
      </c>
      <c r="BC67" s="176">
        <v>0</v>
      </c>
      <c r="BD67" s="83">
        <v>0</v>
      </c>
      <c r="BE67" s="83">
        <v>0</v>
      </c>
      <c r="BF67" s="176">
        <v>0</v>
      </c>
      <c r="BG67" s="83">
        <v>0</v>
      </c>
      <c r="BH67" s="83">
        <v>0</v>
      </c>
      <c r="BI67" s="176">
        <v>0</v>
      </c>
      <c r="BJ67" s="175">
        <f t="shared" si="6"/>
        <v>0</v>
      </c>
      <c r="BK67" s="175">
        <f t="shared" si="6"/>
        <v>0</v>
      </c>
      <c r="BL67" s="176">
        <v>0</v>
      </c>
      <c r="BM67" s="90">
        <f t="shared" si="7"/>
        <v>0</v>
      </c>
    </row>
    <row r="68" spans="1:65" s="88" customFormat="1" x14ac:dyDescent="0.55000000000000004">
      <c r="A68" s="86"/>
      <c r="B68" s="87"/>
      <c r="C68" s="87"/>
      <c r="D68" s="87"/>
      <c r="E68" s="87"/>
      <c r="F68" s="87"/>
      <c r="G68" s="87" t="s">
        <v>84</v>
      </c>
      <c r="H68" s="190"/>
      <c r="I68" s="79">
        <v>0</v>
      </c>
      <c r="J68" s="83">
        <v>0</v>
      </c>
      <c r="K68" s="83"/>
      <c r="L68" s="175">
        <f t="shared" si="0"/>
        <v>0</v>
      </c>
      <c r="M68" s="175">
        <f t="shared" si="1"/>
        <v>0</v>
      </c>
      <c r="N68" s="176">
        <v>0</v>
      </c>
      <c r="O68" s="81">
        <f t="shared" si="2"/>
        <v>0</v>
      </c>
      <c r="P68" s="176">
        <v>0</v>
      </c>
      <c r="Q68" s="83">
        <v>0</v>
      </c>
      <c r="R68" s="83">
        <v>0</v>
      </c>
      <c r="S68" s="176">
        <v>0</v>
      </c>
      <c r="T68" s="83">
        <v>0</v>
      </c>
      <c r="U68" s="83">
        <v>0</v>
      </c>
      <c r="V68" s="176">
        <v>0</v>
      </c>
      <c r="W68" s="83">
        <v>0</v>
      </c>
      <c r="X68" s="83">
        <v>0</v>
      </c>
      <c r="Y68" s="176">
        <v>0</v>
      </c>
      <c r="Z68" s="175">
        <f t="shared" si="3"/>
        <v>0</v>
      </c>
      <c r="AA68" s="175">
        <f t="shared" si="3"/>
        <v>0</v>
      </c>
      <c r="AB68" s="176">
        <v>0</v>
      </c>
      <c r="AC68" s="83">
        <v>0</v>
      </c>
      <c r="AD68" s="83">
        <v>0</v>
      </c>
      <c r="AE68" s="176">
        <v>0</v>
      </c>
      <c r="AF68" s="83">
        <v>0</v>
      </c>
      <c r="AG68" s="83">
        <v>0</v>
      </c>
      <c r="AH68" s="176">
        <v>0</v>
      </c>
      <c r="AI68" s="83">
        <v>0</v>
      </c>
      <c r="AJ68" s="83">
        <v>0</v>
      </c>
      <c r="AK68" s="176">
        <v>0</v>
      </c>
      <c r="AL68" s="175">
        <f t="shared" si="4"/>
        <v>0</v>
      </c>
      <c r="AM68" s="175">
        <f t="shared" si="4"/>
        <v>0</v>
      </c>
      <c r="AN68" s="176">
        <v>0</v>
      </c>
      <c r="AO68" s="83">
        <v>0</v>
      </c>
      <c r="AP68" s="83">
        <v>0</v>
      </c>
      <c r="AQ68" s="176">
        <v>0</v>
      </c>
      <c r="AR68" s="83">
        <v>0</v>
      </c>
      <c r="AS68" s="83">
        <v>0</v>
      </c>
      <c r="AT68" s="176">
        <v>0</v>
      </c>
      <c r="AU68" s="83">
        <v>0</v>
      </c>
      <c r="AV68" s="83">
        <v>0</v>
      </c>
      <c r="AW68" s="176">
        <v>0</v>
      </c>
      <c r="AX68" s="175">
        <f t="shared" si="5"/>
        <v>0</v>
      </c>
      <c r="AY68" s="175">
        <f t="shared" si="5"/>
        <v>0</v>
      </c>
      <c r="AZ68" s="176">
        <v>0</v>
      </c>
      <c r="BA68" s="83">
        <v>0</v>
      </c>
      <c r="BB68" s="83">
        <v>0</v>
      </c>
      <c r="BC68" s="176">
        <v>0</v>
      </c>
      <c r="BD68" s="83">
        <v>0</v>
      </c>
      <c r="BE68" s="83">
        <v>0</v>
      </c>
      <c r="BF68" s="176">
        <v>0</v>
      </c>
      <c r="BG68" s="83">
        <v>0</v>
      </c>
      <c r="BH68" s="83">
        <v>0</v>
      </c>
      <c r="BI68" s="176">
        <v>0</v>
      </c>
      <c r="BJ68" s="175">
        <f t="shared" si="6"/>
        <v>0</v>
      </c>
      <c r="BK68" s="175">
        <f t="shared" si="6"/>
        <v>0</v>
      </c>
      <c r="BL68" s="176">
        <v>0</v>
      </c>
      <c r="BM68" s="90">
        <f t="shared" si="7"/>
        <v>0</v>
      </c>
    </row>
    <row r="69" spans="1:65" s="88" customFormat="1" x14ac:dyDescent="0.55000000000000004">
      <c r="A69" s="86"/>
      <c r="B69" s="87"/>
      <c r="C69" s="87"/>
      <c r="D69" s="87"/>
      <c r="E69" s="87"/>
      <c r="F69" s="87"/>
      <c r="G69" s="87" t="s">
        <v>85</v>
      </c>
      <c r="H69" s="190"/>
      <c r="I69" s="79">
        <v>0</v>
      </c>
      <c r="J69" s="83">
        <v>0</v>
      </c>
      <c r="K69" s="83"/>
      <c r="L69" s="175">
        <f t="shared" si="0"/>
        <v>0</v>
      </c>
      <c r="M69" s="175">
        <f t="shared" si="1"/>
        <v>0</v>
      </c>
      <c r="N69" s="176">
        <v>0</v>
      </c>
      <c r="O69" s="81">
        <f t="shared" si="2"/>
        <v>0</v>
      </c>
      <c r="P69" s="176">
        <v>0</v>
      </c>
      <c r="Q69" s="83">
        <v>0</v>
      </c>
      <c r="R69" s="83">
        <v>0</v>
      </c>
      <c r="S69" s="176">
        <v>0</v>
      </c>
      <c r="T69" s="83">
        <v>0</v>
      </c>
      <c r="U69" s="83">
        <v>0</v>
      </c>
      <c r="V69" s="176">
        <v>0</v>
      </c>
      <c r="W69" s="83">
        <v>0</v>
      </c>
      <c r="X69" s="83">
        <v>0</v>
      </c>
      <c r="Y69" s="176">
        <v>0</v>
      </c>
      <c r="Z69" s="175">
        <f t="shared" si="3"/>
        <v>0</v>
      </c>
      <c r="AA69" s="175">
        <f t="shared" si="3"/>
        <v>0</v>
      </c>
      <c r="AB69" s="176">
        <v>0</v>
      </c>
      <c r="AC69" s="83">
        <v>0</v>
      </c>
      <c r="AD69" s="83">
        <v>0</v>
      </c>
      <c r="AE69" s="176">
        <v>0</v>
      </c>
      <c r="AF69" s="83">
        <v>0</v>
      </c>
      <c r="AG69" s="83">
        <v>0</v>
      </c>
      <c r="AH69" s="176">
        <v>0</v>
      </c>
      <c r="AI69" s="83">
        <v>0</v>
      </c>
      <c r="AJ69" s="83">
        <v>0</v>
      </c>
      <c r="AK69" s="176">
        <v>0</v>
      </c>
      <c r="AL69" s="175">
        <f t="shared" si="4"/>
        <v>0</v>
      </c>
      <c r="AM69" s="175">
        <f t="shared" si="4"/>
        <v>0</v>
      </c>
      <c r="AN69" s="176">
        <v>0</v>
      </c>
      <c r="AO69" s="83">
        <v>0</v>
      </c>
      <c r="AP69" s="83">
        <v>0</v>
      </c>
      <c r="AQ69" s="176">
        <v>0</v>
      </c>
      <c r="AR69" s="83">
        <v>0</v>
      </c>
      <c r="AS69" s="83">
        <v>0</v>
      </c>
      <c r="AT69" s="176">
        <v>0</v>
      </c>
      <c r="AU69" s="83">
        <v>0</v>
      </c>
      <c r="AV69" s="83">
        <v>0</v>
      </c>
      <c r="AW69" s="176">
        <v>0</v>
      </c>
      <c r="AX69" s="175">
        <f t="shared" si="5"/>
        <v>0</v>
      </c>
      <c r="AY69" s="175">
        <f t="shared" si="5"/>
        <v>0</v>
      </c>
      <c r="AZ69" s="176">
        <v>0</v>
      </c>
      <c r="BA69" s="83">
        <v>0</v>
      </c>
      <c r="BB69" s="83">
        <v>0</v>
      </c>
      <c r="BC69" s="176">
        <v>0</v>
      </c>
      <c r="BD69" s="83">
        <v>0</v>
      </c>
      <c r="BE69" s="83">
        <v>0</v>
      </c>
      <c r="BF69" s="176">
        <v>0</v>
      </c>
      <c r="BG69" s="83">
        <v>0</v>
      </c>
      <c r="BH69" s="83">
        <v>0</v>
      </c>
      <c r="BI69" s="176">
        <v>0</v>
      </c>
      <c r="BJ69" s="175">
        <f t="shared" si="6"/>
        <v>0</v>
      </c>
      <c r="BK69" s="175">
        <f t="shared" si="6"/>
        <v>0</v>
      </c>
      <c r="BL69" s="176">
        <v>0</v>
      </c>
      <c r="BM69" s="90">
        <f t="shared" si="7"/>
        <v>0</v>
      </c>
    </row>
    <row r="70" spans="1:65" s="88" customFormat="1" x14ac:dyDescent="0.55000000000000004">
      <c r="A70" s="86"/>
      <c r="B70" s="87"/>
      <c r="C70" s="87"/>
      <c r="D70" s="87"/>
      <c r="E70" s="87"/>
      <c r="F70" s="87"/>
      <c r="G70" s="87" t="s">
        <v>86</v>
      </c>
      <c r="H70" s="190"/>
      <c r="I70" s="79">
        <v>0</v>
      </c>
      <c r="J70" s="83">
        <v>0</v>
      </c>
      <c r="K70" s="83"/>
      <c r="L70" s="175">
        <f t="shared" si="0"/>
        <v>0</v>
      </c>
      <c r="M70" s="175">
        <f t="shared" si="1"/>
        <v>0</v>
      </c>
      <c r="N70" s="176">
        <v>0</v>
      </c>
      <c r="O70" s="81">
        <f t="shared" si="2"/>
        <v>0</v>
      </c>
      <c r="P70" s="176">
        <v>0</v>
      </c>
      <c r="Q70" s="83">
        <v>0</v>
      </c>
      <c r="R70" s="83">
        <v>0</v>
      </c>
      <c r="S70" s="176">
        <v>0</v>
      </c>
      <c r="T70" s="83">
        <v>0</v>
      </c>
      <c r="U70" s="83">
        <v>0</v>
      </c>
      <c r="V70" s="176">
        <v>0</v>
      </c>
      <c r="W70" s="83">
        <v>0</v>
      </c>
      <c r="X70" s="83">
        <v>0</v>
      </c>
      <c r="Y70" s="176">
        <v>0</v>
      </c>
      <c r="Z70" s="175">
        <f t="shared" si="3"/>
        <v>0</v>
      </c>
      <c r="AA70" s="175">
        <f t="shared" si="3"/>
        <v>0</v>
      </c>
      <c r="AB70" s="176">
        <v>0</v>
      </c>
      <c r="AC70" s="83">
        <v>0</v>
      </c>
      <c r="AD70" s="83">
        <v>0</v>
      </c>
      <c r="AE70" s="176">
        <v>0</v>
      </c>
      <c r="AF70" s="83">
        <v>0</v>
      </c>
      <c r="AG70" s="83">
        <v>0</v>
      </c>
      <c r="AH70" s="176">
        <v>0</v>
      </c>
      <c r="AI70" s="83">
        <v>0</v>
      </c>
      <c r="AJ70" s="83">
        <v>0</v>
      </c>
      <c r="AK70" s="176">
        <v>0</v>
      </c>
      <c r="AL70" s="175">
        <f t="shared" si="4"/>
        <v>0</v>
      </c>
      <c r="AM70" s="175">
        <f t="shared" si="4"/>
        <v>0</v>
      </c>
      <c r="AN70" s="176">
        <v>0</v>
      </c>
      <c r="AO70" s="83">
        <v>0</v>
      </c>
      <c r="AP70" s="83">
        <v>0</v>
      </c>
      <c r="AQ70" s="176">
        <v>0</v>
      </c>
      <c r="AR70" s="83">
        <v>0</v>
      </c>
      <c r="AS70" s="83">
        <v>0</v>
      </c>
      <c r="AT70" s="176">
        <v>0</v>
      </c>
      <c r="AU70" s="83">
        <v>0</v>
      </c>
      <c r="AV70" s="83">
        <v>0</v>
      </c>
      <c r="AW70" s="176">
        <v>0</v>
      </c>
      <c r="AX70" s="175">
        <f t="shared" si="5"/>
        <v>0</v>
      </c>
      <c r="AY70" s="175">
        <f t="shared" si="5"/>
        <v>0</v>
      </c>
      <c r="AZ70" s="176">
        <v>0</v>
      </c>
      <c r="BA70" s="83">
        <v>0</v>
      </c>
      <c r="BB70" s="83">
        <v>0</v>
      </c>
      <c r="BC70" s="176">
        <v>0</v>
      </c>
      <c r="BD70" s="83">
        <v>0</v>
      </c>
      <c r="BE70" s="83">
        <v>0</v>
      </c>
      <c r="BF70" s="176">
        <v>0</v>
      </c>
      <c r="BG70" s="83">
        <v>0</v>
      </c>
      <c r="BH70" s="83">
        <v>0</v>
      </c>
      <c r="BI70" s="176">
        <v>0</v>
      </c>
      <c r="BJ70" s="175">
        <f t="shared" si="6"/>
        <v>0</v>
      </c>
      <c r="BK70" s="175">
        <f t="shared" si="6"/>
        <v>0</v>
      </c>
      <c r="BL70" s="176">
        <v>0</v>
      </c>
      <c r="BM70" s="90">
        <f t="shared" si="7"/>
        <v>0</v>
      </c>
    </row>
    <row r="71" spans="1:65" s="88" customFormat="1" x14ac:dyDescent="0.55000000000000004">
      <c r="A71" s="86"/>
      <c r="B71" s="87"/>
      <c r="C71" s="87"/>
      <c r="D71" s="87"/>
      <c r="E71" s="87"/>
      <c r="F71" s="87"/>
      <c r="G71" s="87" t="s">
        <v>87</v>
      </c>
      <c r="H71" s="190"/>
      <c r="I71" s="79">
        <v>0</v>
      </c>
      <c r="J71" s="83">
        <v>0</v>
      </c>
      <c r="K71" s="83"/>
      <c r="L71" s="175">
        <f t="shared" si="0"/>
        <v>0</v>
      </c>
      <c r="M71" s="175">
        <f t="shared" si="1"/>
        <v>0</v>
      </c>
      <c r="N71" s="176">
        <v>0</v>
      </c>
      <c r="O71" s="81">
        <f t="shared" si="2"/>
        <v>0</v>
      </c>
      <c r="P71" s="176">
        <v>0</v>
      </c>
      <c r="Q71" s="83">
        <v>0</v>
      </c>
      <c r="R71" s="83">
        <v>0</v>
      </c>
      <c r="S71" s="176">
        <v>0</v>
      </c>
      <c r="T71" s="83">
        <v>0</v>
      </c>
      <c r="U71" s="83">
        <v>0</v>
      </c>
      <c r="V71" s="176">
        <v>0</v>
      </c>
      <c r="W71" s="83">
        <v>0</v>
      </c>
      <c r="X71" s="83">
        <v>0</v>
      </c>
      <c r="Y71" s="176">
        <v>0</v>
      </c>
      <c r="Z71" s="175">
        <f t="shared" si="3"/>
        <v>0</v>
      </c>
      <c r="AA71" s="175">
        <f t="shared" si="3"/>
        <v>0</v>
      </c>
      <c r="AB71" s="176">
        <v>0</v>
      </c>
      <c r="AC71" s="83">
        <v>0</v>
      </c>
      <c r="AD71" s="83">
        <v>0</v>
      </c>
      <c r="AE71" s="176">
        <v>0</v>
      </c>
      <c r="AF71" s="83">
        <v>0</v>
      </c>
      <c r="AG71" s="83">
        <v>0</v>
      </c>
      <c r="AH71" s="176">
        <v>0</v>
      </c>
      <c r="AI71" s="83">
        <v>0</v>
      </c>
      <c r="AJ71" s="83">
        <v>0</v>
      </c>
      <c r="AK71" s="176">
        <v>0</v>
      </c>
      <c r="AL71" s="175">
        <f t="shared" si="4"/>
        <v>0</v>
      </c>
      <c r="AM71" s="175">
        <f t="shared" si="4"/>
        <v>0</v>
      </c>
      <c r="AN71" s="176">
        <v>0</v>
      </c>
      <c r="AO71" s="83">
        <v>0</v>
      </c>
      <c r="AP71" s="83">
        <v>0</v>
      </c>
      <c r="AQ71" s="176">
        <v>0</v>
      </c>
      <c r="AR71" s="83">
        <v>0</v>
      </c>
      <c r="AS71" s="83">
        <v>0</v>
      </c>
      <c r="AT71" s="176">
        <v>0</v>
      </c>
      <c r="AU71" s="83">
        <v>0</v>
      </c>
      <c r="AV71" s="83">
        <v>0</v>
      </c>
      <c r="AW71" s="176">
        <v>0</v>
      </c>
      <c r="AX71" s="175">
        <f t="shared" si="5"/>
        <v>0</v>
      </c>
      <c r="AY71" s="175">
        <f t="shared" si="5"/>
        <v>0</v>
      </c>
      <c r="AZ71" s="176">
        <v>0</v>
      </c>
      <c r="BA71" s="83">
        <v>0</v>
      </c>
      <c r="BB71" s="83">
        <v>0</v>
      </c>
      <c r="BC71" s="176">
        <v>0</v>
      </c>
      <c r="BD71" s="83">
        <v>0</v>
      </c>
      <c r="BE71" s="83">
        <v>0</v>
      </c>
      <c r="BF71" s="176">
        <v>0</v>
      </c>
      <c r="BG71" s="83">
        <v>0</v>
      </c>
      <c r="BH71" s="83">
        <v>0</v>
      </c>
      <c r="BI71" s="176">
        <v>0</v>
      </c>
      <c r="BJ71" s="175">
        <f t="shared" si="6"/>
        <v>0</v>
      </c>
      <c r="BK71" s="175">
        <f t="shared" si="6"/>
        <v>0</v>
      </c>
      <c r="BL71" s="176">
        <v>0</v>
      </c>
      <c r="BM71" s="90">
        <f t="shared" si="7"/>
        <v>0</v>
      </c>
    </row>
    <row r="72" spans="1:65" s="88" customFormat="1" x14ac:dyDescent="0.55000000000000004">
      <c r="A72" s="86"/>
      <c r="B72" s="87"/>
      <c r="C72" s="87"/>
      <c r="D72" s="87"/>
      <c r="E72" s="87"/>
      <c r="F72" s="87"/>
      <c r="G72" s="87" t="s">
        <v>88</v>
      </c>
      <c r="H72" s="190"/>
      <c r="I72" s="79">
        <v>0</v>
      </c>
      <c r="J72" s="83">
        <v>0</v>
      </c>
      <c r="K72" s="83"/>
      <c r="L72" s="175">
        <f t="shared" si="0"/>
        <v>0</v>
      </c>
      <c r="M72" s="175">
        <f t="shared" si="1"/>
        <v>0</v>
      </c>
      <c r="N72" s="176">
        <v>0</v>
      </c>
      <c r="O72" s="81">
        <f t="shared" si="2"/>
        <v>0</v>
      </c>
      <c r="P72" s="176">
        <v>0</v>
      </c>
      <c r="Q72" s="83">
        <v>0</v>
      </c>
      <c r="R72" s="83">
        <v>0</v>
      </c>
      <c r="S72" s="176">
        <v>0</v>
      </c>
      <c r="T72" s="83">
        <v>0</v>
      </c>
      <c r="U72" s="83">
        <v>0</v>
      </c>
      <c r="V72" s="176">
        <v>0</v>
      </c>
      <c r="W72" s="83">
        <v>0</v>
      </c>
      <c r="X72" s="83">
        <v>0</v>
      </c>
      <c r="Y72" s="176">
        <v>0</v>
      </c>
      <c r="Z72" s="175">
        <f t="shared" si="3"/>
        <v>0</v>
      </c>
      <c r="AA72" s="175">
        <f t="shared" si="3"/>
        <v>0</v>
      </c>
      <c r="AB72" s="176">
        <v>0</v>
      </c>
      <c r="AC72" s="83">
        <v>0</v>
      </c>
      <c r="AD72" s="83">
        <v>0</v>
      </c>
      <c r="AE72" s="176">
        <v>0</v>
      </c>
      <c r="AF72" s="83">
        <v>0</v>
      </c>
      <c r="AG72" s="83">
        <v>0</v>
      </c>
      <c r="AH72" s="176">
        <v>0</v>
      </c>
      <c r="AI72" s="83">
        <v>0</v>
      </c>
      <c r="AJ72" s="83">
        <v>0</v>
      </c>
      <c r="AK72" s="176">
        <v>0</v>
      </c>
      <c r="AL72" s="175">
        <f t="shared" si="4"/>
        <v>0</v>
      </c>
      <c r="AM72" s="175">
        <f t="shared" si="4"/>
        <v>0</v>
      </c>
      <c r="AN72" s="176">
        <v>0</v>
      </c>
      <c r="AO72" s="83">
        <v>0</v>
      </c>
      <c r="AP72" s="83">
        <v>0</v>
      </c>
      <c r="AQ72" s="176">
        <v>0</v>
      </c>
      <c r="AR72" s="83">
        <v>0</v>
      </c>
      <c r="AS72" s="83">
        <v>0</v>
      </c>
      <c r="AT72" s="176">
        <v>0</v>
      </c>
      <c r="AU72" s="83">
        <v>0</v>
      </c>
      <c r="AV72" s="83">
        <v>0</v>
      </c>
      <c r="AW72" s="176">
        <v>0</v>
      </c>
      <c r="AX72" s="175">
        <f t="shared" si="5"/>
        <v>0</v>
      </c>
      <c r="AY72" s="175">
        <f t="shared" si="5"/>
        <v>0</v>
      </c>
      <c r="AZ72" s="176">
        <v>0</v>
      </c>
      <c r="BA72" s="83">
        <v>0</v>
      </c>
      <c r="BB72" s="83">
        <v>0</v>
      </c>
      <c r="BC72" s="176">
        <v>0</v>
      </c>
      <c r="BD72" s="83">
        <v>0</v>
      </c>
      <c r="BE72" s="83">
        <v>0</v>
      </c>
      <c r="BF72" s="176">
        <v>0</v>
      </c>
      <c r="BG72" s="83">
        <v>0</v>
      </c>
      <c r="BH72" s="83">
        <v>0</v>
      </c>
      <c r="BI72" s="176">
        <v>0</v>
      </c>
      <c r="BJ72" s="175">
        <f t="shared" si="6"/>
        <v>0</v>
      </c>
      <c r="BK72" s="175">
        <f t="shared" si="6"/>
        <v>0</v>
      </c>
      <c r="BL72" s="176">
        <v>0</v>
      </c>
      <c r="BM72" s="90">
        <f t="shared" si="7"/>
        <v>0</v>
      </c>
    </row>
    <row r="73" spans="1:65" s="97" customFormat="1" x14ac:dyDescent="0.55000000000000004">
      <c r="A73" s="95"/>
      <c r="B73" s="96"/>
      <c r="C73" s="69" t="s">
        <v>89</v>
      </c>
      <c r="D73" s="96"/>
      <c r="E73" s="96"/>
      <c r="F73" s="96"/>
      <c r="G73" s="96"/>
      <c r="H73" s="237"/>
      <c r="I73" s="70">
        <f>SUM(I74,I82)</f>
        <v>0</v>
      </c>
      <c r="J73" s="70">
        <f>SUM(J74,J82)</f>
        <v>43000</v>
      </c>
      <c r="K73" s="70">
        <f>SUM(K74,K82)</f>
        <v>7000</v>
      </c>
      <c r="L73" s="273">
        <f t="shared" si="0"/>
        <v>50000</v>
      </c>
      <c r="M73" s="273">
        <f t="shared" si="1"/>
        <v>27000</v>
      </c>
      <c r="N73" s="274">
        <f t="shared" ref="N73:N78" si="22">SUM(M73*100/L73)</f>
        <v>54</v>
      </c>
      <c r="O73" s="72">
        <f t="shared" si="2"/>
        <v>23000</v>
      </c>
      <c r="P73" s="274">
        <f>SUM(O73*100/L73)</f>
        <v>46</v>
      </c>
      <c r="Q73" s="70">
        <f>SUM(Q74,Q82)</f>
        <v>0</v>
      </c>
      <c r="R73" s="70">
        <f>SUM(R74,R82)</f>
        <v>0</v>
      </c>
      <c r="S73" s="274">
        <v>0</v>
      </c>
      <c r="T73" s="163">
        <f>SUM(T74,T82)</f>
        <v>0</v>
      </c>
      <c r="U73" s="163">
        <f>SUM(U74,U82)</f>
        <v>0</v>
      </c>
      <c r="V73" s="274">
        <v>0</v>
      </c>
      <c r="W73" s="163">
        <f>SUM(W74,W82)</f>
        <v>3000</v>
      </c>
      <c r="X73" s="163">
        <f>SUM(X74,X82)</f>
        <v>3000</v>
      </c>
      <c r="Y73" s="274">
        <f t="shared" ref="Y73:Y78" si="23">SUM(X73*100/W73)</f>
        <v>100</v>
      </c>
      <c r="Z73" s="273">
        <f t="shared" si="3"/>
        <v>3000</v>
      </c>
      <c r="AA73" s="273">
        <f t="shared" si="3"/>
        <v>3000</v>
      </c>
      <c r="AB73" s="274">
        <f t="shared" ref="AB73:AB78" si="24">SUM(AA73*100/Z73)</f>
        <v>100</v>
      </c>
      <c r="AC73" s="163">
        <f>SUM(AC74,AC82)</f>
        <v>24000</v>
      </c>
      <c r="AD73" s="163">
        <f>SUM(AD74,AD82)</f>
        <v>24000</v>
      </c>
      <c r="AE73" s="274">
        <f t="shared" ref="AE73:AE78" si="25">SUM(AD73*100/AC73)</f>
        <v>100</v>
      </c>
      <c r="AF73" s="163">
        <f>SUM(AF74,AF82)</f>
        <v>0</v>
      </c>
      <c r="AG73" s="163">
        <f>SUM(AG74,AG82)</f>
        <v>0</v>
      </c>
      <c r="AH73" s="274">
        <v>0</v>
      </c>
      <c r="AI73" s="163">
        <f>SUM(AI74,AI82)</f>
        <v>0</v>
      </c>
      <c r="AJ73" s="163">
        <f>SUM(AJ74,AJ82)</f>
        <v>0</v>
      </c>
      <c r="AK73" s="274">
        <v>0</v>
      </c>
      <c r="AL73" s="273">
        <f t="shared" si="4"/>
        <v>24000</v>
      </c>
      <c r="AM73" s="273">
        <f t="shared" si="4"/>
        <v>24000</v>
      </c>
      <c r="AN73" s="274">
        <f t="shared" ref="AN73:AN78" si="26">SUM(AM73*100/AL73)</f>
        <v>100</v>
      </c>
      <c r="AO73" s="163">
        <f>SUM(AO74,AO82)</f>
        <v>0</v>
      </c>
      <c r="AP73" s="163">
        <f>SUM(AP74,AP82)</f>
        <v>0</v>
      </c>
      <c r="AQ73" s="274">
        <v>0</v>
      </c>
      <c r="AR73" s="163">
        <f>SUM(AR74,AR82)</f>
        <v>0</v>
      </c>
      <c r="AS73" s="163">
        <f>SUM(AS74,AS82)</f>
        <v>0</v>
      </c>
      <c r="AT73" s="274">
        <v>0</v>
      </c>
      <c r="AU73" s="163">
        <f>SUM(AU74,AU82)</f>
        <v>5000</v>
      </c>
      <c r="AV73" s="163">
        <f>SUM(AV74,AV82)</f>
        <v>0</v>
      </c>
      <c r="AW73" s="274">
        <f t="shared" ref="AW73:AW78" si="27">SUM(AV73*100/AU73)</f>
        <v>0</v>
      </c>
      <c r="AX73" s="273">
        <f t="shared" si="5"/>
        <v>5000</v>
      </c>
      <c r="AY73" s="273">
        <f t="shared" si="5"/>
        <v>0</v>
      </c>
      <c r="AZ73" s="274">
        <f t="shared" ref="AZ73:AZ78" si="28">SUM(AY73*100/AX73)</f>
        <v>0</v>
      </c>
      <c r="BA73" s="163">
        <f>SUM(BA74,BA82)</f>
        <v>0</v>
      </c>
      <c r="BB73" s="163">
        <f>SUM(BB74,BB82)</f>
        <v>0</v>
      </c>
      <c r="BC73" s="274">
        <v>0</v>
      </c>
      <c r="BD73" s="163">
        <f>SUM(BD74,BD82)</f>
        <v>9000</v>
      </c>
      <c r="BE73" s="163">
        <f>SUM(BE74,BE82)</f>
        <v>0</v>
      </c>
      <c r="BF73" s="274">
        <f t="shared" ref="BF73:BF78" si="29">SUM(BE73*100/BD73)</f>
        <v>0</v>
      </c>
      <c r="BG73" s="163">
        <f>SUM(BG74,BG82)</f>
        <v>4000</v>
      </c>
      <c r="BH73" s="163">
        <f>SUM(BH74,BH82)</f>
        <v>0</v>
      </c>
      <c r="BI73" s="274">
        <v>0</v>
      </c>
      <c r="BJ73" s="273">
        <f t="shared" si="6"/>
        <v>13000</v>
      </c>
      <c r="BK73" s="273">
        <f t="shared" si="6"/>
        <v>0</v>
      </c>
      <c r="BL73" s="274">
        <f t="shared" ref="BL73:BL78" si="30">SUM(BK73*100/BJ73)</f>
        <v>0</v>
      </c>
      <c r="BM73" s="275">
        <f t="shared" si="7"/>
        <v>45000</v>
      </c>
    </row>
    <row r="74" spans="1:65" s="107" customFormat="1" x14ac:dyDescent="0.55000000000000004">
      <c r="A74" s="98"/>
      <c r="B74" s="99"/>
      <c r="C74" s="99"/>
      <c r="D74" s="100" t="s">
        <v>90</v>
      </c>
      <c r="E74" s="99"/>
      <c r="F74" s="99"/>
      <c r="G74" s="99"/>
      <c r="H74" s="286"/>
      <c r="I74" s="101">
        <f>SUM(I75,I79)</f>
        <v>0</v>
      </c>
      <c r="J74" s="101">
        <f>SUM(J75,J79)</f>
        <v>43000</v>
      </c>
      <c r="K74" s="101">
        <f>SUM(K75,K79)</f>
        <v>7000</v>
      </c>
      <c r="L74" s="287">
        <f t="shared" si="0"/>
        <v>50000</v>
      </c>
      <c r="M74" s="287">
        <f t="shared" si="1"/>
        <v>27000</v>
      </c>
      <c r="N74" s="288">
        <f t="shared" si="22"/>
        <v>54</v>
      </c>
      <c r="O74" s="103">
        <f t="shared" si="2"/>
        <v>23000</v>
      </c>
      <c r="P74" s="288">
        <f>SUM(O74*100/L74)</f>
        <v>46</v>
      </c>
      <c r="Q74" s="101">
        <f>SUM(Q75,Q79)</f>
        <v>0</v>
      </c>
      <c r="R74" s="101">
        <f>SUM(R75,R79)</f>
        <v>0</v>
      </c>
      <c r="S74" s="288">
        <v>0</v>
      </c>
      <c r="T74" s="185">
        <f>SUM(T75,T79)</f>
        <v>0</v>
      </c>
      <c r="U74" s="185">
        <f>SUM(U75,U79)</f>
        <v>0</v>
      </c>
      <c r="V74" s="288">
        <v>0</v>
      </c>
      <c r="W74" s="185">
        <f>SUM(W75,W79)</f>
        <v>3000</v>
      </c>
      <c r="X74" s="185">
        <f>SUM(X75,X79)</f>
        <v>3000</v>
      </c>
      <c r="Y74" s="288">
        <f t="shared" si="23"/>
        <v>100</v>
      </c>
      <c r="Z74" s="287">
        <f t="shared" si="3"/>
        <v>3000</v>
      </c>
      <c r="AA74" s="287">
        <f t="shared" si="3"/>
        <v>3000</v>
      </c>
      <c r="AB74" s="288">
        <f t="shared" si="24"/>
        <v>100</v>
      </c>
      <c r="AC74" s="185">
        <f>SUM(AC75,AC79)</f>
        <v>24000</v>
      </c>
      <c r="AD74" s="185">
        <f>SUM(AD75,AD79)</f>
        <v>24000</v>
      </c>
      <c r="AE74" s="288">
        <f t="shared" si="25"/>
        <v>100</v>
      </c>
      <c r="AF74" s="185">
        <f>SUM(AF75,AF79)</f>
        <v>0</v>
      </c>
      <c r="AG74" s="185">
        <f>SUM(AG75,AG79)</f>
        <v>0</v>
      </c>
      <c r="AH74" s="288">
        <v>0</v>
      </c>
      <c r="AI74" s="185">
        <f>SUM(AI75,AI79)</f>
        <v>0</v>
      </c>
      <c r="AJ74" s="185">
        <f>SUM(AJ75,AJ79)</f>
        <v>0</v>
      </c>
      <c r="AK74" s="288">
        <v>0</v>
      </c>
      <c r="AL74" s="287">
        <f t="shared" si="4"/>
        <v>24000</v>
      </c>
      <c r="AM74" s="287">
        <f t="shared" si="4"/>
        <v>24000</v>
      </c>
      <c r="AN74" s="288">
        <f t="shared" si="26"/>
        <v>100</v>
      </c>
      <c r="AO74" s="185">
        <f>SUM(AO75,AO79)</f>
        <v>0</v>
      </c>
      <c r="AP74" s="185">
        <f>SUM(AP75,AP79)</f>
        <v>0</v>
      </c>
      <c r="AQ74" s="288">
        <v>0</v>
      </c>
      <c r="AR74" s="185">
        <f>SUM(AR75,AR79)</f>
        <v>0</v>
      </c>
      <c r="AS74" s="185">
        <f>SUM(AS75,AS79)</f>
        <v>0</v>
      </c>
      <c r="AT74" s="288">
        <v>0</v>
      </c>
      <c r="AU74" s="185">
        <f>SUM(AU75,AU79)</f>
        <v>5000</v>
      </c>
      <c r="AV74" s="185">
        <f>SUM(AV75,AV79)</f>
        <v>0</v>
      </c>
      <c r="AW74" s="288">
        <f t="shared" si="27"/>
        <v>0</v>
      </c>
      <c r="AX74" s="287">
        <f t="shared" si="5"/>
        <v>5000</v>
      </c>
      <c r="AY74" s="287">
        <f t="shared" si="5"/>
        <v>0</v>
      </c>
      <c r="AZ74" s="288">
        <f t="shared" si="28"/>
        <v>0</v>
      </c>
      <c r="BA74" s="185">
        <f>SUM(BA75,BA79)</f>
        <v>0</v>
      </c>
      <c r="BB74" s="185">
        <f>SUM(BB75,BB79)</f>
        <v>0</v>
      </c>
      <c r="BC74" s="288">
        <v>0</v>
      </c>
      <c r="BD74" s="185">
        <f>SUM(BD75,BD79)</f>
        <v>9000</v>
      </c>
      <c r="BE74" s="185">
        <f>SUM(BE75,BE79)</f>
        <v>0</v>
      </c>
      <c r="BF74" s="288">
        <f t="shared" si="29"/>
        <v>0</v>
      </c>
      <c r="BG74" s="185">
        <f>SUM(BG75,BG79)</f>
        <v>4000</v>
      </c>
      <c r="BH74" s="185">
        <f>SUM(BH75,BH79)</f>
        <v>0</v>
      </c>
      <c r="BI74" s="288">
        <v>0</v>
      </c>
      <c r="BJ74" s="287">
        <f t="shared" si="6"/>
        <v>13000</v>
      </c>
      <c r="BK74" s="287">
        <f t="shared" si="6"/>
        <v>0</v>
      </c>
      <c r="BL74" s="288">
        <f t="shared" si="30"/>
        <v>0</v>
      </c>
      <c r="BM74" s="289">
        <f t="shared" si="7"/>
        <v>45000</v>
      </c>
    </row>
    <row r="75" spans="1:65" s="85" customFormat="1" x14ac:dyDescent="0.55000000000000004">
      <c r="A75" s="77"/>
      <c r="B75" s="78"/>
      <c r="C75" s="78"/>
      <c r="D75" s="78" t="s">
        <v>40</v>
      </c>
      <c r="E75" s="78"/>
      <c r="F75" s="78"/>
      <c r="G75" s="78"/>
      <c r="H75" s="167"/>
      <c r="I75" s="79">
        <f t="shared" ref="I75:K77" si="31">SUM(I76)</f>
        <v>0</v>
      </c>
      <c r="J75" s="79">
        <f t="shared" si="31"/>
        <v>43000</v>
      </c>
      <c r="K75" s="79">
        <f t="shared" si="31"/>
        <v>7000</v>
      </c>
      <c r="L75" s="175">
        <f t="shared" si="0"/>
        <v>50000</v>
      </c>
      <c r="M75" s="175">
        <f t="shared" si="1"/>
        <v>27000</v>
      </c>
      <c r="N75" s="176">
        <f t="shared" si="22"/>
        <v>54</v>
      </c>
      <c r="O75" s="81">
        <f t="shared" si="2"/>
        <v>23000</v>
      </c>
      <c r="P75" s="176">
        <f>SUM(O75*100/L75)</f>
        <v>46</v>
      </c>
      <c r="Q75" s="79">
        <f t="shared" ref="Q75:R77" si="32">SUM(Q76)</f>
        <v>0</v>
      </c>
      <c r="R75" s="79">
        <f t="shared" si="32"/>
        <v>0</v>
      </c>
      <c r="S75" s="176">
        <v>0</v>
      </c>
      <c r="T75" s="171">
        <f t="shared" ref="T75:U77" si="33">SUM(T76)</f>
        <v>0</v>
      </c>
      <c r="U75" s="171">
        <f t="shared" si="33"/>
        <v>0</v>
      </c>
      <c r="V75" s="176">
        <v>0</v>
      </c>
      <c r="W75" s="171">
        <f t="shared" ref="W75:X77" si="34">SUM(W76)</f>
        <v>3000</v>
      </c>
      <c r="X75" s="171">
        <f t="shared" si="34"/>
        <v>3000</v>
      </c>
      <c r="Y75" s="176">
        <f t="shared" si="23"/>
        <v>100</v>
      </c>
      <c r="Z75" s="175">
        <f t="shared" si="3"/>
        <v>3000</v>
      </c>
      <c r="AA75" s="175">
        <f t="shared" si="3"/>
        <v>3000</v>
      </c>
      <c r="AB75" s="176">
        <f t="shared" si="24"/>
        <v>100</v>
      </c>
      <c r="AC75" s="171">
        <f t="shared" ref="AC75:AD77" si="35">SUM(AC76)</f>
        <v>24000</v>
      </c>
      <c r="AD75" s="171">
        <f t="shared" si="35"/>
        <v>24000</v>
      </c>
      <c r="AE75" s="176">
        <f t="shared" si="25"/>
        <v>100</v>
      </c>
      <c r="AF75" s="171">
        <f t="shared" ref="AF75:AG77" si="36">SUM(AF76)</f>
        <v>0</v>
      </c>
      <c r="AG75" s="171">
        <f t="shared" si="36"/>
        <v>0</v>
      </c>
      <c r="AH75" s="176">
        <v>0</v>
      </c>
      <c r="AI75" s="171">
        <f t="shared" ref="AI75:AJ77" si="37">SUM(AI76)</f>
        <v>0</v>
      </c>
      <c r="AJ75" s="171">
        <f t="shared" si="37"/>
        <v>0</v>
      </c>
      <c r="AK75" s="176">
        <v>0</v>
      </c>
      <c r="AL75" s="175">
        <f t="shared" si="4"/>
        <v>24000</v>
      </c>
      <c r="AM75" s="175">
        <f t="shared" si="4"/>
        <v>24000</v>
      </c>
      <c r="AN75" s="176">
        <f t="shared" si="26"/>
        <v>100</v>
      </c>
      <c r="AO75" s="171">
        <f t="shared" ref="AO75:AP77" si="38">SUM(AO76)</f>
        <v>0</v>
      </c>
      <c r="AP75" s="171">
        <f t="shared" si="38"/>
        <v>0</v>
      </c>
      <c r="AQ75" s="176">
        <v>0</v>
      </c>
      <c r="AR75" s="171">
        <f t="shared" ref="AR75:AS77" si="39">SUM(AR76)</f>
        <v>0</v>
      </c>
      <c r="AS75" s="171">
        <f t="shared" si="39"/>
        <v>0</v>
      </c>
      <c r="AT75" s="176">
        <v>0</v>
      </c>
      <c r="AU75" s="171">
        <f t="shared" ref="AU75:AV77" si="40">SUM(AU76)</f>
        <v>5000</v>
      </c>
      <c r="AV75" s="171">
        <f t="shared" si="40"/>
        <v>0</v>
      </c>
      <c r="AW75" s="176">
        <f t="shared" si="27"/>
        <v>0</v>
      </c>
      <c r="AX75" s="175">
        <f t="shared" si="5"/>
        <v>5000</v>
      </c>
      <c r="AY75" s="175">
        <f t="shared" si="5"/>
        <v>0</v>
      </c>
      <c r="AZ75" s="176">
        <f t="shared" si="28"/>
        <v>0</v>
      </c>
      <c r="BA75" s="171">
        <f t="shared" ref="BA75:BB77" si="41">SUM(BA76)</f>
        <v>0</v>
      </c>
      <c r="BB75" s="171">
        <f t="shared" si="41"/>
        <v>0</v>
      </c>
      <c r="BC75" s="176">
        <v>0</v>
      </c>
      <c r="BD75" s="171">
        <f t="shared" ref="BD75:BE77" si="42">SUM(BD76)</f>
        <v>9000</v>
      </c>
      <c r="BE75" s="171">
        <f t="shared" si="42"/>
        <v>0</v>
      </c>
      <c r="BF75" s="176">
        <f t="shared" si="29"/>
        <v>0</v>
      </c>
      <c r="BG75" s="171">
        <f t="shared" ref="BG75:BH77" si="43">SUM(BG76)</f>
        <v>4000</v>
      </c>
      <c r="BH75" s="171">
        <f t="shared" si="43"/>
        <v>0</v>
      </c>
      <c r="BI75" s="176">
        <v>0</v>
      </c>
      <c r="BJ75" s="175">
        <f t="shared" si="6"/>
        <v>13000</v>
      </c>
      <c r="BK75" s="175">
        <f t="shared" si="6"/>
        <v>0</v>
      </c>
      <c r="BL75" s="176">
        <f t="shared" si="30"/>
        <v>0</v>
      </c>
      <c r="BM75" s="90">
        <f t="shared" si="7"/>
        <v>45000</v>
      </c>
    </row>
    <row r="76" spans="1:65" s="85" customFormat="1" x14ac:dyDescent="0.55000000000000004">
      <c r="A76" s="77"/>
      <c r="B76" s="78"/>
      <c r="C76" s="78"/>
      <c r="D76" s="78"/>
      <c r="E76" s="78" t="s">
        <v>41</v>
      </c>
      <c r="F76" s="78"/>
      <c r="G76" s="78"/>
      <c r="H76" s="167"/>
      <c r="I76" s="79">
        <f t="shared" si="31"/>
        <v>0</v>
      </c>
      <c r="J76" s="79">
        <f t="shared" si="31"/>
        <v>43000</v>
      </c>
      <c r="K76" s="79">
        <f t="shared" si="31"/>
        <v>7000</v>
      </c>
      <c r="L76" s="175">
        <f t="shared" si="0"/>
        <v>50000</v>
      </c>
      <c r="M76" s="175">
        <f t="shared" si="1"/>
        <v>27000</v>
      </c>
      <c r="N76" s="176">
        <f t="shared" si="22"/>
        <v>54</v>
      </c>
      <c r="O76" s="81">
        <f t="shared" si="2"/>
        <v>23000</v>
      </c>
      <c r="P76" s="176">
        <f>SUM(O76*100/L76)</f>
        <v>46</v>
      </c>
      <c r="Q76" s="79">
        <f t="shared" si="32"/>
        <v>0</v>
      </c>
      <c r="R76" s="79">
        <f t="shared" si="32"/>
        <v>0</v>
      </c>
      <c r="S76" s="176">
        <v>0</v>
      </c>
      <c r="T76" s="171">
        <f t="shared" si="33"/>
        <v>0</v>
      </c>
      <c r="U76" s="171">
        <f t="shared" si="33"/>
        <v>0</v>
      </c>
      <c r="V76" s="176">
        <v>0</v>
      </c>
      <c r="W76" s="171">
        <f t="shared" si="34"/>
        <v>3000</v>
      </c>
      <c r="X76" s="171">
        <f t="shared" si="34"/>
        <v>3000</v>
      </c>
      <c r="Y76" s="176">
        <f t="shared" si="23"/>
        <v>100</v>
      </c>
      <c r="Z76" s="175">
        <f t="shared" si="3"/>
        <v>3000</v>
      </c>
      <c r="AA76" s="175">
        <f t="shared" si="3"/>
        <v>3000</v>
      </c>
      <c r="AB76" s="176">
        <f t="shared" si="24"/>
        <v>100</v>
      </c>
      <c r="AC76" s="171">
        <f t="shared" si="35"/>
        <v>24000</v>
      </c>
      <c r="AD76" s="171">
        <f t="shared" si="35"/>
        <v>24000</v>
      </c>
      <c r="AE76" s="176">
        <f t="shared" si="25"/>
        <v>100</v>
      </c>
      <c r="AF76" s="171">
        <f t="shared" si="36"/>
        <v>0</v>
      </c>
      <c r="AG76" s="171">
        <f t="shared" si="36"/>
        <v>0</v>
      </c>
      <c r="AH76" s="176">
        <v>0</v>
      </c>
      <c r="AI76" s="171">
        <f t="shared" si="37"/>
        <v>0</v>
      </c>
      <c r="AJ76" s="171">
        <f t="shared" si="37"/>
        <v>0</v>
      </c>
      <c r="AK76" s="176">
        <v>0</v>
      </c>
      <c r="AL76" s="175">
        <f t="shared" si="4"/>
        <v>24000</v>
      </c>
      <c r="AM76" s="175">
        <f t="shared" si="4"/>
        <v>24000</v>
      </c>
      <c r="AN76" s="176">
        <f t="shared" si="26"/>
        <v>100</v>
      </c>
      <c r="AO76" s="171">
        <f t="shared" si="38"/>
        <v>0</v>
      </c>
      <c r="AP76" s="171">
        <f t="shared" si="38"/>
        <v>0</v>
      </c>
      <c r="AQ76" s="176">
        <v>0</v>
      </c>
      <c r="AR76" s="171">
        <f t="shared" si="39"/>
        <v>0</v>
      </c>
      <c r="AS76" s="171">
        <f t="shared" si="39"/>
        <v>0</v>
      </c>
      <c r="AT76" s="176">
        <v>0</v>
      </c>
      <c r="AU76" s="171">
        <f t="shared" si="40"/>
        <v>5000</v>
      </c>
      <c r="AV76" s="171">
        <f t="shared" si="40"/>
        <v>0</v>
      </c>
      <c r="AW76" s="176">
        <f t="shared" si="27"/>
        <v>0</v>
      </c>
      <c r="AX76" s="175">
        <f t="shared" si="5"/>
        <v>5000</v>
      </c>
      <c r="AY76" s="175">
        <f t="shared" si="5"/>
        <v>0</v>
      </c>
      <c r="AZ76" s="176">
        <f t="shared" si="28"/>
        <v>0</v>
      </c>
      <c r="BA76" s="171">
        <f t="shared" si="41"/>
        <v>0</v>
      </c>
      <c r="BB76" s="171">
        <f t="shared" si="41"/>
        <v>0</v>
      </c>
      <c r="BC76" s="176">
        <v>0</v>
      </c>
      <c r="BD76" s="171">
        <f t="shared" si="42"/>
        <v>9000</v>
      </c>
      <c r="BE76" s="171">
        <f t="shared" si="42"/>
        <v>0</v>
      </c>
      <c r="BF76" s="176">
        <f t="shared" si="29"/>
        <v>0</v>
      </c>
      <c r="BG76" s="171">
        <f t="shared" si="43"/>
        <v>4000</v>
      </c>
      <c r="BH76" s="171">
        <f t="shared" si="43"/>
        <v>0</v>
      </c>
      <c r="BI76" s="176">
        <v>0</v>
      </c>
      <c r="BJ76" s="175">
        <f t="shared" si="6"/>
        <v>13000</v>
      </c>
      <c r="BK76" s="175">
        <f t="shared" si="6"/>
        <v>0</v>
      </c>
      <c r="BL76" s="176">
        <f t="shared" si="30"/>
        <v>0</v>
      </c>
      <c r="BM76" s="90">
        <f t="shared" si="7"/>
        <v>45000</v>
      </c>
    </row>
    <row r="77" spans="1:65" s="85" customFormat="1" x14ac:dyDescent="0.55000000000000004">
      <c r="A77" s="77"/>
      <c r="B77" s="78"/>
      <c r="C77" s="78"/>
      <c r="D77" s="78"/>
      <c r="E77" s="78"/>
      <c r="F77" s="78" t="s">
        <v>47</v>
      </c>
      <c r="G77" s="78"/>
      <c r="H77" s="167"/>
      <c r="I77" s="79">
        <f t="shared" si="31"/>
        <v>0</v>
      </c>
      <c r="J77" s="79">
        <f t="shared" si="31"/>
        <v>43000</v>
      </c>
      <c r="K77" s="79">
        <f t="shared" si="31"/>
        <v>7000</v>
      </c>
      <c r="L77" s="175">
        <f t="shared" ref="L77:L86" si="44">SUM(J77+K77)</f>
        <v>50000</v>
      </c>
      <c r="M77" s="175">
        <f t="shared" ref="M77:M85" si="45">SUM(AA77,AM77,AY77,BK77)</f>
        <v>27000</v>
      </c>
      <c r="N77" s="176">
        <f t="shared" si="22"/>
        <v>54</v>
      </c>
      <c r="O77" s="81">
        <f t="shared" ref="O77:O86" si="46">SUM(L77-M77)</f>
        <v>23000</v>
      </c>
      <c r="P77" s="176">
        <f t="shared" ref="P77:P140" si="47">SUM(O77*100/L77)</f>
        <v>46</v>
      </c>
      <c r="Q77" s="79">
        <f t="shared" si="32"/>
        <v>0</v>
      </c>
      <c r="R77" s="79">
        <f t="shared" si="32"/>
        <v>0</v>
      </c>
      <c r="S77" s="176">
        <v>0</v>
      </c>
      <c r="T77" s="171">
        <f t="shared" si="33"/>
        <v>0</v>
      </c>
      <c r="U77" s="171">
        <f t="shared" si="33"/>
        <v>0</v>
      </c>
      <c r="V77" s="176">
        <v>0</v>
      </c>
      <c r="W77" s="171">
        <f t="shared" si="34"/>
        <v>3000</v>
      </c>
      <c r="X77" s="171">
        <f t="shared" si="34"/>
        <v>3000</v>
      </c>
      <c r="Y77" s="176">
        <f t="shared" si="23"/>
        <v>100</v>
      </c>
      <c r="Z77" s="175">
        <f t="shared" ref="Z77:AA140" si="48">SUM(Q77,T77,W77)</f>
        <v>3000</v>
      </c>
      <c r="AA77" s="175">
        <f t="shared" si="48"/>
        <v>3000</v>
      </c>
      <c r="AB77" s="176">
        <f t="shared" si="24"/>
        <v>100</v>
      </c>
      <c r="AC77" s="171">
        <f t="shared" si="35"/>
        <v>24000</v>
      </c>
      <c r="AD77" s="171">
        <f t="shared" si="35"/>
        <v>24000</v>
      </c>
      <c r="AE77" s="176">
        <f t="shared" si="25"/>
        <v>100</v>
      </c>
      <c r="AF77" s="171">
        <f t="shared" si="36"/>
        <v>0</v>
      </c>
      <c r="AG77" s="171">
        <f t="shared" si="36"/>
        <v>0</v>
      </c>
      <c r="AH77" s="176">
        <v>0</v>
      </c>
      <c r="AI77" s="171">
        <f t="shared" si="37"/>
        <v>0</v>
      </c>
      <c r="AJ77" s="171">
        <f t="shared" si="37"/>
        <v>0</v>
      </c>
      <c r="AK77" s="176">
        <v>0</v>
      </c>
      <c r="AL77" s="175">
        <f t="shared" ref="AL77:AM86" si="49">SUM(AC77,AF77,AI77)</f>
        <v>24000</v>
      </c>
      <c r="AM77" s="175">
        <f t="shared" si="49"/>
        <v>24000</v>
      </c>
      <c r="AN77" s="176">
        <f t="shared" si="26"/>
        <v>100</v>
      </c>
      <c r="AO77" s="171">
        <f t="shared" si="38"/>
        <v>0</v>
      </c>
      <c r="AP77" s="171">
        <f t="shared" si="38"/>
        <v>0</v>
      </c>
      <c r="AQ77" s="176">
        <v>0</v>
      </c>
      <c r="AR77" s="171">
        <f t="shared" si="39"/>
        <v>0</v>
      </c>
      <c r="AS77" s="171">
        <f t="shared" si="39"/>
        <v>0</v>
      </c>
      <c r="AT77" s="176">
        <v>0</v>
      </c>
      <c r="AU77" s="171">
        <f t="shared" si="40"/>
        <v>5000</v>
      </c>
      <c r="AV77" s="171">
        <f t="shared" si="40"/>
        <v>0</v>
      </c>
      <c r="AW77" s="176">
        <f t="shared" si="27"/>
        <v>0</v>
      </c>
      <c r="AX77" s="175">
        <f t="shared" ref="AX77:AY86" si="50">SUM(AO77,AR77,AU77)</f>
        <v>5000</v>
      </c>
      <c r="AY77" s="175">
        <f t="shared" si="50"/>
        <v>0</v>
      </c>
      <c r="AZ77" s="176">
        <f t="shared" si="28"/>
        <v>0</v>
      </c>
      <c r="BA77" s="171">
        <f t="shared" si="41"/>
        <v>0</v>
      </c>
      <c r="BB77" s="171">
        <f t="shared" si="41"/>
        <v>0</v>
      </c>
      <c r="BC77" s="176">
        <v>0</v>
      </c>
      <c r="BD77" s="171">
        <f t="shared" si="42"/>
        <v>9000</v>
      </c>
      <c r="BE77" s="171">
        <f t="shared" si="42"/>
        <v>0</v>
      </c>
      <c r="BF77" s="176">
        <f t="shared" si="29"/>
        <v>0</v>
      </c>
      <c r="BG77" s="171">
        <f t="shared" si="43"/>
        <v>4000</v>
      </c>
      <c r="BH77" s="171">
        <f t="shared" si="43"/>
        <v>0</v>
      </c>
      <c r="BI77" s="176">
        <v>0</v>
      </c>
      <c r="BJ77" s="175">
        <f t="shared" ref="BJ77:BK140" si="51">SUM(BA77,BD77,BG77)</f>
        <v>13000</v>
      </c>
      <c r="BK77" s="175">
        <f t="shared" si="51"/>
        <v>0</v>
      </c>
      <c r="BL77" s="176">
        <f t="shared" si="30"/>
        <v>0</v>
      </c>
      <c r="BM77" s="90">
        <f t="shared" ref="BM77:BM86" si="52">SUM(Z77,AL77,AX77,BJ77)</f>
        <v>45000</v>
      </c>
    </row>
    <row r="78" spans="1:65" s="88" customFormat="1" x14ac:dyDescent="0.55000000000000004">
      <c r="A78" s="86"/>
      <c r="B78" s="87"/>
      <c r="C78" s="87"/>
      <c r="D78" s="78"/>
      <c r="E78" s="87"/>
      <c r="F78" s="93"/>
      <c r="G78" s="87" t="s">
        <v>91</v>
      </c>
      <c r="H78" s="93"/>
      <c r="I78" s="79">
        <v>0</v>
      </c>
      <c r="J78" s="83">
        <f>20000+23000</f>
        <v>43000</v>
      </c>
      <c r="K78" s="83">
        <v>7000</v>
      </c>
      <c r="L78" s="175">
        <f t="shared" si="44"/>
        <v>50000</v>
      </c>
      <c r="M78" s="175">
        <f t="shared" si="45"/>
        <v>27000</v>
      </c>
      <c r="N78" s="176">
        <f t="shared" si="22"/>
        <v>54</v>
      </c>
      <c r="O78" s="81">
        <f t="shared" si="46"/>
        <v>23000</v>
      </c>
      <c r="P78" s="176">
        <f t="shared" si="47"/>
        <v>46</v>
      </c>
      <c r="Q78" s="83">
        <v>0</v>
      </c>
      <c r="R78" s="83">
        <v>0</v>
      </c>
      <c r="S78" s="176">
        <v>0</v>
      </c>
      <c r="T78" s="83">
        <v>0</v>
      </c>
      <c r="U78" s="83">
        <v>0</v>
      </c>
      <c r="V78" s="176">
        <v>0</v>
      </c>
      <c r="W78" s="83">
        <v>3000</v>
      </c>
      <c r="X78" s="83">
        <v>3000</v>
      </c>
      <c r="Y78" s="176">
        <f t="shared" si="23"/>
        <v>100</v>
      </c>
      <c r="Z78" s="175">
        <f t="shared" si="48"/>
        <v>3000</v>
      </c>
      <c r="AA78" s="175">
        <f t="shared" si="48"/>
        <v>3000</v>
      </c>
      <c r="AB78" s="176">
        <f t="shared" si="24"/>
        <v>100</v>
      </c>
      <c r="AC78" s="83">
        <v>24000</v>
      </c>
      <c r="AD78" s="83">
        <v>24000</v>
      </c>
      <c r="AE78" s="176">
        <f t="shared" si="25"/>
        <v>100</v>
      </c>
      <c r="AF78" s="83">
        <v>0</v>
      </c>
      <c r="AG78" s="83">
        <v>0</v>
      </c>
      <c r="AH78" s="176">
        <v>0</v>
      </c>
      <c r="AI78" s="83">
        <v>0</v>
      </c>
      <c r="AJ78" s="83">
        <v>0</v>
      </c>
      <c r="AK78" s="176">
        <v>0</v>
      </c>
      <c r="AL78" s="175">
        <f t="shared" si="49"/>
        <v>24000</v>
      </c>
      <c r="AM78" s="175">
        <f t="shared" si="49"/>
        <v>24000</v>
      </c>
      <c r="AN78" s="176">
        <f t="shared" si="26"/>
        <v>100</v>
      </c>
      <c r="AO78" s="83">
        <v>0</v>
      </c>
      <c r="AP78" s="83">
        <v>0</v>
      </c>
      <c r="AQ78" s="176">
        <v>0</v>
      </c>
      <c r="AR78" s="83"/>
      <c r="AS78" s="83">
        <v>0</v>
      </c>
      <c r="AT78" s="176">
        <v>0</v>
      </c>
      <c r="AU78" s="83">
        <v>5000</v>
      </c>
      <c r="AV78" s="83"/>
      <c r="AW78" s="176">
        <f t="shared" si="27"/>
        <v>0</v>
      </c>
      <c r="AX78" s="175">
        <f t="shared" si="50"/>
        <v>5000</v>
      </c>
      <c r="AY78" s="175">
        <f t="shared" si="50"/>
        <v>0</v>
      </c>
      <c r="AZ78" s="176">
        <f t="shared" si="28"/>
        <v>0</v>
      </c>
      <c r="BA78" s="83">
        <v>0</v>
      </c>
      <c r="BB78" s="83">
        <v>0</v>
      </c>
      <c r="BC78" s="176">
        <v>0</v>
      </c>
      <c r="BD78" s="83">
        <v>9000</v>
      </c>
      <c r="BE78" s="83"/>
      <c r="BF78" s="176">
        <f t="shared" si="29"/>
        <v>0</v>
      </c>
      <c r="BG78" s="83">
        <v>4000</v>
      </c>
      <c r="BH78" s="83">
        <v>0</v>
      </c>
      <c r="BI78" s="176">
        <v>0</v>
      </c>
      <c r="BJ78" s="175">
        <f t="shared" si="51"/>
        <v>13000</v>
      </c>
      <c r="BK78" s="175">
        <f t="shared" si="51"/>
        <v>0</v>
      </c>
      <c r="BL78" s="176">
        <f t="shared" si="30"/>
        <v>0</v>
      </c>
      <c r="BM78" s="90">
        <f t="shared" si="52"/>
        <v>45000</v>
      </c>
    </row>
    <row r="79" spans="1:65" s="88" customFormat="1" x14ac:dyDescent="0.55000000000000004">
      <c r="A79" s="86"/>
      <c r="B79" s="87"/>
      <c r="C79" s="87"/>
      <c r="D79" s="78" t="s">
        <v>70</v>
      </c>
      <c r="E79" s="87"/>
      <c r="F79" s="87"/>
      <c r="G79" s="87"/>
      <c r="H79" s="276"/>
      <c r="I79" s="79">
        <f t="shared" ref="I79:K80" si="53">SUM(I80)</f>
        <v>0</v>
      </c>
      <c r="J79" s="79">
        <f t="shared" si="53"/>
        <v>0</v>
      </c>
      <c r="K79" s="79">
        <f t="shared" si="53"/>
        <v>0</v>
      </c>
      <c r="L79" s="175">
        <f t="shared" si="44"/>
        <v>0</v>
      </c>
      <c r="M79" s="175">
        <f t="shared" si="45"/>
        <v>0</v>
      </c>
      <c r="N79" s="176">
        <v>0</v>
      </c>
      <c r="O79" s="81">
        <f t="shared" si="46"/>
        <v>0</v>
      </c>
      <c r="P79" s="176">
        <v>0</v>
      </c>
      <c r="Q79" s="79">
        <f>SUM(Q80)</f>
        <v>0</v>
      </c>
      <c r="R79" s="79">
        <f>SUM(R80)</f>
        <v>0</v>
      </c>
      <c r="S79" s="176">
        <v>0</v>
      </c>
      <c r="T79" s="171">
        <f>SUM(T80)</f>
        <v>0</v>
      </c>
      <c r="U79" s="171">
        <f>SUM(U80)</f>
        <v>0</v>
      </c>
      <c r="V79" s="176">
        <v>0</v>
      </c>
      <c r="W79" s="171">
        <f>SUM(W80)</f>
        <v>0</v>
      </c>
      <c r="X79" s="171">
        <f>SUM(X80)</f>
        <v>0</v>
      </c>
      <c r="Y79" s="176">
        <v>0</v>
      </c>
      <c r="Z79" s="175">
        <f t="shared" si="48"/>
        <v>0</v>
      </c>
      <c r="AA79" s="175">
        <f t="shared" si="48"/>
        <v>0</v>
      </c>
      <c r="AB79" s="176">
        <v>0</v>
      </c>
      <c r="AC79" s="171">
        <f>SUM(AC80)</f>
        <v>0</v>
      </c>
      <c r="AD79" s="171">
        <f>SUM(AD80)</f>
        <v>0</v>
      </c>
      <c r="AE79" s="176">
        <v>0</v>
      </c>
      <c r="AF79" s="171">
        <f>SUM(AF80)</f>
        <v>0</v>
      </c>
      <c r="AG79" s="171">
        <f>SUM(AG80)</f>
        <v>0</v>
      </c>
      <c r="AH79" s="176">
        <v>0</v>
      </c>
      <c r="AI79" s="171">
        <f>SUM(AI80)</f>
        <v>0</v>
      </c>
      <c r="AJ79" s="171">
        <f>SUM(AJ80)</f>
        <v>0</v>
      </c>
      <c r="AK79" s="176">
        <v>0</v>
      </c>
      <c r="AL79" s="175">
        <f t="shared" si="49"/>
        <v>0</v>
      </c>
      <c r="AM79" s="175">
        <f t="shared" si="49"/>
        <v>0</v>
      </c>
      <c r="AN79" s="176">
        <v>0</v>
      </c>
      <c r="AO79" s="171">
        <f>SUM(AO80)</f>
        <v>0</v>
      </c>
      <c r="AP79" s="171">
        <f>SUM(AP80)</f>
        <v>0</v>
      </c>
      <c r="AQ79" s="176">
        <v>0</v>
      </c>
      <c r="AR79" s="171">
        <f>SUM(AR80)</f>
        <v>0</v>
      </c>
      <c r="AS79" s="171">
        <f>SUM(AS80)</f>
        <v>0</v>
      </c>
      <c r="AT79" s="176">
        <v>0</v>
      </c>
      <c r="AU79" s="171">
        <f>SUM(AU80)</f>
        <v>0</v>
      </c>
      <c r="AV79" s="171">
        <f>SUM(AV80)</f>
        <v>0</v>
      </c>
      <c r="AW79" s="176">
        <v>0</v>
      </c>
      <c r="AX79" s="175">
        <f t="shared" si="50"/>
        <v>0</v>
      </c>
      <c r="AY79" s="175">
        <f t="shared" si="50"/>
        <v>0</v>
      </c>
      <c r="AZ79" s="176">
        <v>0</v>
      </c>
      <c r="BA79" s="171">
        <f>SUM(BA80)</f>
        <v>0</v>
      </c>
      <c r="BB79" s="171">
        <f>SUM(BB80)</f>
        <v>0</v>
      </c>
      <c r="BC79" s="176">
        <v>0</v>
      </c>
      <c r="BD79" s="171">
        <f>SUM(BD80)</f>
        <v>0</v>
      </c>
      <c r="BE79" s="171">
        <f>SUM(BE80)</f>
        <v>0</v>
      </c>
      <c r="BF79" s="176">
        <v>0</v>
      </c>
      <c r="BG79" s="171">
        <f>SUM(BG80)</f>
        <v>0</v>
      </c>
      <c r="BH79" s="171">
        <f>SUM(BH80)</f>
        <v>0</v>
      </c>
      <c r="BI79" s="176">
        <v>0</v>
      </c>
      <c r="BJ79" s="175">
        <f t="shared" si="51"/>
        <v>0</v>
      </c>
      <c r="BK79" s="175">
        <f t="shared" si="51"/>
        <v>0</v>
      </c>
      <c r="BL79" s="176">
        <v>0</v>
      </c>
      <c r="BM79" s="90">
        <f t="shared" si="52"/>
        <v>0</v>
      </c>
    </row>
    <row r="80" spans="1:65" s="88" customFormat="1" x14ac:dyDescent="0.55000000000000004">
      <c r="A80" s="86"/>
      <c r="B80" s="87"/>
      <c r="C80" s="87"/>
      <c r="D80" s="78"/>
      <c r="E80" s="78" t="s">
        <v>71</v>
      </c>
      <c r="F80" s="87"/>
      <c r="G80" s="87"/>
      <c r="H80" s="276"/>
      <c r="I80" s="79">
        <f t="shared" si="53"/>
        <v>0</v>
      </c>
      <c r="J80" s="79">
        <f t="shared" si="53"/>
        <v>0</v>
      </c>
      <c r="K80" s="79">
        <f t="shared" si="53"/>
        <v>0</v>
      </c>
      <c r="L80" s="175">
        <f t="shared" si="44"/>
        <v>0</v>
      </c>
      <c r="M80" s="175">
        <f t="shared" si="45"/>
        <v>0</v>
      </c>
      <c r="N80" s="176">
        <v>0</v>
      </c>
      <c r="O80" s="81">
        <f t="shared" si="46"/>
        <v>0</v>
      </c>
      <c r="P80" s="176">
        <v>0</v>
      </c>
      <c r="Q80" s="79">
        <f>SUM(Q81)</f>
        <v>0</v>
      </c>
      <c r="R80" s="79">
        <f>SUM(R81)</f>
        <v>0</v>
      </c>
      <c r="S80" s="176">
        <v>0</v>
      </c>
      <c r="T80" s="171">
        <f>SUM(T81)</f>
        <v>0</v>
      </c>
      <c r="U80" s="171">
        <f>SUM(U81)</f>
        <v>0</v>
      </c>
      <c r="V80" s="176">
        <v>0</v>
      </c>
      <c r="W80" s="171">
        <f>SUM(W81)</f>
        <v>0</v>
      </c>
      <c r="X80" s="171">
        <f>SUM(X81)</f>
        <v>0</v>
      </c>
      <c r="Y80" s="176">
        <v>0</v>
      </c>
      <c r="Z80" s="175">
        <f t="shared" si="48"/>
        <v>0</v>
      </c>
      <c r="AA80" s="175">
        <f t="shared" si="48"/>
        <v>0</v>
      </c>
      <c r="AB80" s="176">
        <v>0</v>
      </c>
      <c r="AC80" s="171">
        <f>SUM(AC81)</f>
        <v>0</v>
      </c>
      <c r="AD80" s="171">
        <f>SUM(AD81)</f>
        <v>0</v>
      </c>
      <c r="AE80" s="176">
        <v>0</v>
      </c>
      <c r="AF80" s="171">
        <f>SUM(AF81)</f>
        <v>0</v>
      </c>
      <c r="AG80" s="171">
        <f>SUM(AG81)</f>
        <v>0</v>
      </c>
      <c r="AH80" s="176">
        <v>0</v>
      </c>
      <c r="AI80" s="171">
        <f>SUM(AI81)</f>
        <v>0</v>
      </c>
      <c r="AJ80" s="171">
        <f>SUM(AJ81)</f>
        <v>0</v>
      </c>
      <c r="AK80" s="176">
        <v>0</v>
      </c>
      <c r="AL80" s="175">
        <f t="shared" si="49"/>
        <v>0</v>
      </c>
      <c r="AM80" s="175">
        <f t="shared" si="49"/>
        <v>0</v>
      </c>
      <c r="AN80" s="176">
        <v>0</v>
      </c>
      <c r="AO80" s="171">
        <f>SUM(AO81)</f>
        <v>0</v>
      </c>
      <c r="AP80" s="171">
        <f>SUM(AP81)</f>
        <v>0</v>
      </c>
      <c r="AQ80" s="176">
        <v>0</v>
      </c>
      <c r="AR80" s="171">
        <f>SUM(AR81)</f>
        <v>0</v>
      </c>
      <c r="AS80" s="171">
        <f>SUM(AS81)</f>
        <v>0</v>
      </c>
      <c r="AT80" s="176">
        <v>0</v>
      </c>
      <c r="AU80" s="171">
        <f>SUM(AU81)</f>
        <v>0</v>
      </c>
      <c r="AV80" s="171">
        <f>SUM(AV81)</f>
        <v>0</v>
      </c>
      <c r="AW80" s="176">
        <v>0</v>
      </c>
      <c r="AX80" s="175">
        <f t="shared" si="50"/>
        <v>0</v>
      </c>
      <c r="AY80" s="175">
        <f t="shared" si="50"/>
        <v>0</v>
      </c>
      <c r="AZ80" s="176">
        <v>0</v>
      </c>
      <c r="BA80" s="171">
        <f>SUM(BA81)</f>
        <v>0</v>
      </c>
      <c r="BB80" s="171">
        <f>SUM(BB81)</f>
        <v>0</v>
      </c>
      <c r="BC80" s="176">
        <v>0</v>
      </c>
      <c r="BD80" s="171">
        <f>SUM(BD81)</f>
        <v>0</v>
      </c>
      <c r="BE80" s="171">
        <f>SUM(BE81)</f>
        <v>0</v>
      </c>
      <c r="BF80" s="176">
        <v>0</v>
      </c>
      <c r="BG80" s="171">
        <f>SUM(BG81)</f>
        <v>0</v>
      </c>
      <c r="BH80" s="171">
        <f>SUM(BH81)</f>
        <v>0</v>
      </c>
      <c r="BI80" s="176">
        <v>0</v>
      </c>
      <c r="BJ80" s="175">
        <f t="shared" si="51"/>
        <v>0</v>
      </c>
      <c r="BK80" s="175">
        <f t="shared" si="51"/>
        <v>0</v>
      </c>
      <c r="BL80" s="176">
        <v>0</v>
      </c>
      <c r="BM80" s="90">
        <f t="shared" si="52"/>
        <v>0</v>
      </c>
    </row>
    <row r="81" spans="1:65" s="88" customFormat="1" x14ac:dyDescent="0.55000000000000004">
      <c r="A81" s="86"/>
      <c r="B81" s="87"/>
      <c r="C81" s="87"/>
      <c r="D81" s="78"/>
      <c r="E81" s="92"/>
      <c r="F81" s="87" t="s">
        <v>92</v>
      </c>
      <c r="G81" s="87"/>
      <c r="H81" s="190"/>
      <c r="I81" s="79">
        <v>0</v>
      </c>
      <c r="J81" s="83">
        <v>0</v>
      </c>
      <c r="K81" s="83">
        <v>0</v>
      </c>
      <c r="L81" s="175">
        <f t="shared" si="44"/>
        <v>0</v>
      </c>
      <c r="M81" s="175">
        <f t="shared" si="45"/>
        <v>0</v>
      </c>
      <c r="N81" s="176">
        <v>0</v>
      </c>
      <c r="O81" s="81">
        <f t="shared" si="46"/>
        <v>0</v>
      </c>
      <c r="P81" s="176">
        <v>0</v>
      </c>
      <c r="Q81" s="83"/>
      <c r="R81" s="83"/>
      <c r="S81" s="176">
        <v>0</v>
      </c>
      <c r="T81" s="83"/>
      <c r="U81" s="83"/>
      <c r="V81" s="176">
        <v>0</v>
      </c>
      <c r="W81" s="83"/>
      <c r="X81" s="83"/>
      <c r="Y81" s="176">
        <v>0</v>
      </c>
      <c r="Z81" s="175">
        <f t="shared" si="48"/>
        <v>0</v>
      </c>
      <c r="AA81" s="175">
        <f t="shared" si="48"/>
        <v>0</v>
      </c>
      <c r="AB81" s="176">
        <v>0</v>
      </c>
      <c r="AC81" s="83"/>
      <c r="AD81" s="83"/>
      <c r="AE81" s="176">
        <v>0</v>
      </c>
      <c r="AF81" s="83"/>
      <c r="AG81" s="83"/>
      <c r="AH81" s="176">
        <v>0</v>
      </c>
      <c r="AI81" s="83"/>
      <c r="AJ81" s="83"/>
      <c r="AK81" s="176">
        <v>0</v>
      </c>
      <c r="AL81" s="175">
        <f t="shared" si="49"/>
        <v>0</v>
      </c>
      <c r="AM81" s="175">
        <f t="shared" si="49"/>
        <v>0</v>
      </c>
      <c r="AN81" s="176">
        <v>0</v>
      </c>
      <c r="AO81" s="83"/>
      <c r="AP81" s="83"/>
      <c r="AQ81" s="176">
        <v>0</v>
      </c>
      <c r="AR81" s="83"/>
      <c r="AS81" s="83"/>
      <c r="AT81" s="176">
        <v>0</v>
      </c>
      <c r="AU81" s="83"/>
      <c r="AV81" s="83"/>
      <c r="AW81" s="176">
        <v>0</v>
      </c>
      <c r="AX81" s="175">
        <f t="shared" si="50"/>
        <v>0</v>
      </c>
      <c r="AY81" s="175">
        <f t="shared" si="50"/>
        <v>0</v>
      </c>
      <c r="AZ81" s="176">
        <v>0</v>
      </c>
      <c r="BA81" s="83"/>
      <c r="BB81" s="83"/>
      <c r="BC81" s="176">
        <v>0</v>
      </c>
      <c r="BD81" s="83"/>
      <c r="BE81" s="83"/>
      <c r="BF81" s="176">
        <v>0</v>
      </c>
      <c r="BG81" s="83"/>
      <c r="BH81" s="83"/>
      <c r="BI81" s="176">
        <v>0</v>
      </c>
      <c r="BJ81" s="175">
        <f t="shared" si="51"/>
        <v>0</v>
      </c>
      <c r="BK81" s="175">
        <f t="shared" si="51"/>
        <v>0</v>
      </c>
      <c r="BL81" s="176">
        <v>0</v>
      </c>
      <c r="BM81" s="90">
        <f t="shared" si="52"/>
        <v>0</v>
      </c>
    </row>
    <row r="82" spans="1:65" s="107" customFormat="1" x14ac:dyDescent="0.55000000000000004">
      <c r="A82" s="98"/>
      <c r="B82" s="99"/>
      <c r="C82" s="99"/>
      <c r="D82" s="100" t="s">
        <v>93</v>
      </c>
      <c r="E82" s="99"/>
      <c r="F82" s="99"/>
      <c r="G82" s="99"/>
      <c r="H82" s="286"/>
      <c r="I82" s="101">
        <f t="shared" ref="I82:K83" si="54">SUM(I83)</f>
        <v>0</v>
      </c>
      <c r="J82" s="101">
        <f t="shared" si="54"/>
        <v>0</v>
      </c>
      <c r="K82" s="101">
        <f t="shared" si="54"/>
        <v>0</v>
      </c>
      <c r="L82" s="287">
        <f t="shared" si="44"/>
        <v>0</v>
      </c>
      <c r="M82" s="287">
        <f t="shared" si="45"/>
        <v>0</v>
      </c>
      <c r="N82" s="288">
        <v>0</v>
      </c>
      <c r="O82" s="103">
        <f t="shared" si="46"/>
        <v>0</v>
      </c>
      <c r="P82" s="288">
        <v>0</v>
      </c>
      <c r="Q82" s="101">
        <f>SUM(Q83)</f>
        <v>0</v>
      </c>
      <c r="R82" s="101">
        <f>SUM(R83)</f>
        <v>0</v>
      </c>
      <c r="S82" s="288">
        <v>0</v>
      </c>
      <c r="T82" s="185">
        <f>SUM(T83)</f>
        <v>0</v>
      </c>
      <c r="U82" s="185">
        <f>SUM(U83)</f>
        <v>0</v>
      </c>
      <c r="V82" s="288">
        <v>0</v>
      </c>
      <c r="W82" s="185">
        <f>SUM(W83)</f>
        <v>0</v>
      </c>
      <c r="X82" s="185">
        <f>SUM(X83)</f>
        <v>0</v>
      </c>
      <c r="Y82" s="288">
        <v>0</v>
      </c>
      <c r="Z82" s="287">
        <f t="shared" si="48"/>
        <v>0</v>
      </c>
      <c r="AA82" s="287">
        <f t="shared" si="48"/>
        <v>0</v>
      </c>
      <c r="AB82" s="288">
        <v>0</v>
      </c>
      <c r="AC82" s="185">
        <f>SUM(AC83)</f>
        <v>0</v>
      </c>
      <c r="AD82" s="185">
        <f>SUM(AD83)</f>
        <v>0</v>
      </c>
      <c r="AE82" s="288">
        <v>0</v>
      </c>
      <c r="AF82" s="185">
        <f>SUM(AF83)</f>
        <v>0</v>
      </c>
      <c r="AG82" s="185">
        <f>SUM(AG83)</f>
        <v>0</v>
      </c>
      <c r="AH82" s="288">
        <v>0</v>
      </c>
      <c r="AI82" s="185">
        <f>SUM(AI83)</f>
        <v>0</v>
      </c>
      <c r="AJ82" s="185">
        <f>SUM(AJ83)</f>
        <v>0</v>
      </c>
      <c r="AK82" s="288">
        <v>0</v>
      </c>
      <c r="AL82" s="287">
        <f t="shared" si="49"/>
        <v>0</v>
      </c>
      <c r="AM82" s="287">
        <f t="shared" si="49"/>
        <v>0</v>
      </c>
      <c r="AN82" s="288">
        <v>0</v>
      </c>
      <c r="AO82" s="185">
        <f>SUM(AO83)</f>
        <v>0</v>
      </c>
      <c r="AP82" s="185">
        <f>SUM(AP83)</f>
        <v>0</v>
      </c>
      <c r="AQ82" s="288">
        <v>0</v>
      </c>
      <c r="AR82" s="185">
        <f>SUM(AR83)</f>
        <v>0</v>
      </c>
      <c r="AS82" s="185">
        <f>SUM(AS83)</f>
        <v>0</v>
      </c>
      <c r="AT82" s="288">
        <v>0</v>
      </c>
      <c r="AU82" s="185">
        <f>SUM(AU83)</f>
        <v>0</v>
      </c>
      <c r="AV82" s="185">
        <f>SUM(AV83)</f>
        <v>0</v>
      </c>
      <c r="AW82" s="288">
        <v>0</v>
      </c>
      <c r="AX82" s="287">
        <f t="shared" si="50"/>
        <v>0</v>
      </c>
      <c r="AY82" s="287">
        <f t="shared" si="50"/>
        <v>0</v>
      </c>
      <c r="AZ82" s="288">
        <v>0</v>
      </c>
      <c r="BA82" s="185">
        <f>SUM(BA83)</f>
        <v>0</v>
      </c>
      <c r="BB82" s="185">
        <f>SUM(BB83)</f>
        <v>0</v>
      </c>
      <c r="BC82" s="288">
        <v>0</v>
      </c>
      <c r="BD82" s="185">
        <f>SUM(BD83)</f>
        <v>0</v>
      </c>
      <c r="BE82" s="185">
        <f>SUM(BE83)</f>
        <v>0</v>
      </c>
      <c r="BF82" s="288">
        <v>0</v>
      </c>
      <c r="BG82" s="185">
        <f>SUM(BG83)</f>
        <v>0</v>
      </c>
      <c r="BH82" s="185">
        <f>SUM(BH83)</f>
        <v>0</v>
      </c>
      <c r="BI82" s="288">
        <v>0</v>
      </c>
      <c r="BJ82" s="287">
        <f t="shared" si="51"/>
        <v>0</v>
      </c>
      <c r="BK82" s="287">
        <f t="shared" si="51"/>
        <v>0</v>
      </c>
      <c r="BL82" s="288">
        <v>0</v>
      </c>
      <c r="BM82" s="289">
        <f t="shared" si="52"/>
        <v>0</v>
      </c>
    </row>
    <row r="83" spans="1:65" s="88" customFormat="1" x14ac:dyDescent="0.55000000000000004">
      <c r="A83" s="86"/>
      <c r="B83" s="87"/>
      <c r="C83" s="87"/>
      <c r="D83" s="87"/>
      <c r="E83" s="78" t="s">
        <v>94</v>
      </c>
      <c r="F83" s="87"/>
      <c r="G83" s="87"/>
      <c r="H83" s="276"/>
      <c r="I83" s="79">
        <f t="shared" si="54"/>
        <v>0</v>
      </c>
      <c r="J83" s="79">
        <f t="shared" si="54"/>
        <v>0</v>
      </c>
      <c r="K83" s="79">
        <f t="shared" si="54"/>
        <v>0</v>
      </c>
      <c r="L83" s="175">
        <f t="shared" si="44"/>
        <v>0</v>
      </c>
      <c r="M83" s="175">
        <f t="shared" si="45"/>
        <v>0</v>
      </c>
      <c r="N83" s="176">
        <v>0</v>
      </c>
      <c r="O83" s="81">
        <f t="shared" si="46"/>
        <v>0</v>
      </c>
      <c r="P83" s="176">
        <v>0</v>
      </c>
      <c r="Q83" s="79">
        <f>SUM(Q84)</f>
        <v>0</v>
      </c>
      <c r="R83" s="79">
        <f>SUM(R84)</f>
        <v>0</v>
      </c>
      <c r="S83" s="176">
        <v>0</v>
      </c>
      <c r="T83" s="171">
        <f>SUM(T84)</f>
        <v>0</v>
      </c>
      <c r="U83" s="171">
        <f>SUM(U84)</f>
        <v>0</v>
      </c>
      <c r="V83" s="176">
        <v>0</v>
      </c>
      <c r="W83" s="171">
        <f>SUM(W84)</f>
        <v>0</v>
      </c>
      <c r="X83" s="171">
        <f>SUM(X84)</f>
        <v>0</v>
      </c>
      <c r="Y83" s="176">
        <v>0</v>
      </c>
      <c r="Z83" s="175">
        <f t="shared" si="48"/>
        <v>0</v>
      </c>
      <c r="AA83" s="175">
        <f t="shared" si="48"/>
        <v>0</v>
      </c>
      <c r="AB83" s="176">
        <v>0</v>
      </c>
      <c r="AC83" s="171">
        <f>SUM(AC84)</f>
        <v>0</v>
      </c>
      <c r="AD83" s="171">
        <f>SUM(AD84)</f>
        <v>0</v>
      </c>
      <c r="AE83" s="176">
        <v>0</v>
      </c>
      <c r="AF83" s="171">
        <f>SUM(AF84)</f>
        <v>0</v>
      </c>
      <c r="AG83" s="171">
        <f>SUM(AG84)</f>
        <v>0</v>
      </c>
      <c r="AH83" s="176">
        <v>0</v>
      </c>
      <c r="AI83" s="171">
        <f>SUM(AI84)</f>
        <v>0</v>
      </c>
      <c r="AJ83" s="171">
        <f>SUM(AJ84)</f>
        <v>0</v>
      </c>
      <c r="AK83" s="176">
        <v>0</v>
      </c>
      <c r="AL83" s="175">
        <f t="shared" si="49"/>
        <v>0</v>
      </c>
      <c r="AM83" s="175">
        <f t="shared" si="49"/>
        <v>0</v>
      </c>
      <c r="AN83" s="176">
        <v>0</v>
      </c>
      <c r="AO83" s="171">
        <f>SUM(AO84)</f>
        <v>0</v>
      </c>
      <c r="AP83" s="171">
        <f>SUM(AP84)</f>
        <v>0</v>
      </c>
      <c r="AQ83" s="176">
        <v>0</v>
      </c>
      <c r="AR83" s="171">
        <f>SUM(AR84)</f>
        <v>0</v>
      </c>
      <c r="AS83" s="171">
        <f>SUM(AS84)</f>
        <v>0</v>
      </c>
      <c r="AT83" s="176">
        <v>0</v>
      </c>
      <c r="AU83" s="171">
        <f>SUM(AU84)</f>
        <v>0</v>
      </c>
      <c r="AV83" s="171">
        <f>SUM(AV84)</f>
        <v>0</v>
      </c>
      <c r="AW83" s="176">
        <v>0</v>
      </c>
      <c r="AX83" s="175">
        <f t="shared" si="50"/>
        <v>0</v>
      </c>
      <c r="AY83" s="175">
        <f t="shared" si="50"/>
        <v>0</v>
      </c>
      <c r="AZ83" s="176">
        <v>0</v>
      </c>
      <c r="BA83" s="171">
        <f>SUM(BA84)</f>
        <v>0</v>
      </c>
      <c r="BB83" s="171">
        <f>SUM(BB84)</f>
        <v>0</v>
      </c>
      <c r="BC83" s="176">
        <v>0</v>
      </c>
      <c r="BD83" s="171">
        <f>SUM(BD84)</f>
        <v>0</v>
      </c>
      <c r="BE83" s="171">
        <f>SUM(BE84)</f>
        <v>0</v>
      </c>
      <c r="BF83" s="176">
        <v>0</v>
      </c>
      <c r="BG83" s="171">
        <f>SUM(BG84)</f>
        <v>0</v>
      </c>
      <c r="BH83" s="171">
        <f>SUM(BH84)</f>
        <v>0</v>
      </c>
      <c r="BI83" s="176">
        <v>0</v>
      </c>
      <c r="BJ83" s="175">
        <f t="shared" si="51"/>
        <v>0</v>
      </c>
      <c r="BK83" s="175">
        <f t="shared" si="51"/>
        <v>0</v>
      </c>
      <c r="BL83" s="176">
        <v>0</v>
      </c>
      <c r="BM83" s="90">
        <f t="shared" si="52"/>
        <v>0</v>
      </c>
    </row>
    <row r="84" spans="1:65" s="88" customFormat="1" x14ac:dyDescent="0.55000000000000004">
      <c r="A84" s="86"/>
      <c r="B84" s="87"/>
      <c r="C84" s="87"/>
      <c r="D84" s="87"/>
      <c r="E84" s="87"/>
      <c r="F84" s="78" t="s">
        <v>95</v>
      </c>
      <c r="G84" s="87"/>
      <c r="H84" s="276"/>
      <c r="I84" s="79">
        <f>SUM(I85:I86)</f>
        <v>0</v>
      </c>
      <c r="J84" s="79">
        <f>SUM(J85:J86)</f>
        <v>0</v>
      </c>
      <c r="K84" s="79">
        <f>SUM(K85:K86)</f>
        <v>0</v>
      </c>
      <c r="L84" s="175">
        <f t="shared" si="44"/>
        <v>0</v>
      </c>
      <c r="M84" s="175">
        <f t="shared" si="45"/>
        <v>0</v>
      </c>
      <c r="N84" s="176">
        <v>0</v>
      </c>
      <c r="O84" s="81">
        <f t="shared" si="46"/>
        <v>0</v>
      </c>
      <c r="P84" s="176">
        <v>0</v>
      </c>
      <c r="Q84" s="79">
        <f>SUM(Q85:Q86)</f>
        <v>0</v>
      </c>
      <c r="R84" s="79">
        <f>SUM(R85:R86)</f>
        <v>0</v>
      </c>
      <c r="S84" s="176">
        <v>0</v>
      </c>
      <c r="T84" s="171">
        <f>SUM(T85:T86)</f>
        <v>0</v>
      </c>
      <c r="U84" s="171">
        <f>SUM(U85:U86)</f>
        <v>0</v>
      </c>
      <c r="V84" s="176">
        <v>0</v>
      </c>
      <c r="W84" s="171">
        <f>SUM(W85:W86)</f>
        <v>0</v>
      </c>
      <c r="X84" s="171">
        <f>SUM(X85:X86)</f>
        <v>0</v>
      </c>
      <c r="Y84" s="176">
        <v>0</v>
      </c>
      <c r="Z84" s="175">
        <f t="shared" si="48"/>
        <v>0</v>
      </c>
      <c r="AA84" s="175">
        <f t="shared" si="48"/>
        <v>0</v>
      </c>
      <c r="AB84" s="176">
        <v>0</v>
      </c>
      <c r="AC84" s="171">
        <f>SUM(AC85:AC86)</f>
        <v>0</v>
      </c>
      <c r="AD84" s="171">
        <f>SUM(AD85:AD86)</f>
        <v>0</v>
      </c>
      <c r="AE84" s="176">
        <v>0</v>
      </c>
      <c r="AF84" s="171">
        <f>SUM(AF85:AF86)</f>
        <v>0</v>
      </c>
      <c r="AG84" s="171">
        <f>SUM(AG85:AG86)</f>
        <v>0</v>
      </c>
      <c r="AH84" s="176">
        <v>0</v>
      </c>
      <c r="AI84" s="171">
        <f>SUM(AI85:AI86)</f>
        <v>0</v>
      </c>
      <c r="AJ84" s="171">
        <f>SUM(AJ85:AJ86)</f>
        <v>0</v>
      </c>
      <c r="AK84" s="176">
        <v>0</v>
      </c>
      <c r="AL84" s="175">
        <f t="shared" si="49"/>
        <v>0</v>
      </c>
      <c r="AM84" s="175">
        <f t="shared" si="49"/>
        <v>0</v>
      </c>
      <c r="AN84" s="176">
        <v>0</v>
      </c>
      <c r="AO84" s="171">
        <f>SUM(AO85:AO86)</f>
        <v>0</v>
      </c>
      <c r="AP84" s="171">
        <f>SUM(AP85:AP86)</f>
        <v>0</v>
      </c>
      <c r="AQ84" s="176">
        <v>0</v>
      </c>
      <c r="AR84" s="171">
        <f>SUM(AR85:AR86)</f>
        <v>0</v>
      </c>
      <c r="AS84" s="171">
        <f>SUM(AS85:AS86)</f>
        <v>0</v>
      </c>
      <c r="AT84" s="176">
        <v>0</v>
      </c>
      <c r="AU84" s="171">
        <f>SUM(AU85:AU86)</f>
        <v>0</v>
      </c>
      <c r="AV84" s="171">
        <f>SUM(AV85:AV86)</f>
        <v>0</v>
      </c>
      <c r="AW84" s="176">
        <v>0</v>
      </c>
      <c r="AX84" s="175">
        <f t="shared" si="50"/>
        <v>0</v>
      </c>
      <c r="AY84" s="175">
        <f t="shared" si="50"/>
        <v>0</v>
      </c>
      <c r="AZ84" s="176">
        <v>0</v>
      </c>
      <c r="BA84" s="171">
        <f>SUM(BA85:BA86)</f>
        <v>0</v>
      </c>
      <c r="BB84" s="171">
        <f>SUM(BB85:BB86)</f>
        <v>0</v>
      </c>
      <c r="BC84" s="176">
        <v>0</v>
      </c>
      <c r="BD84" s="171">
        <f>SUM(BD85:BD86)</f>
        <v>0</v>
      </c>
      <c r="BE84" s="171">
        <f>SUM(BE85:BE86)</f>
        <v>0</v>
      </c>
      <c r="BF84" s="176">
        <v>0</v>
      </c>
      <c r="BG84" s="171">
        <f>SUM(BG85:BG86)</f>
        <v>0</v>
      </c>
      <c r="BH84" s="171">
        <f>SUM(BH85:BH86)</f>
        <v>0</v>
      </c>
      <c r="BI84" s="176">
        <v>0</v>
      </c>
      <c r="BJ84" s="175">
        <f t="shared" si="51"/>
        <v>0</v>
      </c>
      <c r="BK84" s="175">
        <f t="shared" si="51"/>
        <v>0</v>
      </c>
      <c r="BL84" s="176">
        <v>0</v>
      </c>
      <c r="BM84" s="90">
        <f t="shared" si="52"/>
        <v>0</v>
      </c>
    </row>
    <row r="85" spans="1:65" s="88" customFormat="1" x14ac:dyDescent="0.55000000000000004">
      <c r="A85" s="86"/>
      <c r="B85" s="87"/>
      <c r="C85" s="87"/>
      <c r="D85" s="87"/>
      <c r="E85" s="87"/>
      <c r="F85" s="87"/>
      <c r="G85" s="109" t="s">
        <v>96</v>
      </c>
      <c r="H85" s="290"/>
      <c r="I85" s="79">
        <v>0</v>
      </c>
      <c r="J85" s="83">
        <v>0</v>
      </c>
      <c r="K85" s="83">
        <v>0</v>
      </c>
      <c r="L85" s="175">
        <f t="shared" si="44"/>
        <v>0</v>
      </c>
      <c r="M85" s="175">
        <f t="shared" si="45"/>
        <v>0</v>
      </c>
      <c r="N85" s="176">
        <v>0</v>
      </c>
      <c r="O85" s="81">
        <f t="shared" si="46"/>
        <v>0</v>
      </c>
      <c r="P85" s="176">
        <v>0</v>
      </c>
      <c r="Q85" s="83"/>
      <c r="R85" s="83"/>
      <c r="S85" s="176">
        <v>0</v>
      </c>
      <c r="T85" s="83"/>
      <c r="U85" s="83"/>
      <c r="V85" s="176">
        <v>0</v>
      </c>
      <c r="W85" s="83"/>
      <c r="X85" s="83"/>
      <c r="Y85" s="176">
        <v>0</v>
      </c>
      <c r="Z85" s="175">
        <f t="shared" si="48"/>
        <v>0</v>
      </c>
      <c r="AA85" s="175">
        <f t="shared" si="48"/>
        <v>0</v>
      </c>
      <c r="AB85" s="176">
        <v>0</v>
      </c>
      <c r="AC85" s="83">
        <v>0</v>
      </c>
      <c r="AD85" s="83">
        <v>0</v>
      </c>
      <c r="AE85" s="176">
        <v>0</v>
      </c>
      <c r="AF85" s="83">
        <v>0</v>
      </c>
      <c r="AG85" s="83">
        <v>0</v>
      </c>
      <c r="AH85" s="176">
        <v>0</v>
      </c>
      <c r="AI85" s="83">
        <v>0</v>
      </c>
      <c r="AJ85" s="83">
        <v>0</v>
      </c>
      <c r="AK85" s="176">
        <v>0</v>
      </c>
      <c r="AL85" s="175">
        <f t="shared" si="49"/>
        <v>0</v>
      </c>
      <c r="AM85" s="175">
        <f t="shared" si="49"/>
        <v>0</v>
      </c>
      <c r="AN85" s="176">
        <v>0</v>
      </c>
      <c r="AO85" s="83">
        <v>0</v>
      </c>
      <c r="AP85" s="83">
        <v>0</v>
      </c>
      <c r="AQ85" s="176">
        <v>0</v>
      </c>
      <c r="AR85" s="83"/>
      <c r="AS85" s="83"/>
      <c r="AT85" s="176">
        <v>0</v>
      </c>
      <c r="AU85" s="83"/>
      <c r="AV85" s="83"/>
      <c r="AW85" s="176">
        <v>0</v>
      </c>
      <c r="AX85" s="175">
        <f t="shared" si="50"/>
        <v>0</v>
      </c>
      <c r="AY85" s="175">
        <f t="shared" si="50"/>
        <v>0</v>
      </c>
      <c r="AZ85" s="176">
        <v>0</v>
      </c>
      <c r="BA85" s="83"/>
      <c r="BB85" s="83"/>
      <c r="BC85" s="176">
        <v>0</v>
      </c>
      <c r="BD85" s="83"/>
      <c r="BE85" s="83"/>
      <c r="BF85" s="176">
        <v>0</v>
      </c>
      <c r="BG85" s="83"/>
      <c r="BH85" s="83"/>
      <c r="BI85" s="176">
        <v>0</v>
      </c>
      <c r="BJ85" s="175">
        <f t="shared" si="51"/>
        <v>0</v>
      </c>
      <c r="BK85" s="175">
        <f t="shared" si="51"/>
        <v>0</v>
      </c>
      <c r="BL85" s="176">
        <v>0</v>
      </c>
      <c r="BM85" s="90">
        <f t="shared" si="52"/>
        <v>0</v>
      </c>
    </row>
    <row r="86" spans="1:65" s="88" customFormat="1" x14ac:dyDescent="0.55000000000000004">
      <c r="A86" s="86"/>
      <c r="B86" s="87"/>
      <c r="C86" s="87"/>
      <c r="D86" s="87"/>
      <c r="E86" s="87"/>
      <c r="F86" s="87"/>
      <c r="G86" s="109" t="s">
        <v>97</v>
      </c>
      <c r="H86" s="190"/>
      <c r="I86" s="79">
        <v>0</v>
      </c>
      <c r="J86" s="83">
        <v>0</v>
      </c>
      <c r="K86" s="83">
        <v>0</v>
      </c>
      <c r="L86" s="175">
        <f t="shared" si="44"/>
        <v>0</v>
      </c>
      <c r="M86" s="175">
        <f>SUM(AA86,AM86,AY86,BK86)</f>
        <v>0</v>
      </c>
      <c r="N86" s="176">
        <v>0</v>
      </c>
      <c r="O86" s="81">
        <f t="shared" si="46"/>
        <v>0</v>
      </c>
      <c r="P86" s="176">
        <v>0</v>
      </c>
      <c r="Q86" s="83"/>
      <c r="R86" s="83"/>
      <c r="S86" s="176">
        <v>0</v>
      </c>
      <c r="T86" s="83"/>
      <c r="U86" s="83"/>
      <c r="V86" s="176">
        <v>0</v>
      </c>
      <c r="W86" s="83"/>
      <c r="X86" s="83"/>
      <c r="Y86" s="176">
        <v>0</v>
      </c>
      <c r="Z86" s="175">
        <f t="shared" si="48"/>
        <v>0</v>
      </c>
      <c r="AA86" s="175">
        <f t="shared" si="48"/>
        <v>0</v>
      </c>
      <c r="AB86" s="176">
        <v>0</v>
      </c>
      <c r="AC86" s="83">
        <v>0</v>
      </c>
      <c r="AD86" s="83">
        <v>0</v>
      </c>
      <c r="AE86" s="176">
        <v>0</v>
      </c>
      <c r="AF86" s="83">
        <v>0</v>
      </c>
      <c r="AG86" s="83">
        <v>0</v>
      </c>
      <c r="AH86" s="176">
        <v>0</v>
      </c>
      <c r="AI86" s="83">
        <v>0</v>
      </c>
      <c r="AJ86" s="83">
        <v>0</v>
      </c>
      <c r="AK86" s="176">
        <v>0</v>
      </c>
      <c r="AL86" s="175">
        <f t="shared" si="49"/>
        <v>0</v>
      </c>
      <c r="AM86" s="175">
        <f t="shared" si="49"/>
        <v>0</v>
      </c>
      <c r="AN86" s="176">
        <v>0</v>
      </c>
      <c r="AO86" s="83">
        <v>0</v>
      </c>
      <c r="AP86" s="83">
        <v>0</v>
      </c>
      <c r="AQ86" s="176">
        <v>0</v>
      </c>
      <c r="AR86" s="83"/>
      <c r="AS86" s="83"/>
      <c r="AT86" s="176">
        <v>0</v>
      </c>
      <c r="AU86" s="83"/>
      <c r="AV86" s="83"/>
      <c r="AW86" s="176">
        <v>0</v>
      </c>
      <c r="AX86" s="175">
        <f t="shared" si="50"/>
        <v>0</v>
      </c>
      <c r="AY86" s="175">
        <f t="shared" si="50"/>
        <v>0</v>
      </c>
      <c r="AZ86" s="176">
        <v>0</v>
      </c>
      <c r="BA86" s="83"/>
      <c r="BB86" s="83"/>
      <c r="BC86" s="176">
        <v>0</v>
      </c>
      <c r="BD86" s="83"/>
      <c r="BE86" s="83"/>
      <c r="BF86" s="176">
        <v>0</v>
      </c>
      <c r="BG86" s="83"/>
      <c r="BH86" s="83"/>
      <c r="BI86" s="176">
        <v>0</v>
      </c>
      <c r="BJ86" s="175">
        <f t="shared" si="51"/>
        <v>0</v>
      </c>
      <c r="BK86" s="175">
        <f t="shared" si="51"/>
        <v>0</v>
      </c>
      <c r="BL86" s="176">
        <v>0</v>
      </c>
      <c r="BM86" s="90">
        <f t="shared" si="52"/>
        <v>0</v>
      </c>
    </row>
    <row r="87" spans="1:65" s="212" customFormat="1" hidden="1" x14ac:dyDescent="0.55000000000000004">
      <c r="A87" s="204"/>
      <c r="B87" s="205" t="s">
        <v>116</v>
      </c>
      <c r="C87" s="206"/>
      <c r="D87" s="206"/>
      <c r="E87" s="206"/>
      <c r="F87" s="206"/>
      <c r="G87" s="206"/>
      <c r="H87" s="207"/>
      <c r="I87" s="208"/>
      <c r="J87" s="209"/>
      <c r="K87" s="209"/>
      <c r="L87" s="209"/>
      <c r="M87" s="209"/>
      <c r="N87" s="210"/>
      <c r="O87" s="210"/>
      <c r="P87" s="176" t="e">
        <f t="shared" si="47"/>
        <v>#DIV/0!</v>
      </c>
      <c r="Q87" s="209"/>
      <c r="R87" s="209"/>
      <c r="S87" s="210"/>
      <c r="T87" s="209"/>
      <c r="U87" s="209"/>
      <c r="V87" s="210"/>
      <c r="W87" s="209"/>
      <c r="X87" s="209"/>
      <c r="Y87" s="210"/>
      <c r="Z87" s="55">
        <f t="shared" si="48"/>
        <v>0</v>
      </c>
      <c r="AA87" s="55">
        <f t="shared" si="48"/>
        <v>0</v>
      </c>
      <c r="AB87" s="210"/>
      <c r="AC87" s="83"/>
      <c r="AD87" s="83"/>
      <c r="AE87" s="291"/>
      <c r="AF87" s="209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176">
        <v>0</v>
      </c>
      <c r="AX87" s="209"/>
      <c r="AY87" s="209"/>
      <c r="AZ87" s="210"/>
      <c r="BA87" s="83"/>
      <c r="BB87" s="83"/>
      <c r="BC87" s="291"/>
      <c r="BD87" s="209"/>
      <c r="BE87" s="209"/>
      <c r="BF87" s="210"/>
      <c r="BG87" s="209"/>
      <c r="BH87" s="209"/>
      <c r="BI87" s="210"/>
      <c r="BJ87" s="55">
        <f t="shared" si="51"/>
        <v>0</v>
      </c>
      <c r="BK87" s="55">
        <f t="shared" si="51"/>
        <v>0</v>
      </c>
      <c r="BL87" s="210"/>
    </row>
    <row r="88" spans="1:65" s="31" customFormat="1" hidden="1" x14ac:dyDescent="0.55000000000000004">
      <c r="A88" s="68"/>
      <c r="B88" s="69"/>
      <c r="C88" s="69" t="s">
        <v>117</v>
      </c>
      <c r="D88" s="69"/>
      <c r="E88" s="69"/>
      <c r="F88" s="69"/>
      <c r="G88" s="69"/>
      <c r="H88" s="160"/>
      <c r="I88" s="70"/>
      <c r="J88" s="209"/>
      <c r="K88" s="209"/>
      <c r="L88" s="209"/>
      <c r="M88" s="209"/>
      <c r="N88" s="210"/>
      <c r="O88" s="210"/>
      <c r="P88" s="176" t="e">
        <f t="shared" si="47"/>
        <v>#DIV/0!</v>
      </c>
      <c r="Q88" s="209"/>
      <c r="R88" s="209"/>
      <c r="S88" s="210"/>
      <c r="T88" s="209"/>
      <c r="U88" s="209"/>
      <c r="V88" s="210"/>
      <c r="W88" s="209"/>
      <c r="X88" s="209"/>
      <c r="Y88" s="210"/>
      <c r="Z88" s="55">
        <f t="shared" si="48"/>
        <v>0</v>
      </c>
      <c r="AA88" s="55">
        <f t="shared" si="48"/>
        <v>0</v>
      </c>
      <c r="AB88" s="210"/>
      <c r="AC88" s="83"/>
      <c r="AD88" s="83"/>
      <c r="AE88" s="291"/>
      <c r="AF88" s="209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176">
        <v>0</v>
      </c>
      <c r="AX88" s="209"/>
      <c r="AY88" s="209"/>
      <c r="AZ88" s="210"/>
      <c r="BA88" s="83"/>
      <c r="BB88" s="83"/>
      <c r="BC88" s="291"/>
      <c r="BD88" s="209"/>
      <c r="BE88" s="209"/>
      <c r="BF88" s="210"/>
      <c r="BG88" s="209"/>
      <c r="BH88" s="209"/>
      <c r="BI88" s="210"/>
      <c r="BJ88" s="55">
        <f t="shared" si="51"/>
        <v>0</v>
      </c>
      <c r="BK88" s="55">
        <f t="shared" si="51"/>
        <v>0</v>
      </c>
      <c r="BL88" s="210"/>
    </row>
    <row r="89" spans="1:65" s="31" customFormat="1" hidden="1" x14ac:dyDescent="0.55000000000000004">
      <c r="A89" s="213"/>
      <c r="B89" s="214"/>
      <c r="C89" s="214"/>
      <c r="D89" s="214" t="s">
        <v>37</v>
      </c>
      <c r="E89" s="214"/>
      <c r="F89" s="214"/>
      <c r="G89" s="214"/>
      <c r="H89" s="215"/>
      <c r="I89" s="79"/>
      <c r="J89" s="209"/>
      <c r="K89" s="209"/>
      <c r="L89" s="209"/>
      <c r="M89" s="209"/>
      <c r="N89" s="210"/>
      <c r="O89" s="210"/>
      <c r="P89" s="176" t="e">
        <f t="shared" si="47"/>
        <v>#DIV/0!</v>
      </c>
      <c r="Q89" s="209"/>
      <c r="R89" s="209"/>
      <c r="S89" s="210"/>
      <c r="T89" s="209"/>
      <c r="U89" s="209"/>
      <c r="V89" s="210"/>
      <c r="W89" s="209"/>
      <c r="X89" s="209"/>
      <c r="Y89" s="210"/>
      <c r="Z89" s="55">
        <f t="shared" si="48"/>
        <v>0</v>
      </c>
      <c r="AA89" s="55">
        <f t="shared" si="48"/>
        <v>0</v>
      </c>
      <c r="AB89" s="210"/>
      <c r="AC89" s="83"/>
      <c r="AD89" s="83"/>
      <c r="AE89" s="291"/>
      <c r="AF89" s="209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176">
        <v>0</v>
      </c>
      <c r="AX89" s="209"/>
      <c r="AY89" s="209"/>
      <c r="AZ89" s="210"/>
      <c r="BA89" s="83"/>
      <c r="BB89" s="83"/>
      <c r="BC89" s="291"/>
      <c r="BD89" s="209"/>
      <c r="BE89" s="209"/>
      <c r="BF89" s="210"/>
      <c r="BG89" s="209"/>
      <c r="BH89" s="209"/>
      <c r="BI89" s="210"/>
      <c r="BJ89" s="55">
        <f t="shared" si="51"/>
        <v>0</v>
      </c>
      <c r="BK89" s="55">
        <f t="shared" si="51"/>
        <v>0</v>
      </c>
      <c r="BL89" s="210"/>
    </row>
    <row r="90" spans="1:65" s="31" customFormat="1" hidden="1" x14ac:dyDescent="0.55000000000000004">
      <c r="A90" s="213"/>
      <c r="B90" s="214"/>
      <c r="C90" s="214"/>
      <c r="D90" s="214"/>
      <c r="E90" s="214" t="s">
        <v>38</v>
      </c>
      <c r="F90" s="214"/>
      <c r="G90" s="214"/>
      <c r="H90" s="215"/>
      <c r="I90" s="79"/>
      <c r="J90" s="209"/>
      <c r="K90" s="209"/>
      <c r="L90" s="209"/>
      <c r="M90" s="209"/>
      <c r="N90" s="210"/>
      <c r="O90" s="210"/>
      <c r="P90" s="176" t="e">
        <f t="shared" si="47"/>
        <v>#DIV/0!</v>
      </c>
      <c r="Q90" s="209"/>
      <c r="R90" s="209"/>
      <c r="S90" s="210"/>
      <c r="T90" s="209"/>
      <c r="U90" s="209"/>
      <c r="V90" s="210"/>
      <c r="W90" s="209"/>
      <c r="X90" s="209"/>
      <c r="Y90" s="210"/>
      <c r="Z90" s="55">
        <f t="shared" si="48"/>
        <v>0</v>
      </c>
      <c r="AA90" s="55">
        <f t="shared" si="48"/>
        <v>0</v>
      </c>
      <c r="AB90" s="210"/>
      <c r="AC90" s="83"/>
      <c r="AD90" s="83"/>
      <c r="AE90" s="291"/>
      <c r="AF90" s="209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176">
        <v>0</v>
      </c>
      <c r="AX90" s="209"/>
      <c r="AY90" s="209"/>
      <c r="AZ90" s="210"/>
      <c r="BA90" s="83"/>
      <c r="BB90" s="83"/>
      <c r="BC90" s="291"/>
      <c r="BD90" s="209"/>
      <c r="BE90" s="209"/>
      <c r="BF90" s="210"/>
      <c r="BG90" s="209"/>
      <c r="BH90" s="209"/>
      <c r="BI90" s="210"/>
      <c r="BJ90" s="55">
        <f t="shared" si="51"/>
        <v>0</v>
      </c>
      <c r="BK90" s="55">
        <f t="shared" si="51"/>
        <v>0</v>
      </c>
      <c r="BL90" s="210"/>
    </row>
    <row r="91" spans="1:65" hidden="1" x14ac:dyDescent="0.55000000000000004">
      <c r="A91" s="216"/>
      <c r="B91" s="217"/>
      <c r="C91" s="217"/>
      <c r="D91" s="214"/>
      <c r="E91" s="214"/>
      <c r="F91" s="218" t="s">
        <v>118</v>
      </c>
      <c r="G91" s="217"/>
      <c r="H91" s="219"/>
      <c r="I91" s="79"/>
      <c r="J91" s="209"/>
      <c r="K91" s="209"/>
      <c r="L91" s="209"/>
      <c r="M91" s="209"/>
      <c r="N91" s="210"/>
      <c r="O91" s="210"/>
      <c r="P91" s="176" t="e">
        <f t="shared" si="47"/>
        <v>#DIV/0!</v>
      </c>
      <c r="Q91" s="209"/>
      <c r="R91" s="209"/>
      <c r="S91" s="210"/>
      <c r="T91" s="209"/>
      <c r="U91" s="209"/>
      <c r="V91" s="210"/>
      <c r="W91" s="209"/>
      <c r="X91" s="209"/>
      <c r="Y91" s="210"/>
      <c r="Z91" s="55">
        <f t="shared" si="48"/>
        <v>0</v>
      </c>
      <c r="AA91" s="55">
        <f t="shared" si="48"/>
        <v>0</v>
      </c>
      <c r="AB91" s="210"/>
      <c r="AC91" s="83"/>
      <c r="AD91" s="83"/>
      <c r="AE91" s="291"/>
      <c r="AF91" s="209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176">
        <v>0</v>
      </c>
      <c r="AX91" s="209"/>
      <c r="AY91" s="209"/>
      <c r="AZ91" s="210"/>
      <c r="BA91" s="83"/>
      <c r="BB91" s="83"/>
      <c r="BC91" s="291"/>
      <c r="BD91" s="209"/>
      <c r="BE91" s="209"/>
      <c r="BF91" s="210"/>
      <c r="BG91" s="209"/>
      <c r="BH91" s="209"/>
      <c r="BI91" s="210"/>
      <c r="BJ91" s="55">
        <f t="shared" si="51"/>
        <v>0</v>
      </c>
      <c r="BK91" s="55">
        <f t="shared" si="51"/>
        <v>0</v>
      </c>
      <c r="BL91" s="210"/>
    </row>
    <row r="92" spans="1:65" s="225" customFormat="1" hidden="1" x14ac:dyDescent="0.55000000000000004">
      <c r="A92" s="220"/>
      <c r="B92" s="221"/>
      <c r="C92" s="221"/>
      <c r="D92" s="222"/>
      <c r="E92" s="222"/>
      <c r="F92" s="93" t="s">
        <v>119</v>
      </c>
      <c r="G92" s="221"/>
      <c r="H92" s="223"/>
      <c r="I92" s="224"/>
      <c r="J92" s="209"/>
      <c r="K92" s="209"/>
      <c r="L92" s="209"/>
      <c r="M92" s="209"/>
      <c r="N92" s="210"/>
      <c r="O92" s="210"/>
      <c r="P92" s="176" t="e">
        <f t="shared" si="47"/>
        <v>#DIV/0!</v>
      </c>
      <c r="Q92" s="209"/>
      <c r="R92" s="209"/>
      <c r="S92" s="210"/>
      <c r="T92" s="209"/>
      <c r="U92" s="209"/>
      <c r="V92" s="210"/>
      <c r="W92" s="209"/>
      <c r="X92" s="209"/>
      <c r="Y92" s="210"/>
      <c r="Z92" s="55">
        <f t="shared" si="48"/>
        <v>0</v>
      </c>
      <c r="AA92" s="55">
        <f t="shared" si="48"/>
        <v>0</v>
      </c>
      <c r="AB92" s="210"/>
      <c r="AC92" s="83"/>
      <c r="AD92" s="83"/>
      <c r="AE92" s="291"/>
      <c r="AF92" s="209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176">
        <v>0</v>
      </c>
      <c r="AX92" s="209"/>
      <c r="AY92" s="209"/>
      <c r="AZ92" s="210"/>
      <c r="BA92" s="83"/>
      <c r="BB92" s="83"/>
      <c r="BC92" s="291"/>
      <c r="BD92" s="209"/>
      <c r="BE92" s="209"/>
      <c r="BF92" s="210"/>
      <c r="BG92" s="209"/>
      <c r="BH92" s="209"/>
      <c r="BI92" s="210"/>
      <c r="BJ92" s="55">
        <f t="shared" si="51"/>
        <v>0</v>
      </c>
      <c r="BK92" s="55">
        <f t="shared" si="51"/>
        <v>0</v>
      </c>
      <c r="BL92" s="210"/>
    </row>
    <row r="93" spans="1:65" hidden="1" x14ac:dyDescent="0.55000000000000004">
      <c r="A93" s="216"/>
      <c r="B93" s="217"/>
      <c r="C93" s="217"/>
      <c r="D93" s="214"/>
      <c r="E93" s="214"/>
      <c r="F93" s="218" t="s">
        <v>120</v>
      </c>
      <c r="G93" s="217"/>
      <c r="H93" s="219"/>
      <c r="I93" s="226"/>
      <c r="J93" s="209"/>
      <c r="K93" s="209"/>
      <c r="L93" s="209"/>
      <c r="M93" s="209"/>
      <c r="N93" s="210"/>
      <c r="O93" s="210"/>
      <c r="P93" s="176" t="e">
        <f t="shared" si="47"/>
        <v>#DIV/0!</v>
      </c>
      <c r="Q93" s="209"/>
      <c r="R93" s="209"/>
      <c r="S93" s="210"/>
      <c r="T93" s="209"/>
      <c r="U93" s="209"/>
      <c r="V93" s="210"/>
      <c r="W93" s="209"/>
      <c r="X93" s="209"/>
      <c r="Y93" s="210"/>
      <c r="Z93" s="55">
        <f t="shared" si="48"/>
        <v>0</v>
      </c>
      <c r="AA93" s="55">
        <f t="shared" si="48"/>
        <v>0</v>
      </c>
      <c r="AB93" s="210"/>
      <c r="AC93" s="83"/>
      <c r="AD93" s="83"/>
      <c r="AE93" s="291"/>
      <c r="AF93" s="209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176">
        <v>0</v>
      </c>
      <c r="AX93" s="209"/>
      <c r="AY93" s="209"/>
      <c r="AZ93" s="210"/>
      <c r="BA93" s="83"/>
      <c r="BB93" s="83"/>
      <c r="BC93" s="291"/>
      <c r="BD93" s="209"/>
      <c r="BE93" s="209"/>
      <c r="BF93" s="210"/>
      <c r="BG93" s="209"/>
      <c r="BH93" s="209"/>
      <c r="BI93" s="210"/>
      <c r="BJ93" s="55">
        <f t="shared" si="51"/>
        <v>0</v>
      </c>
      <c r="BK93" s="55">
        <f t="shared" si="51"/>
        <v>0</v>
      </c>
      <c r="BL93" s="210"/>
    </row>
    <row r="94" spans="1:65" s="225" customFormat="1" hidden="1" x14ac:dyDescent="0.55000000000000004">
      <c r="A94" s="220"/>
      <c r="B94" s="221"/>
      <c r="C94" s="221"/>
      <c r="D94" s="222"/>
      <c r="E94" s="222"/>
      <c r="F94" s="93"/>
      <c r="G94" s="221"/>
      <c r="H94" s="223" t="s">
        <v>119</v>
      </c>
      <c r="I94" s="224"/>
      <c r="J94" s="209"/>
      <c r="K94" s="209"/>
      <c r="L94" s="209"/>
      <c r="M94" s="209"/>
      <c r="N94" s="210"/>
      <c r="O94" s="210"/>
      <c r="P94" s="176" t="e">
        <f t="shared" si="47"/>
        <v>#DIV/0!</v>
      </c>
      <c r="Q94" s="209"/>
      <c r="R94" s="209"/>
      <c r="S94" s="210"/>
      <c r="T94" s="209"/>
      <c r="U94" s="209"/>
      <c r="V94" s="210"/>
      <c r="W94" s="209"/>
      <c r="X94" s="209"/>
      <c r="Y94" s="210"/>
      <c r="Z94" s="55">
        <f t="shared" si="48"/>
        <v>0</v>
      </c>
      <c r="AA94" s="55">
        <f t="shared" si="48"/>
        <v>0</v>
      </c>
      <c r="AB94" s="210"/>
      <c r="AC94" s="83"/>
      <c r="AD94" s="83"/>
      <c r="AE94" s="291"/>
      <c r="AF94" s="209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176">
        <v>0</v>
      </c>
      <c r="AX94" s="209"/>
      <c r="AY94" s="209"/>
      <c r="AZ94" s="210"/>
      <c r="BA94" s="83"/>
      <c r="BB94" s="83"/>
      <c r="BC94" s="291"/>
      <c r="BD94" s="209"/>
      <c r="BE94" s="209"/>
      <c r="BF94" s="210"/>
      <c r="BG94" s="209"/>
      <c r="BH94" s="209"/>
      <c r="BI94" s="210"/>
      <c r="BJ94" s="55">
        <f t="shared" si="51"/>
        <v>0</v>
      </c>
      <c r="BK94" s="55">
        <f t="shared" si="51"/>
        <v>0</v>
      </c>
      <c r="BL94" s="210"/>
    </row>
    <row r="95" spans="1:65" hidden="1" x14ac:dyDescent="0.55000000000000004">
      <c r="A95" s="216"/>
      <c r="B95" s="217"/>
      <c r="C95" s="217"/>
      <c r="D95" s="214"/>
      <c r="E95" s="214" t="s">
        <v>121</v>
      </c>
      <c r="F95" s="218"/>
      <c r="G95" s="217"/>
      <c r="H95" s="219"/>
      <c r="I95" s="226"/>
      <c r="J95" s="209"/>
      <c r="K95" s="209"/>
      <c r="L95" s="209"/>
      <c r="M95" s="209"/>
      <c r="N95" s="210"/>
      <c r="O95" s="210"/>
      <c r="P95" s="176" t="e">
        <f t="shared" si="47"/>
        <v>#DIV/0!</v>
      </c>
      <c r="Q95" s="209"/>
      <c r="R95" s="209"/>
      <c r="S95" s="210"/>
      <c r="T95" s="209"/>
      <c r="U95" s="209"/>
      <c r="V95" s="210"/>
      <c r="W95" s="209"/>
      <c r="X95" s="209"/>
      <c r="Y95" s="210"/>
      <c r="Z95" s="55">
        <f t="shared" si="48"/>
        <v>0</v>
      </c>
      <c r="AA95" s="55">
        <f t="shared" si="48"/>
        <v>0</v>
      </c>
      <c r="AB95" s="210"/>
      <c r="AC95" s="83"/>
      <c r="AD95" s="83"/>
      <c r="AE95" s="291"/>
      <c r="AF95" s="209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176">
        <v>0</v>
      </c>
      <c r="AX95" s="209"/>
      <c r="AY95" s="209"/>
      <c r="AZ95" s="210"/>
      <c r="BA95" s="83"/>
      <c r="BB95" s="83"/>
      <c r="BC95" s="291"/>
      <c r="BD95" s="209"/>
      <c r="BE95" s="209"/>
      <c r="BF95" s="210"/>
      <c r="BG95" s="209"/>
      <c r="BH95" s="209"/>
      <c r="BI95" s="210"/>
      <c r="BJ95" s="55">
        <f t="shared" si="51"/>
        <v>0</v>
      </c>
      <c r="BK95" s="55">
        <f t="shared" si="51"/>
        <v>0</v>
      </c>
      <c r="BL95" s="210"/>
    </row>
    <row r="96" spans="1:65" hidden="1" x14ac:dyDescent="0.55000000000000004">
      <c r="A96" s="216"/>
      <c r="B96" s="217"/>
      <c r="C96" s="217"/>
      <c r="D96" s="214"/>
      <c r="E96" s="214"/>
      <c r="F96" s="93"/>
      <c r="G96" s="217"/>
      <c r="H96" s="223" t="s">
        <v>119</v>
      </c>
      <c r="I96" s="226"/>
      <c r="J96" s="209"/>
      <c r="K96" s="209"/>
      <c r="L96" s="209"/>
      <c r="M96" s="209"/>
      <c r="N96" s="210"/>
      <c r="O96" s="210"/>
      <c r="P96" s="176" t="e">
        <f t="shared" si="47"/>
        <v>#DIV/0!</v>
      </c>
      <c r="Q96" s="209"/>
      <c r="R96" s="209"/>
      <c r="S96" s="210"/>
      <c r="T96" s="209"/>
      <c r="U96" s="209"/>
      <c r="V96" s="210"/>
      <c r="W96" s="209"/>
      <c r="X96" s="209"/>
      <c r="Y96" s="210"/>
      <c r="Z96" s="55">
        <f t="shared" si="48"/>
        <v>0</v>
      </c>
      <c r="AA96" s="55">
        <f t="shared" si="48"/>
        <v>0</v>
      </c>
      <c r="AB96" s="210"/>
      <c r="AC96" s="83"/>
      <c r="AD96" s="83"/>
      <c r="AE96" s="291"/>
      <c r="AF96" s="209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176">
        <v>0</v>
      </c>
      <c r="AX96" s="209"/>
      <c r="AY96" s="209"/>
      <c r="AZ96" s="210"/>
      <c r="BA96" s="83"/>
      <c r="BB96" s="83"/>
      <c r="BC96" s="291"/>
      <c r="BD96" s="209"/>
      <c r="BE96" s="209"/>
      <c r="BF96" s="210"/>
      <c r="BG96" s="209"/>
      <c r="BH96" s="209"/>
      <c r="BI96" s="210"/>
      <c r="BJ96" s="55">
        <f t="shared" si="51"/>
        <v>0</v>
      </c>
      <c r="BK96" s="55">
        <f t="shared" si="51"/>
        <v>0</v>
      </c>
      <c r="BL96" s="210"/>
    </row>
    <row r="97" spans="1:64" s="31" customFormat="1" hidden="1" x14ac:dyDescent="0.55000000000000004">
      <c r="A97" s="213"/>
      <c r="B97" s="214"/>
      <c r="C97" s="214"/>
      <c r="D97" s="214" t="s">
        <v>40</v>
      </c>
      <c r="E97" s="214"/>
      <c r="F97" s="214"/>
      <c r="G97" s="214"/>
      <c r="H97" s="215"/>
      <c r="I97" s="226"/>
      <c r="J97" s="209"/>
      <c r="K97" s="209"/>
      <c r="L97" s="209"/>
      <c r="M97" s="209"/>
      <c r="N97" s="210"/>
      <c r="O97" s="210"/>
      <c r="P97" s="176" t="e">
        <f t="shared" si="47"/>
        <v>#DIV/0!</v>
      </c>
      <c r="Q97" s="209"/>
      <c r="R97" s="209"/>
      <c r="S97" s="210"/>
      <c r="T97" s="209"/>
      <c r="U97" s="209"/>
      <c r="V97" s="210"/>
      <c r="W97" s="209"/>
      <c r="X97" s="209"/>
      <c r="Y97" s="210"/>
      <c r="Z97" s="55">
        <f t="shared" si="48"/>
        <v>0</v>
      </c>
      <c r="AA97" s="55">
        <f t="shared" si="48"/>
        <v>0</v>
      </c>
      <c r="AB97" s="210"/>
      <c r="AC97" s="83"/>
      <c r="AD97" s="83"/>
      <c r="AE97" s="291"/>
      <c r="AF97" s="209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176">
        <v>0</v>
      </c>
      <c r="AX97" s="209"/>
      <c r="AY97" s="209"/>
      <c r="AZ97" s="210"/>
      <c r="BA97" s="83"/>
      <c r="BB97" s="83"/>
      <c r="BC97" s="291"/>
      <c r="BD97" s="209"/>
      <c r="BE97" s="209"/>
      <c r="BF97" s="210"/>
      <c r="BG97" s="209"/>
      <c r="BH97" s="209"/>
      <c r="BI97" s="210"/>
      <c r="BJ97" s="55">
        <f t="shared" si="51"/>
        <v>0</v>
      </c>
      <c r="BK97" s="55">
        <f t="shared" si="51"/>
        <v>0</v>
      </c>
      <c r="BL97" s="210"/>
    </row>
    <row r="98" spans="1:64" s="31" customFormat="1" hidden="1" x14ac:dyDescent="0.55000000000000004">
      <c r="A98" s="213"/>
      <c r="B98" s="214"/>
      <c r="C98" s="214"/>
      <c r="D98" s="214"/>
      <c r="E98" s="214" t="s">
        <v>41</v>
      </c>
      <c r="F98" s="214"/>
      <c r="G98" s="214"/>
      <c r="H98" s="215"/>
      <c r="I98" s="226"/>
      <c r="J98" s="209"/>
      <c r="K98" s="209"/>
      <c r="L98" s="209"/>
      <c r="M98" s="209"/>
      <c r="N98" s="210"/>
      <c r="O98" s="210"/>
      <c r="P98" s="176" t="e">
        <f t="shared" si="47"/>
        <v>#DIV/0!</v>
      </c>
      <c r="Q98" s="209"/>
      <c r="R98" s="209"/>
      <c r="S98" s="210"/>
      <c r="T98" s="209"/>
      <c r="U98" s="209"/>
      <c r="V98" s="210"/>
      <c r="W98" s="209"/>
      <c r="X98" s="209"/>
      <c r="Y98" s="210"/>
      <c r="Z98" s="55">
        <f t="shared" si="48"/>
        <v>0</v>
      </c>
      <c r="AA98" s="55">
        <f t="shared" si="48"/>
        <v>0</v>
      </c>
      <c r="AB98" s="210"/>
      <c r="AC98" s="83"/>
      <c r="AD98" s="83"/>
      <c r="AE98" s="291"/>
      <c r="AF98" s="209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176">
        <v>0</v>
      </c>
      <c r="AX98" s="209"/>
      <c r="AY98" s="209"/>
      <c r="AZ98" s="210"/>
      <c r="BA98" s="83"/>
      <c r="BB98" s="83"/>
      <c r="BC98" s="291"/>
      <c r="BD98" s="209"/>
      <c r="BE98" s="209"/>
      <c r="BF98" s="210"/>
      <c r="BG98" s="209"/>
      <c r="BH98" s="209"/>
      <c r="BI98" s="210"/>
      <c r="BJ98" s="55">
        <f t="shared" si="51"/>
        <v>0</v>
      </c>
      <c r="BK98" s="55">
        <f t="shared" si="51"/>
        <v>0</v>
      </c>
      <c r="BL98" s="210"/>
    </row>
    <row r="99" spans="1:64" s="31" customFormat="1" hidden="1" x14ac:dyDescent="0.55000000000000004">
      <c r="A99" s="213"/>
      <c r="B99" s="214"/>
      <c r="C99" s="214"/>
      <c r="D99" s="214"/>
      <c r="E99" s="214"/>
      <c r="F99" s="214" t="s">
        <v>42</v>
      </c>
      <c r="G99" s="214"/>
      <c r="H99" s="215"/>
      <c r="I99" s="226"/>
      <c r="J99" s="209"/>
      <c r="K99" s="209"/>
      <c r="L99" s="209"/>
      <c r="M99" s="209"/>
      <c r="N99" s="210"/>
      <c r="O99" s="210"/>
      <c r="P99" s="176" t="e">
        <f t="shared" si="47"/>
        <v>#DIV/0!</v>
      </c>
      <c r="Q99" s="209"/>
      <c r="R99" s="209"/>
      <c r="S99" s="210"/>
      <c r="T99" s="209"/>
      <c r="U99" s="209"/>
      <c r="V99" s="210"/>
      <c r="W99" s="209"/>
      <c r="X99" s="209"/>
      <c r="Y99" s="210"/>
      <c r="Z99" s="55">
        <f t="shared" si="48"/>
        <v>0</v>
      </c>
      <c r="AA99" s="55">
        <f t="shared" si="48"/>
        <v>0</v>
      </c>
      <c r="AB99" s="210"/>
      <c r="AC99" s="83"/>
      <c r="AD99" s="83"/>
      <c r="AE99" s="291"/>
      <c r="AF99" s="209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176">
        <v>0</v>
      </c>
      <c r="AX99" s="209"/>
      <c r="AY99" s="209"/>
      <c r="AZ99" s="210"/>
      <c r="BA99" s="83"/>
      <c r="BB99" s="83"/>
      <c r="BC99" s="291"/>
      <c r="BD99" s="209"/>
      <c r="BE99" s="209"/>
      <c r="BF99" s="210"/>
      <c r="BG99" s="209"/>
      <c r="BH99" s="209"/>
      <c r="BI99" s="210"/>
      <c r="BJ99" s="55">
        <f t="shared" si="51"/>
        <v>0</v>
      </c>
      <c r="BK99" s="55">
        <f t="shared" si="51"/>
        <v>0</v>
      </c>
      <c r="BL99" s="210"/>
    </row>
    <row r="100" spans="1:64" hidden="1" x14ac:dyDescent="0.55000000000000004">
      <c r="A100" s="216"/>
      <c r="B100" s="217"/>
      <c r="C100" s="217"/>
      <c r="D100" s="214"/>
      <c r="E100" s="217"/>
      <c r="F100" s="93"/>
      <c r="G100" s="217"/>
      <c r="H100" s="223" t="s">
        <v>119</v>
      </c>
      <c r="I100" s="226"/>
      <c r="J100" s="209"/>
      <c r="K100" s="209"/>
      <c r="L100" s="209"/>
      <c r="M100" s="209"/>
      <c r="N100" s="210"/>
      <c r="O100" s="210"/>
      <c r="P100" s="176" t="e">
        <f t="shared" si="47"/>
        <v>#DIV/0!</v>
      </c>
      <c r="Q100" s="209"/>
      <c r="R100" s="209"/>
      <c r="S100" s="210"/>
      <c r="T100" s="209"/>
      <c r="U100" s="209"/>
      <c r="V100" s="210"/>
      <c r="W100" s="209"/>
      <c r="X100" s="209"/>
      <c r="Y100" s="210"/>
      <c r="Z100" s="55">
        <f t="shared" si="48"/>
        <v>0</v>
      </c>
      <c r="AA100" s="55">
        <f t="shared" si="48"/>
        <v>0</v>
      </c>
      <c r="AB100" s="210"/>
      <c r="AC100" s="83"/>
      <c r="AD100" s="83"/>
      <c r="AE100" s="291"/>
      <c r="AF100" s="209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176">
        <v>0</v>
      </c>
      <c r="AX100" s="209"/>
      <c r="AY100" s="209"/>
      <c r="AZ100" s="210"/>
      <c r="BA100" s="83"/>
      <c r="BB100" s="83"/>
      <c r="BC100" s="291"/>
      <c r="BD100" s="209"/>
      <c r="BE100" s="209"/>
      <c r="BF100" s="210"/>
      <c r="BG100" s="209"/>
      <c r="BH100" s="209"/>
      <c r="BI100" s="210"/>
      <c r="BJ100" s="55">
        <f t="shared" si="51"/>
        <v>0</v>
      </c>
      <c r="BK100" s="55">
        <f t="shared" si="51"/>
        <v>0</v>
      </c>
      <c r="BL100" s="210"/>
    </row>
    <row r="101" spans="1:64" hidden="1" x14ac:dyDescent="0.55000000000000004">
      <c r="A101" s="216"/>
      <c r="B101" s="217"/>
      <c r="C101" s="217"/>
      <c r="D101" s="214"/>
      <c r="E101" s="217"/>
      <c r="F101" s="214" t="s">
        <v>47</v>
      </c>
      <c r="G101" s="217"/>
      <c r="H101" s="219"/>
      <c r="I101" s="226"/>
      <c r="J101" s="209"/>
      <c r="K101" s="209"/>
      <c r="L101" s="209"/>
      <c r="M101" s="209"/>
      <c r="N101" s="210"/>
      <c r="O101" s="210"/>
      <c r="P101" s="176" t="e">
        <f t="shared" si="47"/>
        <v>#DIV/0!</v>
      </c>
      <c r="Q101" s="209"/>
      <c r="R101" s="209"/>
      <c r="S101" s="210"/>
      <c r="T101" s="209"/>
      <c r="U101" s="209"/>
      <c r="V101" s="210"/>
      <c r="W101" s="209"/>
      <c r="X101" s="209"/>
      <c r="Y101" s="210"/>
      <c r="Z101" s="55">
        <f t="shared" si="48"/>
        <v>0</v>
      </c>
      <c r="AA101" s="55">
        <f t="shared" si="48"/>
        <v>0</v>
      </c>
      <c r="AB101" s="210"/>
      <c r="AC101" s="83"/>
      <c r="AD101" s="83"/>
      <c r="AE101" s="291"/>
      <c r="AF101" s="209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176">
        <v>0</v>
      </c>
      <c r="AX101" s="209"/>
      <c r="AY101" s="209"/>
      <c r="AZ101" s="210"/>
      <c r="BA101" s="83"/>
      <c r="BB101" s="83"/>
      <c r="BC101" s="291"/>
      <c r="BD101" s="209"/>
      <c r="BE101" s="209"/>
      <c r="BF101" s="210"/>
      <c r="BG101" s="209"/>
      <c r="BH101" s="209"/>
      <c r="BI101" s="210"/>
      <c r="BJ101" s="55">
        <f t="shared" si="51"/>
        <v>0</v>
      </c>
      <c r="BK101" s="55">
        <f t="shared" si="51"/>
        <v>0</v>
      </c>
      <c r="BL101" s="210"/>
    </row>
    <row r="102" spans="1:64" hidden="1" x14ac:dyDescent="0.55000000000000004">
      <c r="A102" s="216"/>
      <c r="B102" s="217"/>
      <c r="C102" s="217"/>
      <c r="D102" s="214"/>
      <c r="E102" s="217"/>
      <c r="F102" s="91"/>
      <c r="G102" s="93"/>
      <c r="H102" s="223" t="s">
        <v>119</v>
      </c>
      <c r="I102" s="226"/>
      <c r="J102" s="209"/>
      <c r="K102" s="209"/>
      <c r="L102" s="209"/>
      <c r="M102" s="209"/>
      <c r="N102" s="210"/>
      <c r="O102" s="210"/>
      <c r="P102" s="176" t="e">
        <f t="shared" si="47"/>
        <v>#DIV/0!</v>
      </c>
      <c r="Q102" s="209"/>
      <c r="R102" s="209"/>
      <c r="S102" s="210"/>
      <c r="T102" s="209"/>
      <c r="U102" s="209"/>
      <c r="V102" s="210"/>
      <c r="W102" s="209"/>
      <c r="X102" s="209"/>
      <c r="Y102" s="210"/>
      <c r="Z102" s="55">
        <f t="shared" si="48"/>
        <v>0</v>
      </c>
      <c r="AA102" s="55">
        <f t="shared" si="48"/>
        <v>0</v>
      </c>
      <c r="AB102" s="210"/>
      <c r="AC102" s="83"/>
      <c r="AD102" s="83"/>
      <c r="AE102" s="291"/>
      <c r="AF102" s="209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176">
        <v>0</v>
      </c>
      <c r="AX102" s="209"/>
      <c r="AY102" s="209"/>
      <c r="AZ102" s="210"/>
      <c r="BA102" s="83"/>
      <c r="BB102" s="83"/>
      <c r="BC102" s="291"/>
      <c r="BD102" s="209"/>
      <c r="BE102" s="209"/>
      <c r="BF102" s="210"/>
      <c r="BG102" s="209"/>
      <c r="BH102" s="209"/>
      <c r="BI102" s="210"/>
      <c r="BJ102" s="55">
        <f t="shared" si="51"/>
        <v>0</v>
      </c>
      <c r="BK102" s="55">
        <f t="shared" si="51"/>
        <v>0</v>
      </c>
      <c r="BL102" s="210"/>
    </row>
    <row r="103" spans="1:64" hidden="1" x14ac:dyDescent="0.55000000000000004">
      <c r="A103" s="216"/>
      <c r="B103" s="217"/>
      <c r="C103" s="217"/>
      <c r="D103" s="214"/>
      <c r="E103" s="217"/>
      <c r="F103" s="214" t="s">
        <v>59</v>
      </c>
      <c r="G103" s="217"/>
      <c r="H103" s="219"/>
      <c r="I103" s="226"/>
      <c r="J103" s="209"/>
      <c r="K103" s="209"/>
      <c r="L103" s="209"/>
      <c r="M103" s="209"/>
      <c r="N103" s="210"/>
      <c r="O103" s="210"/>
      <c r="P103" s="176" t="e">
        <f t="shared" si="47"/>
        <v>#DIV/0!</v>
      </c>
      <c r="Q103" s="209"/>
      <c r="R103" s="209"/>
      <c r="S103" s="210"/>
      <c r="T103" s="209"/>
      <c r="U103" s="209"/>
      <c r="V103" s="210"/>
      <c r="W103" s="209"/>
      <c r="X103" s="209"/>
      <c r="Y103" s="210"/>
      <c r="Z103" s="55">
        <f t="shared" si="48"/>
        <v>0</v>
      </c>
      <c r="AA103" s="55">
        <f t="shared" si="48"/>
        <v>0</v>
      </c>
      <c r="AB103" s="210"/>
      <c r="AC103" s="83"/>
      <c r="AD103" s="83"/>
      <c r="AE103" s="291"/>
      <c r="AF103" s="209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176">
        <v>0</v>
      </c>
      <c r="AX103" s="209"/>
      <c r="AY103" s="209"/>
      <c r="AZ103" s="210"/>
      <c r="BA103" s="83"/>
      <c r="BB103" s="83"/>
      <c r="BC103" s="291"/>
      <c r="BD103" s="209"/>
      <c r="BE103" s="209"/>
      <c r="BF103" s="210"/>
      <c r="BG103" s="209"/>
      <c r="BH103" s="209"/>
      <c r="BI103" s="210"/>
      <c r="BJ103" s="55">
        <f t="shared" si="51"/>
        <v>0</v>
      </c>
      <c r="BK103" s="55">
        <f t="shared" si="51"/>
        <v>0</v>
      </c>
      <c r="BL103" s="210"/>
    </row>
    <row r="104" spans="1:64" hidden="1" x14ac:dyDescent="0.55000000000000004">
      <c r="A104" s="216"/>
      <c r="B104" s="217"/>
      <c r="C104" s="217"/>
      <c r="D104" s="217"/>
      <c r="E104" s="217"/>
      <c r="F104" s="93"/>
      <c r="G104" s="217"/>
      <c r="H104" s="223" t="s">
        <v>119</v>
      </c>
      <c r="I104" s="226"/>
      <c r="J104" s="209"/>
      <c r="K104" s="209"/>
      <c r="L104" s="209"/>
      <c r="M104" s="209"/>
      <c r="N104" s="210"/>
      <c r="O104" s="210"/>
      <c r="P104" s="176" t="e">
        <f t="shared" si="47"/>
        <v>#DIV/0!</v>
      </c>
      <c r="Q104" s="209"/>
      <c r="R104" s="209"/>
      <c r="S104" s="210"/>
      <c r="T104" s="209"/>
      <c r="U104" s="209"/>
      <c r="V104" s="210"/>
      <c r="W104" s="209"/>
      <c r="X104" s="209"/>
      <c r="Y104" s="210"/>
      <c r="Z104" s="55">
        <f t="shared" si="48"/>
        <v>0</v>
      </c>
      <c r="AA104" s="55">
        <f t="shared" si="48"/>
        <v>0</v>
      </c>
      <c r="AB104" s="210"/>
      <c r="AC104" s="83"/>
      <c r="AD104" s="83"/>
      <c r="AE104" s="291"/>
      <c r="AF104" s="209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176">
        <v>0</v>
      </c>
      <c r="AX104" s="209"/>
      <c r="AY104" s="209"/>
      <c r="AZ104" s="210"/>
      <c r="BA104" s="83"/>
      <c r="BB104" s="83"/>
      <c r="BC104" s="291"/>
      <c r="BD104" s="209"/>
      <c r="BE104" s="209"/>
      <c r="BF104" s="210"/>
      <c r="BG104" s="209"/>
      <c r="BH104" s="209"/>
      <c r="BI104" s="210"/>
      <c r="BJ104" s="55">
        <f t="shared" si="51"/>
        <v>0</v>
      </c>
      <c r="BK104" s="55">
        <f t="shared" si="51"/>
        <v>0</v>
      </c>
      <c r="BL104" s="210"/>
    </row>
    <row r="105" spans="1:64" hidden="1" x14ac:dyDescent="0.55000000000000004">
      <c r="A105" s="216"/>
      <c r="B105" s="217"/>
      <c r="C105" s="217"/>
      <c r="D105" s="214"/>
      <c r="E105" s="214" t="s">
        <v>67</v>
      </c>
      <c r="F105" s="214"/>
      <c r="G105" s="217"/>
      <c r="H105" s="219"/>
      <c r="I105" s="226"/>
      <c r="J105" s="209"/>
      <c r="K105" s="209"/>
      <c r="L105" s="209"/>
      <c r="M105" s="209"/>
      <c r="N105" s="210"/>
      <c r="O105" s="210"/>
      <c r="P105" s="176" t="e">
        <f t="shared" si="47"/>
        <v>#DIV/0!</v>
      </c>
      <c r="Q105" s="209"/>
      <c r="R105" s="209"/>
      <c r="S105" s="210"/>
      <c r="T105" s="209"/>
      <c r="U105" s="209"/>
      <c r="V105" s="210"/>
      <c r="W105" s="209"/>
      <c r="X105" s="209"/>
      <c r="Y105" s="210"/>
      <c r="Z105" s="55">
        <f t="shared" si="48"/>
        <v>0</v>
      </c>
      <c r="AA105" s="55">
        <f t="shared" si="48"/>
        <v>0</v>
      </c>
      <c r="AB105" s="210"/>
      <c r="AC105" s="83"/>
      <c r="AD105" s="83"/>
      <c r="AE105" s="291"/>
      <c r="AF105" s="209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176">
        <v>0</v>
      </c>
      <c r="AX105" s="209"/>
      <c r="AY105" s="209"/>
      <c r="AZ105" s="210"/>
      <c r="BA105" s="83"/>
      <c r="BB105" s="83"/>
      <c r="BC105" s="291"/>
      <c r="BD105" s="209"/>
      <c r="BE105" s="209"/>
      <c r="BF105" s="210"/>
      <c r="BG105" s="209"/>
      <c r="BH105" s="209"/>
      <c r="BI105" s="210"/>
      <c r="BJ105" s="55">
        <f t="shared" si="51"/>
        <v>0</v>
      </c>
      <c r="BK105" s="55">
        <f t="shared" si="51"/>
        <v>0</v>
      </c>
      <c r="BL105" s="210"/>
    </row>
    <row r="106" spans="1:64" hidden="1" x14ac:dyDescent="0.55000000000000004">
      <c r="A106" s="216"/>
      <c r="B106" s="217"/>
      <c r="C106" s="217"/>
      <c r="D106" s="214"/>
      <c r="E106" s="91" t="s">
        <v>122</v>
      </c>
      <c r="F106" s="214"/>
      <c r="G106" s="217"/>
      <c r="H106" s="219"/>
      <c r="I106" s="226"/>
      <c r="J106" s="209"/>
      <c r="K106" s="209"/>
      <c r="L106" s="209"/>
      <c r="M106" s="209"/>
      <c r="N106" s="210"/>
      <c r="O106" s="210"/>
      <c r="P106" s="176" t="e">
        <f t="shared" si="47"/>
        <v>#DIV/0!</v>
      </c>
      <c r="Q106" s="209"/>
      <c r="R106" s="209"/>
      <c r="S106" s="210"/>
      <c r="T106" s="209"/>
      <c r="U106" s="209"/>
      <c r="V106" s="210"/>
      <c r="W106" s="209"/>
      <c r="X106" s="209"/>
      <c r="Y106" s="210"/>
      <c r="Z106" s="55">
        <f t="shared" si="48"/>
        <v>0</v>
      </c>
      <c r="AA106" s="55">
        <f t="shared" si="48"/>
        <v>0</v>
      </c>
      <c r="AB106" s="210"/>
      <c r="AC106" s="83"/>
      <c r="AD106" s="83"/>
      <c r="AE106" s="291"/>
      <c r="AF106" s="209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176">
        <v>0</v>
      </c>
      <c r="AX106" s="209"/>
      <c r="AY106" s="209"/>
      <c r="AZ106" s="210"/>
      <c r="BA106" s="83"/>
      <c r="BB106" s="83"/>
      <c r="BC106" s="291"/>
      <c r="BD106" s="209"/>
      <c r="BE106" s="209"/>
      <c r="BF106" s="210"/>
      <c r="BG106" s="209"/>
      <c r="BH106" s="209"/>
      <c r="BI106" s="210"/>
      <c r="BJ106" s="55">
        <f t="shared" si="51"/>
        <v>0</v>
      </c>
      <c r="BK106" s="55">
        <f t="shared" si="51"/>
        <v>0</v>
      </c>
      <c r="BL106" s="210"/>
    </row>
    <row r="107" spans="1:64" hidden="1" x14ac:dyDescent="0.55000000000000004">
      <c r="A107" s="216"/>
      <c r="B107" s="217"/>
      <c r="C107" s="217"/>
      <c r="D107" s="214"/>
      <c r="E107" s="91" t="s">
        <v>123</v>
      </c>
      <c r="F107" s="214"/>
      <c r="G107" s="217"/>
      <c r="H107" s="219"/>
      <c r="I107" s="226"/>
      <c r="J107" s="209"/>
      <c r="K107" s="209"/>
      <c r="L107" s="209"/>
      <c r="M107" s="209"/>
      <c r="N107" s="210"/>
      <c r="O107" s="210"/>
      <c r="P107" s="176" t="e">
        <f t="shared" si="47"/>
        <v>#DIV/0!</v>
      </c>
      <c r="Q107" s="209"/>
      <c r="R107" s="209"/>
      <c r="S107" s="210"/>
      <c r="T107" s="209"/>
      <c r="U107" s="209"/>
      <c r="V107" s="210"/>
      <c r="W107" s="209"/>
      <c r="X107" s="209"/>
      <c r="Y107" s="210"/>
      <c r="Z107" s="55">
        <f t="shared" si="48"/>
        <v>0</v>
      </c>
      <c r="AA107" s="55">
        <f t="shared" si="48"/>
        <v>0</v>
      </c>
      <c r="AB107" s="210"/>
      <c r="AC107" s="83"/>
      <c r="AD107" s="83"/>
      <c r="AE107" s="291"/>
      <c r="AF107" s="209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176">
        <v>0</v>
      </c>
      <c r="AX107" s="209"/>
      <c r="AY107" s="209"/>
      <c r="AZ107" s="210"/>
      <c r="BA107" s="83"/>
      <c r="BB107" s="83"/>
      <c r="BC107" s="291"/>
      <c r="BD107" s="209"/>
      <c r="BE107" s="209"/>
      <c r="BF107" s="210"/>
      <c r="BG107" s="209"/>
      <c r="BH107" s="209"/>
      <c r="BI107" s="210"/>
      <c r="BJ107" s="55">
        <f t="shared" si="51"/>
        <v>0</v>
      </c>
      <c r="BK107" s="55">
        <f t="shared" si="51"/>
        <v>0</v>
      </c>
      <c r="BL107" s="210"/>
    </row>
    <row r="108" spans="1:64" hidden="1" x14ac:dyDescent="0.55000000000000004">
      <c r="A108" s="216"/>
      <c r="B108" s="217"/>
      <c r="C108" s="217"/>
      <c r="D108" s="214"/>
      <c r="E108" s="91" t="s">
        <v>124</v>
      </c>
      <c r="F108" s="214"/>
      <c r="G108" s="217"/>
      <c r="H108" s="219"/>
      <c r="I108" s="226"/>
      <c r="J108" s="209"/>
      <c r="K108" s="209"/>
      <c r="L108" s="209"/>
      <c r="M108" s="209"/>
      <c r="N108" s="210"/>
      <c r="O108" s="210"/>
      <c r="P108" s="176" t="e">
        <f t="shared" si="47"/>
        <v>#DIV/0!</v>
      </c>
      <c r="Q108" s="209"/>
      <c r="R108" s="209"/>
      <c r="S108" s="210"/>
      <c r="T108" s="209"/>
      <c r="U108" s="209"/>
      <c r="V108" s="210"/>
      <c r="W108" s="209"/>
      <c r="X108" s="209"/>
      <c r="Y108" s="210"/>
      <c r="Z108" s="55">
        <f t="shared" si="48"/>
        <v>0</v>
      </c>
      <c r="AA108" s="55">
        <f t="shared" si="48"/>
        <v>0</v>
      </c>
      <c r="AB108" s="210"/>
      <c r="AC108" s="83"/>
      <c r="AD108" s="83"/>
      <c r="AE108" s="291"/>
      <c r="AF108" s="209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176">
        <v>0</v>
      </c>
      <c r="AX108" s="209"/>
      <c r="AY108" s="209"/>
      <c r="AZ108" s="210"/>
      <c r="BA108" s="83"/>
      <c r="BB108" s="83"/>
      <c r="BC108" s="291"/>
      <c r="BD108" s="209"/>
      <c r="BE108" s="209"/>
      <c r="BF108" s="210"/>
      <c r="BG108" s="209"/>
      <c r="BH108" s="209"/>
      <c r="BI108" s="210"/>
      <c r="BJ108" s="55">
        <f t="shared" si="51"/>
        <v>0</v>
      </c>
      <c r="BK108" s="55">
        <f t="shared" si="51"/>
        <v>0</v>
      </c>
      <c r="BL108" s="210"/>
    </row>
    <row r="109" spans="1:64" hidden="1" x14ac:dyDescent="0.55000000000000004">
      <c r="A109" s="216"/>
      <c r="B109" s="217"/>
      <c r="C109" s="217"/>
      <c r="D109" s="214"/>
      <c r="E109" s="217"/>
      <c r="F109" s="227" t="s">
        <v>125</v>
      </c>
      <c r="G109" s="217"/>
      <c r="H109" s="219"/>
      <c r="I109" s="226"/>
      <c r="J109" s="209"/>
      <c r="K109" s="209"/>
      <c r="L109" s="209"/>
      <c r="M109" s="209"/>
      <c r="N109" s="210"/>
      <c r="O109" s="210"/>
      <c r="P109" s="176" t="e">
        <f t="shared" si="47"/>
        <v>#DIV/0!</v>
      </c>
      <c r="Q109" s="209"/>
      <c r="R109" s="209"/>
      <c r="S109" s="210"/>
      <c r="T109" s="209"/>
      <c r="U109" s="209"/>
      <c r="V109" s="210"/>
      <c r="W109" s="209"/>
      <c r="X109" s="209"/>
      <c r="Y109" s="210"/>
      <c r="Z109" s="55">
        <f t="shared" si="48"/>
        <v>0</v>
      </c>
      <c r="AA109" s="55">
        <f t="shared" si="48"/>
        <v>0</v>
      </c>
      <c r="AB109" s="210"/>
      <c r="AC109" s="83"/>
      <c r="AD109" s="83"/>
      <c r="AE109" s="291"/>
      <c r="AF109" s="209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176">
        <v>0</v>
      </c>
      <c r="AX109" s="209"/>
      <c r="AY109" s="209"/>
      <c r="AZ109" s="210"/>
      <c r="BA109" s="83"/>
      <c r="BB109" s="83"/>
      <c r="BC109" s="291"/>
      <c r="BD109" s="209"/>
      <c r="BE109" s="209"/>
      <c r="BF109" s="210"/>
      <c r="BG109" s="209"/>
      <c r="BH109" s="209"/>
      <c r="BI109" s="210"/>
      <c r="BJ109" s="55">
        <f t="shared" si="51"/>
        <v>0</v>
      </c>
      <c r="BK109" s="55">
        <f t="shared" si="51"/>
        <v>0</v>
      </c>
      <c r="BL109" s="210"/>
    </row>
    <row r="110" spans="1:64" hidden="1" x14ac:dyDescent="0.55000000000000004">
      <c r="A110" s="216"/>
      <c r="B110" s="217"/>
      <c r="C110" s="217"/>
      <c r="D110" s="214"/>
      <c r="E110" s="217"/>
      <c r="F110" s="93"/>
      <c r="G110" s="217"/>
      <c r="H110" s="223" t="s">
        <v>119</v>
      </c>
      <c r="I110" s="226"/>
      <c r="J110" s="209"/>
      <c r="K110" s="209"/>
      <c r="L110" s="209"/>
      <c r="M110" s="209"/>
      <c r="N110" s="210"/>
      <c r="O110" s="210"/>
      <c r="P110" s="176" t="e">
        <f t="shared" si="47"/>
        <v>#DIV/0!</v>
      </c>
      <c r="Q110" s="209"/>
      <c r="R110" s="209"/>
      <c r="S110" s="210"/>
      <c r="T110" s="209"/>
      <c r="U110" s="209"/>
      <c r="V110" s="210"/>
      <c r="W110" s="209"/>
      <c r="X110" s="209"/>
      <c r="Y110" s="210"/>
      <c r="Z110" s="55">
        <f t="shared" si="48"/>
        <v>0</v>
      </c>
      <c r="AA110" s="55">
        <f t="shared" si="48"/>
        <v>0</v>
      </c>
      <c r="AB110" s="210"/>
      <c r="AC110" s="83"/>
      <c r="AD110" s="83"/>
      <c r="AE110" s="291"/>
      <c r="AF110" s="209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176">
        <v>0</v>
      </c>
      <c r="AX110" s="209"/>
      <c r="AY110" s="209"/>
      <c r="AZ110" s="210"/>
      <c r="BA110" s="83"/>
      <c r="BB110" s="83"/>
      <c r="BC110" s="291"/>
      <c r="BD110" s="209"/>
      <c r="BE110" s="209"/>
      <c r="BF110" s="210"/>
      <c r="BG110" s="209"/>
      <c r="BH110" s="209"/>
      <c r="BI110" s="210"/>
      <c r="BJ110" s="55">
        <f t="shared" si="51"/>
        <v>0</v>
      </c>
      <c r="BK110" s="55">
        <f t="shared" si="51"/>
        <v>0</v>
      </c>
      <c r="BL110" s="210"/>
    </row>
    <row r="111" spans="1:64" hidden="1" x14ac:dyDescent="0.55000000000000004">
      <c r="A111" s="216"/>
      <c r="B111" s="217"/>
      <c r="C111" s="217"/>
      <c r="D111" s="214" t="s">
        <v>77</v>
      </c>
      <c r="E111" s="217"/>
      <c r="F111" s="217"/>
      <c r="G111" s="217"/>
      <c r="H111" s="219"/>
      <c r="I111" s="226"/>
      <c r="J111" s="209"/>
      <c r="K111" s="209"/>
      <c r="L111" s="209"/>
      <c r="M111" s="209"/>
      <c r="N111" s="210"/>
      <c r="O111" s="210"/>
      <c r="P111" s="176" t="e">
        <f t="shared" si="47"/>
        <v>#DIV/0!</v>
      </c>
      <c r="Q111" s="209"/>
      <c r="R111" s="209"/>
      <c r="S111" s="210"/>
      <c r="T111" s="209"/>
      <c r="U111" s="209"/>
      <c r="V111" s="210"/>
      <c r="W111" s="209"/>
      <c r="X111" s="209"/>
      <c r="Y111" s="210"/>
      <c r="Z111" s="55">
        <f t="shared" si="48"/>
        <v>0</v>
      </c>
      <c r="AA111" s="55">
        <f t="shared" si="48"/>
        <v>0</v>
      </c>
      <c r="AB111" s="210"/>
      <c r="AC111" s="83"/>
      <c r="AD111" s="83"/>
      <c r="AE111" s="291"/>
      <c r="AF111" s="209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176">
        <v>0</v>
      </c>
      <c r="AX111" s="209"/>
      <c r="AY111" s="209"/>
      <c r="AZ111" s="210"/>
      <c r="BA111" s="83"/>
      <c r="BB111" s="83"/>
      <c r="BC111" s="291"/>
      <c r="BD111" s="209"/>
      <c r="BE111" s="209"/>
      <c r="BF111" s="210"/>
      <c r="BG111" s="209"/>
      <c r="BH111" s="209"/>
      <c r="BI111" s="210"/>
      <c r="BJ111" s="55">
        <f t="shared" si="51"/>
        <v>0</v>
      </c>
      <c r="BK111" s="55">
        <f t="shared" si="51"/>
        <v>0</v>
      </c>
      <c r="BL111" s="210"/>
    </row>
    <row r="112" spans="1:64" hidden="1" x14ac:dyDescent="0.55000000000000004">
      <c r="A112" s="216"/>
      <c r="B112" s="217"/>
      <c r="C112" s="217"/>
      <c r="D112" s="214"/>
      <c r="E112" s="214" t="s">
        <v>78</v>
      </c>
      <c r="F112" s="217"/>
      <c r="G112" s="217"/>
      <c r="H112" s="219"/>
      <c r="I112" s="226"/>
      <c r="J112" s="209"/>
      <c r="K112" s="209"/>
      <c r="L112" s="209"/>
      <c r="M112" s="209"/>
      <c r="N112" s="210"/>
      <c r="O112" s="210"/>
      <c r="P112" s="176" t="e">
        <f t="shared" si="47"/>
        <v>#DIV/0!</v>
      </c>
      <c r="Q112" s="209"/>
      <c r="R112" s="209"/>
      <c r="S112" s="210"/>
      <c r="T112" s="209"/>
      <c r="U112" s="209"/>
      <c r="V112" s="210"/>
      <c r="W112" s="209"/>
      <c r="X112" s="209"/>
      <c r="Y112" s="210"/>
      <c r="Z112" s="55">
        <f t="shared" si="48"/>
        <v>0</v>
      </c>
      <c r="AA112" s="55">
        <f t="shared" si="48"/>
        <v>0</v>
      </c>
      <c r="AB112" s="210"/>
      <c r="AC112" s="83"/>
      <c r="AD112" s="83"/>
      <c r="AE112" s="291"/>
      <c r="AF112" s="209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176">
        <v>0</v>
      </c>
      <c r="AX112" s="209"/>
      <c r="AY112" s="209"/>
      <c r="AZ112" s="210"/>
      <c r="BA112" s="83"/>
      <c r="BB112" s="83"/>
      <c r="BC112" s="291"/>
      <c r="BD112" s="209"/>
      <c r="BE112" s="209"/>
      <c r="BF112" s="210"/>
      <c r="BG112" s="209"/>
      <c r="BH112" s="209"/>
      <c r="BI112" s="210"/>
      <c r="BJ112" s="55">
        <f t="shared" si="51"/>
        <v>0</v>
      </c>
      <c r="BK112" s="55">
        <f t="shared" si="51"/>
        <v>0</v>
      </c>
      <c r="BL112" s="210"/>
    </row>
    <row r="113" spans="1:64" hidden="1" x14ac:dyDescent="0.55000000000000004">
      <c r="A113" s="216"/>
      <c r="B113" s="217"/>
      <c r="C113" s="217"/>
      <c r="D113" s="214"/>
      <c r="E113" s="217"/>
      <c r="F113" s="214" t="s">
        <v>79</v>
      </c>
      <c r="G113" s="217"/>
      <c r="H113" s="219"/>
      <c r="I113" s="226"/>
      <c r="J113" s="209"/>
      <c r="K113" s="209"/>
      <c r="L113" s="209"/>
      <c r="M113" s="209"/>
      <c r="N113" s="210"/>
      <c r="O113" s="210"/>
      <c r="P113" s="176" t="e">
        <f t="shared" si="47"/>
        <v>#DIV/0!</v>
      </c>
      <c r="Q113" s="209"/>
      <c r="R113" s="209"/>
      <c r="S113" s="210"/>
      <c r="T113" s="209"/>
      <c r="U113" s="209"/>
      <c r="V113" s="210"/>
      <c r="W113" s="209"/>
      <c r="X113" s="209"/>
      <c r="Y113" s="210"/>
      <c r="Z113" s="55">
        <f t="shared" si="48"/>
        <v>0</v>
      </c>
      <c r="AA113" s="55">
        <f t="shared" si="48"/>
        <v>0</v>
      </c>
      <c r="AB113" s="210"/>
      <c r="AC113" s="83"/>
      <c r="AD113" s="83"/>
      <c r="AE113" s="291"/>
      <c r="AF113" s="209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176">
        <v>0</v>
      </c>
      <c r="AX113" s="209"/>
      <c r="AY113" s="209"/>
      <c r="AZ113" s="210"/>
      <c r="BA113" s="83"/>
      <c r="BB113" s="83"/>
      <c r="BC113" s="291"/>
      <c r="BD113" s="209"/>
      <c r="BE113" s="209"/>
      <c r="BF113" s="210"/>
      <c r="BG113" s="209"/>
      <c r="BH113" s="209"/>
      <c r="BI113" s="210"/>
      <c r="BJ113" s="55">
        <f t="shared" si="51"/>
        <v>0</v>
      </c>
      <c r="BK113" s="55">
        <f t="shared" si="51"/>
        <v>0</v>
      </c>
      <c r="BL113" s="210"/>
    </row>
    <row r="114" spans="1:64" hidden="1" x14ac:dyDescent="0.55000000000000004">
      <c r="A114" s="216"/>
      <c r="B114" s="217"/>
      <c r="C114" s="217"/>
      <c r="D114" s="217"/>
      <c r="E114" s="217"/>
      <c r="F114" s="217"/>
      <c r="G114" s="217"/>
      <c r="H114" s="223" t="s">
        <v>119</v>
      </c>
      <c r="I114" s="226"/>
      <c r="J114" s="209"/>
      <c r="K114" s="209"/>
      <c r="L114" s="209"/>
      <c r="M114" s="209"/>
      <c r="N114" s="210"/>
      <c r="O114" s="210"/>
      <c r="P114" s="176" t="e">
        <f t="shared" si="47"/>
        <v>#DIV/0!</v>
      </c>
      <c r="Q114" s="209"/>
      <c r="R114" s="209"/>
      <c r="S114" s="210"/>
      <c r="T114" s="209"/>
      <c r="U114" s="209"/>
      <c r="V114" s="210"/>
      <c r="W114" s="209"/>
      <c r="X114" s="209"/>
      <c r="Y114" s="210"/>
      <c r="Z114" s="55">
        <f t="shared" si="48"/>
        <v>0</v>
      </c>
      <c r="AA114" s="55">
        <f t="shared" si="48"/>
        <v>0</v>
      </c>
      <c r="AB114" s="210"/>
      <c r="AC114" s="83"/>
      <c r="AD114" s="83"/>
      <c r="AE114" s="291"/>
      <c r="AF114" s="209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176">
        <v>0</v>
      </c>
      <c r="AX114" s="209"/>
      <c r="AY114" s="209"/>
      <c r="AZ114" s="210"/>
      <c r="BA114" s="83"/>
      <c r="BB114" s="83"/>
      <c r="BC114" s="291"/>
      <c r="BD114" s="209"/>
      <c r="BE114" s="209"/>
      <c r="BF114" s="210"/>
      <c r="BG114" s="209"/>
      <c r="BH114" s="209"/>
      <c r="BI114" s="210"/>
      <c r="BJ114" s="55">
        <f t="shared" si="51"/>
        <v>0</v>
      </c>
      <c r="BK114" s="55">
        <f t="shared" si="51"/>
        <v>0</v>
      </c>
      <c r="BL114" s="210"/>
    </row>
    <row r="115" spans="1:64" hidden="1" x14ac:dyDescent="0.55000000000000004">
      <c r="A115" s="216"/>
      <c r="B115" s="217"/>
      <c r="C115" s="217"/>
      <c r="D115" s="214"/>
      <c r="E115" s="217"/>
      <c r="F115" s="214" t="s">
        <v>126</v>
      </c>
      <c r="G115" s="217"/>
      <c r="H115" s="219"/>
      <c r="I115" s="226"/>
      <c r="J115" s="209"/>
      <c r="K115" s="209"/>
      <c r="L115" s="209"/>
      <c r="M115" s="209"/>
      <c r="N115" s="210"/>
      <c r="O115" s="210"/>
      <c r="P115" s="176" t="e">
        <f t="shared" si="47"/>
        <v>#DIV/0!</v>
      </c>
      <c r="Q115" s="209"/>
      <c r="R115" s="209"/>
      <c r="S115" s="210"/>
      <c r="T115" s="209"/>
      <c r="U115" s="209"/>
      <c r="V115" s="210"/>
      <c r="W115" s="209"/>
      <c r="X115" s="209"/>
      <c r="Y115" s="210"/>
      <c r="Z115" s="55">
        <f t="shared" si="48"/>
        <v>0</v>
      </c>
      <c r="AA115" s="55">
        <f t="shared" si="48"/>
        <v>0</v>
      </c>
      <c r="AB115" s="210"/>
      <c r="AC115" s="83"/>
      <c r="AD115" s="83"/>
      <c r="AE115" s="291"/>
      <c r="AF115" s="209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176">
        <v>0</v>
      </c>
      <c r="AX115" s="209"/>
      <c r="AY115" s="209"/>
      <c r="AZ115" s="210"/>
      <c r="BA115" s="83"/>
      <c r="BB115" s="83"/>
      <c r="BC115" s="291"/>
      <c r="BD115" s="209"/>
      <c r="BE115" s="209"/>
      <c r="BF115" s="210"/>
      <c r="BG115" s="209"/>
      <c r="BH115" s="209"/>
      <c r="BI115" s="210"/>
      <c r="BJ115" s="55">
        <f t="shared" si="51"/>
        <v>0</v>
      </c>
      <c r="BK115" s="55">
        <f t="shared" si="51"/>
        <v>0</v>
      </c>
      <c r="BL115" s="210"/>
    </row>
    <row r="116" spans="1:64" hidden="1" x14ac:dyDescent="0.55000000000000004">
      <c r="A116" s="216"/>
      <c r="B116" s="217"/>
      <c r="C116" s="217"/>
      <c r="D116" s="217"/>
      <c r="E116" s="217"/>
      <c r="F116" s="217"/>
      <c r="G116" s="217"/>
      <c r="H116" s="223" t="s">
        <v>119</v>
      </c>
      <c r="I116" s="226"/>
      <c r="J116" s="209"/>
      <c r="K116" s="209"/>
      <c r="L116" s="209"/>
      <c r="M116" s="209"/>
      <c r="N116" s="210"/>
      <c r="O116" s="210"/>
      <c r="P116" s="176" t="e">
        <f t="shared" si="47"/>
        <v>#DIV/0!</v>
      </c>
      <c r="Q116" s="209"/>
      <c r="R116" s="209"/>
      <c r="S116" s="210"/>
      <c r="T116" s="209"/>
      <c r="U116" s="209"/>
      <c r="V116" s="210"/>
      <c r="W116" s="209"/>
      <c r="X116" s="209"/>
      <c r="Y116" s="210"/>
      <c r="Z116" s="55">
        <f t="shared" si="48"/>
        <v>0</v>
      </c>
      <c r="AA116" s="55">
        <f t="shared" si="48"/>
        <v>0</v>
      </c>
      <c r="AB116" s="210"/>
      <c r="AC116" s="83"/>
      <c r="AD116" s="83"/>
      <c r="AE116" s="291"/>
      <c r="AF116" s="209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176">
        <v>0</v>
      </c>
      <c r="AX116" s="209"/>
      <c r="AY116" s="209"/>
      <c r="AZ116" s="210"/>
      <c r="BA116" s="83"/>
      <c r="BB116" s="83"/>
      <c r="BC116" s="291"/>
      <c r="BD116" s="209"/>
      <c r="BE116" s="209"/>
      <c r="BF116" s="210"/>
      <c r="BG116" s="209"/>
      <c r="BH116" s="209"/>
      <c r="BI116" s="210"/>
      <c r="BJ116" s="55">
        <f t="shared" si="51"/>
        <v>0</v>
      </c>
      <c r="BK116" s="55">
        <f t="shared" si="51"/>
        <v>0</v>
      </c>
      <c r="BL116" s="210"/>
    </row>
    <row r="117" spans="1:64" hidden="1" x14ac:dyDescent="0.55000000000000004">
      <c r="A117" s="216"/>
      <c r="B117" s="217"/>
      <c r="C117" s="217"/>
      <c r="D117" s="214" t="s">
        <v>70</v>
      </c>
      <c r="E117" s="217"/>
      <c r="F117" s="217"/>
      <c r="G117" s="217"/>
      <c r="H117" s="219"/>
      <c r="I117" s="226"/>
      <c r="J117" s="209"/>
      <c r="K117" s="209"/>
      <c r="L117" s="209"/>
      <c r="M117" s="209"/>
      <c r="N117" s="210"/>
      <c r="O117" s="210"/>
      <c r="P117" s="176" t="e">
        <f t="shared" si="47"/>
        <v>#DIV/0!</v>
      </c>
      <c r="Q117" s="209"/>
      <c r="R117" s="209"/>
      <c r="S117" s="210"/>
      <c r="T117" s="209"/>
      <c r="U117" s="209"/>
      <c r="V117" s="210"/>
      <c r="W117" s="209"/>
      <c r="X117" s="209"/>
      <c r="Y117" s="210"/>
      <c r="Z117" s="55">
        <f t="shared" si="48"/>
        <v>0</v>
      </c>
      <c r="AA117" s="55">
        <f t="shared" si="48"/>
        <v>0</v>
      </c>
      <c r="AB117" s="210"/>
      <c r="AC117" s="83"/>
      <c r="AD117" s="83"/>
      <c r="AE117" s="291"/>
      <c r="AF117" s="209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176">
        <v>0</v>
      </c>
      <c r="AX117" s="209"/>
      <c r="AY117" s="209"/>
      <c r="AZ117" s="210"/>
      <c r="BA117" s="83"/>
      <c r="BB117" s="83"/>
      <c r="BC117" s="291"/>
      <c r="BD117" s="209"/>
      <c r="BE117" s="209"/>
      <c r="BF117" s="210"/>
      <c r="BG117" s="209"/>
      <c r="BH117" s="209"/>
      <c r="BI117" s="210"/>
      <c r="BJ117" s="55">
        <f t="shared" si="51"/>
        <v>0</v>
      </c>
      <c r="BK117" s="55">
        <f t="shared" si="51"/>
        <v>0</v>
      </c>
      <c r="BL117" s="210"/>
    </row>
    <row r="118" spans="1:64" hidden="1" x14ac:dyDescent="0.55000000000000004">
      <c r="A118" s="216"/>
      <c r="B118" s="217"/>
      <c r="C118" s="217"/>
      <c r="D118" s="214"/>
      <c r="E118" s="214" t="s">
        <v>71</v>
      </c>
      <c r="F118" s="217"/>
      <c r="G118" s="217"/>
      <c r="H118" s="219"/>
      <c r="I118" s="226"/>
      <c r="J118" s="209"/>
      <c r="K118" s="209"/>
      <c r="L118" s="209"/>
      <c r="M118" s="209"/>
      <c r="N118" s="210"/>
      <c r="O118" s="210"/>
      <c r="P118" s="176" t="e">
        <f t="shared" si="47"/>
        <v>#DIV/0!</v>
      </c>
      <c r="Q118" s="209"/>
      <c r="R118" s="209"/>
      <c r="S118" s="210"/>
      <c r="T118" s="209"/>
      <c r="U118" s="209"/>
      <c r="V118" s="210"/>
      <c r="W118" s="209"/>
      <c r="X118" s="209"/>
      <c r="Y118" s="210"/>
      <c r="Z118" s="55">
        <f t="shared" si="48"/>
        <v>0</v>
      </c>
      <c r="AA118" s="55">
        <f t="shared" si="48"/>
        <v>0</v>
      </c>
      <c r="AB118" s="210"/>
      <c r="AC118" s="83"/>
      <c r="AD118" s="83"/>
      <c r="AE118" s="291"/>
      <c r="AF118" s="209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176">
        <v>0</v>
      </c>
      <c r="AX118" s="209"/>
      <c r="AY118" s="209"/>
      <c r="AZ118" s="210"/>
      <c r="BA118" s="83"/>
      <c r="BB118" s="83"/>
      <c r="BC118" s="291"/>
      <c r="BD118" s="209"/>
      <c r="BE118" s="209"/>
      <c r="BF118" s="210"/>
      <c r="BG118" s="209"/>
      <c r="BH118" s="209"/>
      <c r="BI118" s="210"/>
      <c r="BJ118" s="55">
        <f t="shared" si="51"/>
        <v>0</v>
      </c>
      <c r="BK118" s="55">
        <f t="shared" si="51"/>
        <v>0</v>
      </c>
      <c r="BL118" s="210"/>
    </row>
    <row r="119" spans="1:64" hidden="1" x14ac:dyDescent="0.55000000000000004">
      <c r="A119" s="216"/>
      <c r="B119" s="217"/>
      <c r="C119" s="217"/>
      <c r="D119" s="214"/>
      <c r="E119" s="92"/>
      <c r="F119" s="217"/>
      <c r="G119" s="217"/>
      <c r="H119" s="223" t="s">
        <v>119</v>
      </c>
      <c r="I119" s="226"/>
      <c r="J119" s="209"/>
      <c r="K119" s="209"/>
      <c r="L119" s="209"/>
      <c r="M119" s="209"/>
      <c r="N119" s="210"/>
      <c r="O119" s="210"/>
      <c r="P119" s="176" t="e">
        <f t="shared" si="47"/>
        <v>#DIV/0!</v>
      </c>
      <c r="Q119" s="209"/>
      <c r="R119" s="209"/>
      <c r="S119" s="210"/>
      <c r="T119" s="209"/>
      <c r="U119" s="209"/>
      <c r="V119" s="210"/>
      <c r="W119" s="209"/>
      <c r="X119" s="209"/>
      <c r="Y119" s="210"/>
      <c r="Z119" s="55">
        <f t="shared" si="48"/>
        <v>0</v>
      </c>
      <c r="AA119" s="55">
        <f t="shared" si="48"/>
        <v>0</v>
      </c>
      <c r="AB119" s="210"/>
      <c r="AC119" s="83"/>
      <c r="AD119" s="83"/>
      <c r="AE119" s="291"/>
      <c r="AF119" s="209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176">
        <v>0</v>
      </c>
      <c r="AX119" s="209"/>
      <c r="AY119" s="209"/>
      <c r="AZ119" s="210"/>
      <c r="BA119" s="83"/>
      <c r="BB119" s="83"/>
      <c r="BC119" s="291"/>
      <c r="BD119" s="209"/>
      <c r="BE119" s="209"/>
      <c r="BF119" s="210"/>
      <c r="BG119" s="209"/>
      <c r="BH119" s="209"/>
      <c r="BI119" s="210"/>
      <c r="BJ119" s="55">
        <f t="shared" si="51"/>
        <v>0</v>
      </c>
      <c r="BK119" s="55">
        <f t="shared" si="51"/>
        <v>0</v>
      </c>
      <c r="BL119" s="210"/>
    </row>
    <row r="120" spans="1:64" hidden="1" x14ac:dyDescent="0.55000000000000004">
      <c r="A120" s="216"/>
      <c r="B120" s="217"/>
      <c r="C120" s="217"/>
      <c r="D120" s="214"/>
      <c r="E120" s="227" t="s">
        <v>127</v>
      </c>
      <c r="F120" s="92"/>
      <c r="G120" s="217"/>
      <c r="H120" s="219"/>
      <c r="I120" s="226"/>
      <c r="J120" s="209"/>
      <c r="K120" s="209"/>
      <c r="L120" s="209"/>
      <c r="M120" s="209"/>
      <c r="N120" s="210"/>
      <c r="O120" s="210"/>
      <c r="P120" s="176" t="e">
        <f t="shared" si="47"/>
        <v>#DIV/0!</v>
      </c>
      <c r="Q120" s="209"/>
      <c r="R120" s="209"/>
      <c r="S120" s="210"/>
      <c r="T120" s="209"/>
      <c r="U120" s="209"/>
      <c r="V120" s="210"/>
      <c r="W120" s="209"/>
      <c r="X120" s="209"/>
      <c r="Y120" s="210"/>
      <c r="Z120" s="55">
        <f t="shared" si="48"/>
        <v>0</v>
      </c>
      <c r="AA120" s="55">
        <f t="shared" si="48"/>
        <v>0</v>
      </c>
      <c r="AB120" s="210"/>
      <c r="AC120" s="83"/>
      <c r="AD120" s="83"/>
      <c r="AE120" s="291"/>
      <c r="AF120" s="209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176">
        <v>0</v>
      </c>
      <c r="AX120" s="209"/>
      <c r="AY120" s="209"/>
      <c r="AZ120" s="210"/>
      <c r="BA120" s="83"/>
      <c r="BB120" s="83"/>
      <c r="BC120" s="291"/>
      <c r="BD120" s="209"/>
      <c r="BE120" s="209"/>
      <c r="BF120" s="210"/>
      <c r="BG120" s="209"/>
      <c r="BH120" s="209"/>
      <c r="BI120" s="210"/>
      <c r="BJ120" s="55">
        <f t="shared" si="51"/>
        <v>0</v>
      </c>
      <c r="BK120" s="55">
        <f t="shared" si="51"/>
        <v>0</v>
      </c>
      <c r="BL120" s="210"/>
    </row>
    <row r="121" spans="1:64" hidden="1" x14ac:dyDescent="0.55000000000000004">
      <c r="A121" s="216"/>
      <c r="B121" s="217"/>
      <c r="C121" s="217"/>
      <c r="D121" s="214"/>
      <c r="E121" s="227"/>
      <c r="F121" s="92"/>
      <c r="G121" s="217"/>
      <c r="H121" s="223" t="s">
        <v>119</v>
      </c>
      <c r="I121" s="226"/>
      <c r="J121" s="209"/>
      <c r="K121" s="209"/>
      <c r="L121" s="209"/>
      <c r="M121" s="209"/>
      <c r="N121" s="210"/>
      <c r="O121" s="210"/>
      <c r="P121" s="176" t="e">
        <f t="shared" si="47"/>
        <v>#DIV/0!</v>
      </c>
      <c r="Q121" s="209"/>
      <c r="R121" s="209"/>
      <c r="S121" s="210"/>
      <c r="T121" s="209"/>
      <c r="U121" s="209"/>
      <c r="V121" s="210"/>
      <c r="W121" s="209"/>
      <c r="X121" s="209"/>
      <c r="Y121" s="210"/>
      <c r="Z121" s="55">
        <f t="shared" si="48"/>
        <v>0</v>
      </c>
      <c r="AA121" s="55">
        <f t="shared" si="48"/>
        <v>0</v>
      </c>
      <c r="AB121" s="210"/>
      <c r="AC121" s="83"/>
      <c r="AD121" s="83"/>
      <c r="AE121" s="291"/>
      <c r="AF121" s="209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176">
        <v>0</v>
      </c>
      <c r="AX121" s="209"/>
      <c r="AY121" s="209"/>
      <c r="AZ121" s="210"/>
      <c r="BA121" s="83"/>
      <c r="BB121" s="83"/>
      <c r="BC121" s="291"/>
      <c r="BD121" s="209"/>
      <c r="BE121" s="209"/>
      <c r="BF121" s="210"/>
      <c r="BG121" s="209"/>
      <c r="BH121" s="209"/>
      <c r="BI121" s="210"/>
      <c r="BJ121" s="55">
        <f t="shared" si="51"/>
        <v>0</v>
      </c>
      <c r="BK121" s="55">
        <f t="shared" si="51"/>
        <v>0</v>
      </c>
      <c r="BL121" s="210"/>
    </row>
    <row r="122" spans="1:64" hidden="1" x14ac:dyDescent="0.55000000000000004">
      <c r="A122" s="216"/>
      <c r="B122" s="217"/>
      <c r="C122" s="217"/>
      <c r="D122" s="214" t="s">
        <v>94</v>
      </c>
      <c r="E122" s="214"/>
      <c r="F122" s="214"/>
      <c r="G122" s="217"/>
      <c r="H122" s="219"/>
      <c r="I122" s="226"/>
      <c r="J122" s="209"/>
      <c r="K122" s="209"/>
      <c r="L122" s="209"/>
      <c r="M122" s="209"/>
      <c r="N122" s="210"/>
      <c r="O122" s="210"/>
      <c r="P122" s="176" t="e">
        <f t="shared" si="47"/>
        <v>#DIV/0!</v>
      </c>
      <c r="Q122" s="209"/>
      <c r="R122" s="209"/>
      <c r="S122" s="210"/>
      <c r="T122" s="209"/>
      <c r="U122" s="209"/>
      <c r="V122" s="210"/>
      <c r="W122" s="209"/>
      <c r="X122" s="209"/>
      <c r="Y122" s="210"/>
      <c r="Z122" s="55">
        <f t="shared" si="48"/>
        <v>0</v>
      </c>
      <c r="AA122" s="55">
        <f t="shared" si="48"/>
        <v>0</v>
      </c>
      <c r="AB122" s="210"/>
      <c r="AC122" s="83"/>
      <c r="AD122" s="83"/>
      <c r="AE122" s="291"/>
      <c r="AF122" s="209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176">
        <v>0</v>
      </c>
      <c r="AX122" s="209"/>
      <c r="AY122" s="209"/>
      <c r="AZ122" s="210"/>
      <c r="BA122" s="83"/>
      <c r="BB122" s="83"/>
      <c r="BC122" s="291"/>
      <c r="BD122" s="209"/>
      <c r="BE122" s="209"/>
      <c r="BF122" s="210"/>
      <c r="BG122" s="209"/>
      <c r="BH122" s="209"/>
      <c r="BI122" s="210"/>
      <c r="BJ122" s="55">
        <f t="shared" si="51"/>
        <v>0</v>
      </c>
      <c r="BK122" s="55">
        <f t="shared" si="51"/>
        <v>0</v>
      </c>
      <c r="BL122" s="210"/>
    </row>
    <row r="123" spans="1:64" hidden="1" x14ac:dyDescent="0.55000000000000004">
      <c r="A123" s="216"/>
      <c r="B123" s="217"/>
      <c r="C123" s="217"/>
      <c r="D123" s="214"/>
      <c r="E123" s="214" t="s">
        <v>128</v>
      </c>
      <c r="F123" s="214"/>
      <c r="G123" s="217"/>
      <c r="H123" s="219"/>
      <c r="I123" s="226"/>
      <c r="J123" s="209"/>
      <c r="K123" s="209"/>
      <c r="L123" s="209"/>
      <c r="M123" s="209"/>
      <c r="N123" s="210"/>
      <c r="O123" s="210"/>
      <c r="P123" s="176" t="e">
        <f t="shared" si="47"/>
        <v>#DIV/0!</v>
      </c>
      <c r="Q123" s="209"/>
      <c r="R123" s="209"/>
      <c r="S123" s="210"/>
      <c r="T123" s="209"/>
      <c r="U123" s="209"/>
      <c r="V123" s="210"/>
      <c r="W123" s="209"/>
      <c r="X123" s="209"/>
      <c r="Y123" s="210"/>
      <c r="Z123" s="55">
        <f t="shared" si="48"/>
        <v>0</v>
      </c>
      <c r="AA123" s="55">
        <f t="shared" si="48"/>
        <v>0</v>
      </c>
      <c r="AB123" s="210"/>
      <c r="AC123" s="83"/>
      <c r="AD123" s="83"/>
      <c r="AE123" s="291"/>
      <c r="AF123" s="209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176">
        <v>0</v>
      </c>
      <c r="AX123" s="209"/>
      <c r="AY123" s="209"/>
      <c r="AZ123" s="210"/>
      <c r="BA123" s="83"/>
      <c r="BB123" s="83"/>
      <c r="BC123" s="291"/>
      <c r="BD123" s="209"/>
      <c r="BE123" s="209"/>
      <c r="BF123" s="210"/>
      <c r="BG123" s="209"/>
      <c r="BH123" s="209"/>
      <c r="BI123" s="210"/>
      <c r="BJ123" s="55">
        <f t="shared" si="51"/>
        <v>0</v>
      </c>
      <c r="BK123" s="55">
        <f t="shared" si="51"/>
        <v>0</v>
      </c>
      <c r="BL123" s="210"/>
    </row>
    <row r="124" spans="1:64" hidden="1" x14ac:dyDescent="0.55000000000000004">
      <c r="A124" s="216"/>
      <c r="B124" s="217"/>
      <c r="C124" s="217"/>
      <c r="D124" s="217"/>
      <c r="E124" s="217"/>
      <c r="F124" s="217"/>
      <c r="G124" s="228" t="s">
        <v>129</v>
      </c>
      <c r="H124" s="229"/>
      <c r="I124" s="226"/>
      <c r="J124" s="209"/>
      <c r="K124" s="209"/>
      <c r="L124" s="209"/>
      <c r="M124" s="209"/>
      <c r="N124" s="210"/>
      <c r="O124" s="210"/>
      <c r="P124" s="176" t="e">
        <f t="shared" si="47"/>
        <v>#DIV/0!</v>
      </c>
      <c r="Q124" s="209"/>
      <c r="R124" s="209"/>
      <c r="S124" s="210"/>
      <c r="T124" s="209"/>
      <c r="U124" s="209"/>
      <c r="V124" s="210"/>
      <c r="W124" s="209"/>
      <c r="X124" s="209"/>
      <c r="Y124" s="210"/>
      <c r="Z124" s="55">
        <f t="shared" si="48"/>
        <v>0</v>
      </c>
      <c r="AA124" s="55">
        <f t="shared" si="48"/>
        <v>0</v>
      </c>
      <c r="AB124" s="210"/>
      <c r="AC124" s="83"/>
      <c r="AD124" s="83"/>
      <c r="AE124" s="291"/>
      <c r="AF124" s="209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176">
        <v>0</v>
      </c>
      <c r="AX124" s="209"/>
      <c r="AY124" s="209"/>
      <c r="AZ124" s="210"/>
      <c r="BA124" s="83"/>
      <c r="BB124" s="83"/>
      <c r="BC124" s="291"/>
      <c r="BD124" s="209"/>
      <c r="BE124" s="209"/>
      <c r="BF124" s="210"/>
      <c r="BG124" s="209"/>
      <c r="BH124" s="209"/>
      <c r="BI124" s="210"/>
      <c r="BJ124" s="55">
        <f t="shared" si="51"/>
        <v>0</v>
      </c>
      <c r="BK124" s="55">
        <f t="shared" si="51"/>
        <v>0</v>
      </c>
      <c r="BL124" s="210"/>
    </row>
    <row r="125" spans="1:64" hidden="1" x14ac:dyDescent="0.55000000000000004">
      <c r="A125" s="216"/>
      <c r="B125" s="217"/>
      <c r="C125" s="217"/>
      <c r="D125" s="217"/>
      <c r="E125" s="217"/>
      <c r="F125" s="217"/>
      <c r="G125" s="228"/>
      <c r="H125" s="223" t="s">
        <v>119</v>
      </c>
      <c r="I125" s="226"/>
      <c r="J125" s="209"/>
      <c r="K125" s="209"/>
      <c r="L125" s="209"/>
      <c r="M125" s="209"/>
      <c r="N125" s="210"/>
      <c r="O125" s="210"/>
      <c r="P125" s="176" t="e">
        <f t="shared" si="47"/>
        <v>#DIV/0!</v>
      </c>
      <c r="Q125" s="209"/>
      <c r="R125" s="209"/>
      <c r="S125" s="210"/>
      <c r="T125" s="209"/>
      <c r="U125" s="209"/>
      <c r="V125" s="210"/>
      <c r="W125" s="209"/>
      <c r="X125" s="209"/>
      <c r="Y125" s="210"/>
      <c r="Z125" s="55">
        <f t="shared" si="48"/>
        <v>0</v>
      </c>
      <c r="AA125" s="55">
        <f t="shared" si="48"/>
        <v>0</v>
      </c>
      <c r="AB125" s="210"/>
      <c r="AC125" s="83"/>
      <c r="AD125" s="83"/>
      <c r="AE125" s="291"/>
      <c r="AF125" s="209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176">
        <v>0</v>
      </c>
      <c r="AX125" s="209"/>
      <c r="AY125" s="209"/>
      <c r="AZ125" s="210"/>
      <c r="BA125" s="83"/>
      <c r="BB125" s="83"/>
      <c r="BC125" s="291"/>
      <c r="BD125" s="209"/>
      <c r="BE125" s="209"/>
      <c r="BF125" s="210"/>
      <c r="BG125" s="209"/>
      <c r="BH125" s="209"/>
      <c r="BI125" s="210"/>
      <c r="BJ125" s="55">
        <f t="shared" si="51"/>
        <v>0</v>
      </c>
      <c r="BK125" s="55">
        <f t="shared" si="51"/>
        <v>0</v>
      </c>
      <c r="BL125" s="210"/>
    </row>
    <row r="126" spans="1:64" s="233" customFormat="1" hidden="1" x14ac:dyDescent="0.55000000000000004">
      <c r="A126" s="230" t="s">
        <v>130</v>
      </c>
      <c r="B126" s="120"/>
      <c r="C126" s="120"/>
      <c r="D126" s="120"/>
      <c r="E126" s="120"/>
      <c r="F126" s="120"/>
      <c r="G126" s="120"/>
      <c r="H126" s="231"/>
      <c r="I126" s="232"/>
      <c r="J126" s="209"/>
      <c r="K126" s="209"/>
      <c r="L126" s="209"/>
      <c r="M126" s="209"/>
      <c r="N126" s="210"/>
      <c r="O126" s="210"/>
      <c r="P126" s="176" t="e">
        <f t="shared" si="47"/>
        <v>#DIV/0!</v>
      </c>
      <c r="Q126" s="209"/>
      <c r="R126" s="209"/>
      <c r="S126" s="210"/>
      <c r="T126" s="209"/>
      <c r="U126" s="209"/>
      <c r="V126" s="210"/>
      <c r="W126" s="209"/>
      <c r="X126" s="209"/>
      <c r="Y126" s="210"/>
      <c r="Z126" s="55">
        <f t="shared" si="48"/>
        <v>0</v>
      </c>
      <c r="AA126" s="55">
        <f t="shared" si="48"/>
        <v>0</v>
      </c>
      <c r="AB126" s="210"/>
      <c r="AC126" s="83"/>
      <c r="AD126" s="83"/>
      <c r="AE126" s="291"/>
      <c r="AF126" s="209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176">
        <v>0</v>
      </c>
      <c r="AX126" s="209"/>
      <c r="AY126" s="209"/>
      <c r="AZ126" s="210"/>
      <c r="BA126" s="83"/>
      <c r="BB126" s="83"/>
      <c r="BC126" s="291"/>
      <c r="BD126" s="209"/>
      <c r="BE126" s="209"/>
      <c r="BF126" s="210"/>
      <c r="BG126" s="209"/>
      <c r="BH126" s="209"/>
      <c r="BI126" s="210"/>
      <c r="BJ126" s="55">
        <f t="shared" si="51"/>
        <v>0</v>
      </c>
      <c r="BK126" s="55">
        <f t="shared" si="51"/>
        <v>0</v>
      </c>
      <c r="BL126" s="210"/>
    </row>
    <row r="127" spans="1:64" hidden="1" x14ac:dyDescent="0.55000000000000004">
      <c r="A127" s="58"/>
      <c r="B127" s="234" t="s">
        <v>131</v>
      </c>
      <c r="C127" s="60"/>
      <c r="D127" s="60"/>
      <c r="E127" s="60"/>
      <c r="F127" s="60"/>
      <c r="G127" s="60"/>
      <c r="H127" s="235"/>
      <c r="I127" s="236"/>
      <c r="J127" s="209"/>
      <c r="K127" s="209"/>
      <c r="L127" s="209"/>
      <c r="M127" s="209"/>
      <c r="N127" s="210"/>
      <c r="O127" s="210"/>
      <c r="P127" s="176" t="e">
        <f t="shared" si="47"/>
        <v>#DIV/0!</v>
      </c>
      <c r="Q127" s="209"/>
      <c r="R127" s="209"/>
      <c r="S127" s="210"/>
      <c r="T127" s="209"/>
      <c r="U127" s="209"/>
      <c r="V127" s="210"/>
      <c r="W127" s="209"/>
      <c r="X127" s="209"/>
      <c r="Y127" s="210"/>
      <c r="Z127" s="55">
        <f t="shared" si="48"/>
        <v>0</v>
      </c>
      <c r="AA127" s="55">
        <f t="shared" si="48"/>
        <v>0</v>
      </c>
      <c r="AB127" s="210"/>
      <c r="AC127" s="83"/>
      <c r="AD127" s="83"/>
      <c r="AE127" s="291"/>
      <c r="AF127" s="209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176">
        <v>0</v>
      </c>
      <c r="AX127" s="209"/>
      <c r="AY127" s="209"/>
      <c r="AZ127" s="210"/>
      <c r="BA127" s="83"/>
      <c r="BB127" s="83"/>
      <c r="BC127" s="291"/>
      <c r="BD127" s="209"/>
      <c r="BE127" s="209"/>
      <c r="BF127" s="210"/>
      <c r="BG127" s="209"/>
      <c r="BH127" s="209"/>
      <c r="BI127" s="210"/>
      <c r="BJ127" s="55">
        <f t="shared" si="51"/>
        <v>0</v>
      </c>
      <c r="BK127" s="55">
        <f t="shared" si="51"/>
        <v>0</v>
      </c>
      <c r="BL127" s="210"/>
    </row>
    <row r="128" spans="1:64" hidden="1" x14ac:dyDescent="0.55000000000000004">
      <c r="A128" s="95"/>
      <c r="B128" s="96"/>
      <c r="C128" s="69" t="s">
        <v>132</v>
      </c>
      <c r="D128" s="96"/>
      <c r="E128" s="96"/>
      <c r="F128" s="96"/>
      <c r="G128" s="96"/>
      <c r="H128" s="237"/>
      <c r="I128" s="238"/>
      <c r="J128" s="209"/>
      <c r="K128" s="209"/>
      <c r="L128" s="209"/>
      <c r="M128" s="209"/>
      <c r="N128" s="210"/>
      <c r="O128" s="210"/>
      <c r="P128" s="176" t="e">
        <f t="shared" si="47"/>
        <v>#DIV/0!</v>
      </c>
      <c r="Q128" s="209"/>
      <c r="R128" s="209"/>
      <c r="S128" s="210"/>
      <c r="T128" s="209"/>
      <c r="U128" s="209"/>
      <c r="V128" s="210"/>
      <c r="W128" s="209"/>
      <c r="X128" s="209"/>
      <c r="Y128" s="210"/>
      <c r="Z128" s="55">
        <f t="shared" si="48"/>
        <v>0</v>
      </c>
      <c r="AA128" s="55">
        <f t="shared" si="48"/>
        <v>0</v>
      </c>
      <c r="AB128" s="210"/>
      <c r="AC128" s="83"/>
      <c r="AD128" s="83"/>
      <c r="AE128" s="291"/>
      <c r="AF128" s="209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176">
        <v>0</v>
      </c>
      <c r="AX128" s="209"/>
      <c r="AY128" s="209"/>
      <c r="AZ128" s="210"/>
      <c r="BA128" s="83"/>
      <c r="BB128" s="83"/>
      <c r="BC128" s="291"/>
      <c r="BD128" s="209"/>
      <c r="BE128" s="209"/>
      <c r="BF128" s="210"/>
      <c r="BG128" s="209"/>
      <c r="BH128" s="209"/>
      <c r="BI128" s="210"/>
      <c r="BJ128" s="55">
        <f t="shared" si="51"/>
        <v>0</v>
      </c>
      <c r="BK128" s="55">
        <f t="shared" si="51"/>
        <v>0</v>
      </c>
      <c r="BL128" s="210"/>
    </row>
    <row r="129" spans="1:64" hidden="1" x14ac:dyDescent="0.55000000000000004">
      <c r="A129" s="216"/>
      <c r="B129" s="217"/>
      <c r="C129" s="217"/>
      <c r="D129" s="214" t="s">
        <v>37</v>
      </c>
      <c r="E129" s="217"/>
      <c r="F129" s="217"/>
      <c r="G129" s="217"/>
      <c r="H129" s="219"/>
      <c r="I129" s="226"/>
      <c r="J129" s="209"/>
      <c r="K129" s="209"/>
      <c r="L129" s="209"/>
      <c r="M129" s="209"/>
      <c r="N129" s="210"/>
      <c r="O129" s="210"/>
      <c r="P129" s="176" t="e">
        <f t="shared" si="47"/>
        <v>#DIV/0!</v>
      </c>
      <c r="Q129" s="209"/>
      <c r="R129" s="209"/>
      <c r="S129" s="210"/>
      <c r="T129" s="209"/>
      <c r="U129" s="209"/>
      <c r="V129" s="210"/>
      <c r="W129" s="209"/>
      <c r="X129" s="209"/>
      <c r="Y129" s="210"/>
      <c r="Z129" s="55">
        <f t="shared" si="48"/>
        <v>0</v>
      </c>
      <c r="AA129" s="55">
        <f t="shared" si="48"/>
        <v>0</v>
      </c>
      <c r="AB129" s="210"/>
      <c r="AC129" s="83"/>
      <c r="AD129" s="83"/>
      <c r="AE129" s="291"/>
      <c r="AF129" s="209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176">
        <v>0</v>
      </c>
      <c r="AX129" s="209"/>
      <c r="AY129" s="209"/>
      <c r="AZ129" s="210"/>
      <c r="BA129" s="83"/>
      <c r="BB129" s="83"/>
      <c r="BC129" s="291"/>
      <c r="BD129" s="209"/>
      <c r="BE129" s="209"/>
      <c r="BF129" s="210"/>
      <c r="BG129" s="209"/>
      <c r="BH129" s="209"/>
      <c r="BI129" s="210"/>
      <c r="BJ129" s="55">
        <f t="shared" si="51"/>
        <v>0</v>
      </c>
      <c r="BK129" s="55">
        <f t="shared" si="51"/>
        <v>0</v>
      </c>
      <c r="BL129" s="210"/>
    </row>
    <row r="130" spans="1:64" hidden="1" x14ac:dyDescent="0.55000000000000004">
      <c r="A130" s="216"/>
      <c r="B130" s="217"/>
      <c r="C130" s="217"/>
      <c r="D130" s="214"/>
      <c r="E130" s="214" t="s">
        <v>38</v>
      </c>
      <c r="F130" s="217"/>
      <c r="G130" s="217"/>
      <c r="H130" s="219"/>
      <c r="I130" s="226"/>
      <c r="J130" s="209"/>
      <c r="K130" s="209"/>
      <c r="L130" s="209"/>
      <c r="M130" s="209"/>
      <c r="N130" s="210"/>
      <c r="O130" s="210"/>
      <c r="P130" s="176" t="e">
        <f t="shared" si="47"/>
        <v>#DIV/0!</v>
      </c>
      <c r="Q130" s="209"/>
      <c r="R130" s="209"/>
      <c r="S130" s="210"/>
      <c r="T130" s="209"/>
      <c r="U130" s="209"/>
      <c r="V130" s="210"/>
      <c r="W130" s="209"/>
      <c r="X130" s="209"/>
      <c r="Y130" s="210"/>
      <c r="Z130" s="55">
        <f t="shared" si="48"/>
        <v>0</v>
      </c>
      <c r="AA130" s="55">
        <f t="shared" si="48"/>
        <v>0</v>
      </c>
      <c r="AB130" s="210"/>
      <c r="AC130" s="83"/>
      <c r="AD130" s="83"/>
      <c r="AE130" s="291"/>
      <c r="AF130" s="209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176">
        <v>0</v>
      </c>
      <c r="AX130" s="209"/>
      <c r="AY130" s="209"/>
      <c r="AZ130" s="210"/>
      <c r="BA130" s="83"/>
      <c r="BB130" s="83"/>
      <c r="BC130" s="291"/>
      <c r="BD130" s="209"/>
      <c r="BE130" s="209"/>
      <c r="BF130" s="210"/>
      <c r="BG130" s="209"/>
      <c r="BH130" s="209"/>
      <c r="BI130" s="210"/>
      <c r="BJ130" s="55">
        <f t="shared" si="51"/>
        <v>0</v>
      </c>
      <c r="BK130" s="55">
        <f t="shared" si="51"/>
        <v>0</v>
      </c>
      <c r="BL130" s="210"/>
    </row>
    <row r="131" spans="1:64" hidden="1" x14ac:dyDescent="0.55000000000000004">
      <c r="A131" s="216"/>
      <c r="B131" s="217"/>
      <c r="C131" s="217"/>
      <c r="D131" s="214"/>
      <c r="E131" s="214"/>
      <c r="F131" s="218" t="s">
        <v>118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176" t="e">
        <f t="shared" si="47"/>
        <v>#DIV/0!</v>
      </c>
      <c r="Q131" s="209"/>
      <c r="R131" s="209"/>
      <c r="S131" s="210"/>
      <c r="T131" s="209"/>
      <c r="U131" s="209"/>
      <c r="V131" s="210"/>
      <c r="W131" s="209"/>
      <c r="X131" s="209"/>
      <c r="Y131" s="210"/>
      <c r="Z131" s="55">
        <f t="shared" si="48"/>
        <v>0</v>
      </c>
      <c r="AA131" s="55">
        <f t="shared" si="48"/>
        <v>0</v>
      </c>
      <c r="AB131" s="210"/>
      <c r="AC131" s="83"/>
      <c r="AD131" s="83"/>
      <c r="AE131" s="291"/>
      <c r="AF131" s="209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176">
        <v>0</v>
      </c>
      <c r="AX131" s="209"/>
      <c r="AY131" s="209"/>
      <c r="AZ131" s="210"/>
      <c r="BA131" s="83"/>
      <c r="BB131" s="83"/>
      <c r="BC131" s="291"/>
      <c r="BD131" s="209"/>
      <c r="BE131" s="209"/>
      <c r="BF131" s="210"/>
      <c r="BG131" s="209"/>
      <c r="BH131" s="209"/>
      <c r="BI131" s="210"/>
      <c r="BJ131" s="55">
        <f t="shared" si="51"/>
        <v>0</v>
      </c>
      <c r="BK131" s="55">
        <f t="shared" si="51"/>
        <v>0</v>
      </c>
      <c r="BL131" s="210"/>
    </row>
    <row r="132" spans="1:64" hidden="1" x14ac:dyDescent="0.55000000000000004">
      <c r="A132" s="216"/>
      <c r="B132" s="217"/>
      <c r="C132" s="217"/>
      <c r="D132" s="214"/>
      <c r="E132" s="214"/>
      <c r="F132" s="218" t="s">
        <v>133</v>
      </c>
      <c r="G132" s="217"/>
      <c r="H132" s="219"/>
      <c r="I132" s="226"/>
      <c r="J132" s="209"/>
      <c r="K132" s="209"/>
      <c r="L132" s="209"/>
      <c r="M132" s="209"/>
      <c r="N132" s="210"/>
      <c r="O132" s="210"/>
      <c r="P132" s="176" t="e">
        <f t="shared" si="47"/>
        <v>#DIV/0!</v>
      </c>
      <c r="Q132" s="209"/>
      <c r="R132" s="209"/>
      <c r="S132" s="210"/>
      <c r="T132" s="209"/>
      <c r="U132" s="209"/>
      <c r="V132" s="210"/>
      <c r="W132" s="209"/>
      <c r="X132" s="209"/>
      <c r="Y132" s="210"/>
      <c r="Z132" s="55">
        <f t="shared" si="48"/>
        <v>0</v>
      </c>
      <c r="AA132" s="55">
        <f t="shared" si="48"/>
        <v>0</v>
      </c>
      <c r="AB132" s="210"/>
      <c r="AC132" s="83"/>
      <c r="AD132" s="83"/>
      <c r="AE132" s="291"/>
      <c r="AF132" s="209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176">
        <v>0</v>
      </c>
      <c r="AX132" s="209"/>
      <c r="AY132" s="209"/>
      <c r="AZ132" s="210"/>
      <c r="BA132" s="83"/>
      <c r="BB132" s="83"/>
      <c r="BC132" s="291"/>
      <c r="BD132" s="209"/>
      <c r="BE132" s="209"/>
      <c r="BF132" s="210"/>
      <c r="BG132" s="209"/>
      <c r="BH132" s="209"/>
      <c r="BI132" s="210"/>
      <c r="BJ132" s="55">
        <f t="shared" si="51"/>
        <v>0</v>
      </c>
      <c r="BK132" s="55">
        <f t="shared" si="51"/>
        <v>0</v>
      </c>
      <c r="BL132" s="210"/>
    </row>
    <row r="133" spans="1:64" hidden="1" x14ac:dyDescent="0.55000000000000004">
      <c r="A133" s="216"/>
      <c r="B133" s="217"/>
      <c r="C133" s="217"/>
      <c r="D133" s="214"/>
      <c r="E133" s="214" t="s">
        <v>134</v>
      </c>
      <c r="F133" s="218"/>
      <c r="G133" s="217"/>
      <c r="H133" s="219"/>
      <c r="I133" s="226"/>
      <c r="J133" s="209"/>
      <c r="K133" s="209"/>
      <c r="L133" s="209"/>
      <c r="M133" s="209"/>
      <c r="N133" s="210"/>
      <c r="O133" s="210"/>
      <c r="P133" s="176" t="e">
        <f t="shared" si="47"/>
        <v>#DIV/0!</v>
      </c>
      <c r="Q133" s="209"/>
      <c r="R133" s="209"/>
      <c r="S133" s="210"/>
      <c r="T133" s="209"/>
      <c r="U133" s="209"/>
      <c r="V133" s="210"/>
      <c r="W133" s="209"/>
      <c r="X133" s="209"/>
      <c r="Y133" s="210"/>
      <c r="Z133" s="55">
        <f t="shared" si="48"/>
        <v>0</v>
      </c>
      <c r="AA133" s="55">
        <f t="shared" si="48"/>
        <v>0</v>
      </c>
      <c r="AB133" s="210"/>
      <c r="AC133" s="83"/>
      <c r="AD133" s="83"/>
      <c r="AE133" s="291"/>
      <c r="AF133" s="209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176">
        <v>0</v>
      </c>
      <c r="AX133" s="209"/>
      <c r="AY133" s="209"/>
      <c r="AZ133" s="210"/>
      <c r="BA133" s="83"/>
      <c r="BB133" s="83"/>
      <c r="BC133" s="291"/>
      <c r="BD133" s="209"/>
      <c r="BE133" s="209"/>
      <c r="BF133" s="210"/>
      <c r="BG133" s="209"/>
      <c r="BH133" s="209"/>
      <c r="BI133" s="210"/>
      <c r="BJ133" s="55">
        <f t="shared" si="51"/>
        <v>0</v>
      </c>
      <c r="BK133" s="55">
        <f t="shared" si="51"/>
        <v>0</v>
      </c>
      <c r="BL133" s="210"/>
    </row>
    <row r="134" spans="1:64" hidden="1" x14ac:dyDescent="0.55000000000000004">
      <c r="A134" s="216"/>
      <c r="B134" s="217"/>
      <c r="C134" s="217"/>
      <c r="D134" s="214"/>
      <c r="E134" s="214"/>
      <c r="F134" s="218" t="s">
        <v>135</v>
      </c>
      <c r="G134" s="217"/>
      <c r="H134" s="219"/>
      <c r="I134" s="226"/>
      <c r="J134" s="209"/>
      <c r="K134" s="209"/>
      <c r="L134" s="209"/>
      <c r="M134" s="209"/>
      <c r="N134" s="210"/>
      <c r="O134" s="210"/>
      <c r="P134" s="176" t="e">
        <f t="shared" si="47"/>
        <v>#DIV/0!</v>
      </c>
      <c r="Q134" s="209"/>
      <c r="R134" s="209"/>
      <c r="S134" s="210"/>
      <c r="T134" s="209"/>
      <c r="U134" s="209"/>
      <c r="V134" s="210"/>
      <c r="W134" s="209"/>
      <c r="X134" s="209"/>
      <c r="Y134" s="210"/>
      <c r="Z134" s="55">
        <f t="shared" si="48"/>
        <v>0</v>
      </c>
      <c r="AA134" s="55">
        <f t="shared" si="48"/>
        <v>0</v>
      </c>
      <c r="AB134" s="210"/>
      <c r="AC134" s="83"/>
      <c r="AD134" s="83"/>
      <c r="AE134" s="291"/>
      <c r="AF134" s="209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176">
        <v>0</v>
      </c>
      <c r="AX134" s="209"/>
      <c r="AY134" s="209"/>
      <c r="AZ134" s="210"/>
      <c r="BA134" s="83"/>
      <c r="BB134" s="83"/>
      <c r="BC134" s="291"/>
      <c r="BD134" s="209"/>
      <c r="BE134" s="209"/>
      <c r="BF134" s="210"/>
      <c r="BG134" s="209"/>
      <c r="BH134" s="209"/>
      <c r="BI134" s="210"/>
      <c r="BJ134" s="55">
        <f t="shared" si="51"/>
        <v>0</v>
      </c>
      <c r="BK134" s="55">
        <f t="shared" si="51"/>
        <v>0</v>
      </c>
      <c r="BL134" s="210"/>
    </row>
    <row r="135" spans="1:64" hidden="1" x14ac:dyDescent="0.55000000000000004">
      <c r="A135" s="216"/>
      <c r="B135" s="217"/>
      <c r="C135" s="217"/>
      <c r="D135" s="214"/>
      <c r="E135" s="214"/>
      <c r="F135" s="218" t="s">
        <v>120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176" t="e">
        <f t="shared" si="47"/>
        <v>#DIV/0!</v>
      </c>
      <c r="Q135" s="209"/>
      <c r="R135" s="209"/>
      <c r="S135" s="210"/>
      <c r="T135" s="209"/>
      <c r="U135" s="209"/>
      <c r="V135" s="210"/>
      <c r="W135" s="209"/>
      <c r="X135" s="209"/>
      <c r="Y135" s="210"/>
      <c r="Z135" s="55">
        <f t="shared" si="48"/>
        <v>0</v>
      </c>
      <c r="AA135" s="55">
        <f t="shared" si="48"/>
        <v>0</v>
      </c>
      <c r="AB135" s="210"/>
      <c r="AC135" s="83"/>
      <c r="AD135" s="83"/>
      <c r="AE135" s="291"/>
      <c r="AF135" s="209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176">
        <v>0</v>
      </c>
      <c r="AX135" s="209"/>
      <c r="AY135" s="209"/>
      <c r="AZ135" s="210"/>
      <c r="BA135" s="83"/>
      <c r="BB135" s="83"/>
      <c r="BC135" s="291"/>
      <c r="BD135" s="209"/>
      <c r="BE135" s="209"/>
      <c r="BF135" s="210"/>
      <c r="BG135" s="209"/>
      <c r="BH135" s="209"/>
      <c r="BI135" s="210"/>
      <c r="BJ135" s="55">
        <f t="shared" si="51"/>
        <v>0</v>
      </c>
      <c r="BK135" s="55">
        <f t="shared" si="51"/>
        <v>0</v>
      </c>
      <c r="BL135" s="210"/>
    </row>
    <row r="136" spans="1:64" hidden="1" x14ac:dyDescent="0.55000000000000004">
      <c r="A136" s="216"/>
      <c r="B136" s="217"/>
      <c r="C136" s="217"/>
      <c r="D136" s="214"/>
      <c r="E136" s="214" t="s">
        <v>121</v>
      </c>
      <c r="F136" s="218"/>
      <c r="G136" s="217"/>
      <c r="H136" s="219"/>
      <c r="I136" s="226"/>
      <c r="J136" s="209"/>
      <c r="K136" s="209"/>
      <c r="L136" s="209"/>
      <c r="M136" s="209"/>
      <c r="N136" s="210"/>
      <c r="O136" s="210"/>
      <c r="P136" s="176" t="e">
        <f t="shared" si="47"/>
        <v>#DIV/0!</v>
      </c>
      <c r="Q136" s="209"/>
      <c r="R136" s="209"/>
      <c r="S136" s="210"/>
      <c r="T136" s="209"/>
      <c r="U136" s="209"/>
      <c r="V136" s="210"/>
      <c r="W136" s="209"/>
      <c r="X136" s="209"/>
      <c r="Y136" s="210"/>
      <c r="Z136" s="55">
        <f t="shared" si="48"/>
        <v>0</v>
      </c>
      <c r="AA136" s="55">
        <f t="shared" si="48"/>
        <v>0</v>
      </c>
      <c r="AB136" s="210"/>
      <c r="AC136" s="83"/>
      <c r="AD136" s="83"/>
      <c r="AE136" s="291"/>
      <c r="AF136" s="209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176">
        <v>0</v>
      </c>
      <c r="AX136" s="209"/>
      <c r="AY136" s="209"/>
      <c r="AZ136" s="210"/>
      <c r="BA136" s="83"/>
      <c r="BB136" s="83"/>
      <c r="BC136" s="291"/>
      <c r="BD136" s="209"/>
      <c r="BE136" s="209"/>
      <c r="BF136" s="210"/>
      <c r="BG136" s="209"/>
      <c r="BH136" s="209"/>
      <c r="BI136" s="210"/>
      <c r="BJ136" s="55">
        <f t="shared" si="51"/>
        <v>0</v>
      </c>
      <c r="BK136" s="55">
        <f t="shared" si="51"/>
        <v>0</v>
      </c>
      <c r="BL136" s="210"/>
    </row>
    <row r="137" spans="1:64" hidden="1" x14ac:dyDescent="0.55000000000000004">
      <c r="A137" s="216"/>
      <c r="B137" s="217"/>
      <c r="C137" s="217"/>
      <c r="D137" s="214" t="s">
        <v>40</v>
      </c>
      <c r="E137" s="217"/>
      <c r="F137" s="217"/>
      <c r="G137" s="217"/>
      <c r="H137" s="219"/>
      <c r="I137" s="226"/>
      <c r="J137" s="209"/>
      <c r="K137" s="209"/>
      <c r="L137" s="209"/>
      <c r="M137" s="209"/>
      <c r="N137" s="210"/>
      <c r="O137" s="210"/>
      <c r="P137" s="176" t="e">
        <f t="shared" si="47"/>
        <v>#DIV/0!</v>
      </c>
      <c r="Q137" s="209"/>
      <c r="R137" s="209"/>
      <c r="S137" s="210"/>
      <c r="T137" s="209"/>
      <c r="U137" s="209"/>
      <c r="V137" s="210"/>
      <c r="W137" s="209"/>
      <c r="X137" s="209"/>
      <c r="Y137" s="210"/>
      <c r="Z137" s="55">
        <f t="shared" si="48"/>
        <v>0</v>
      </c>
      <c r="AA137" s="55">
        <f t="shared" si="48"/>
        <v>0</v>
      </c>
      <c r="AB137" s="210"/>
      <c r="AC137" s="83"/>
      <c r="AD137" s="83"/>
      <c r="AE137" s="291"/>
      <c r="AF137" s="209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176">
        <v>0</v>
      </c>
      <c r="AX137" s="209"/>
      <c r="AY137" s="209"/>
      <c r="AZ137" s="210"/>
      <c r="BA137" s="83"/>
      <c r="BB137" s="83"/>
      <c r="BC137" s="291"/>
      <c r="BD137" s="209"/>
      <c r="BE137" s="209"/>
      <c r="BF137" s="210"/>
      <c r="BG137" s="209"/>
      <c r="BH137" s="209"/>
      <c r="BI137" s="210"/>
      <c r="BJ137" s="55">
        <f t="shared" si="51"/>
        <v>0</v>
      </c>
      <c r="BK137" s="55">
        <f t="shared" si="51"/>
        <v>0</v>
      </c>
      <c r="BL137" s="210"/>
    </row>
    <row r="138" spans="1:64" hidden="1" x14ac:dyDescent="0.55000000000000004">
      <c r="A138" s="216"/>
      <c r="B138" s="217"/>
      <c r="C138" s="217"/>
      <c r="D138" s="214"/>
      <c r="E138" s="214" t="s">
        <v>41</v>
      </c>
      <c r="F138" s="217"/>
      <c r="G138" s="217"/>
      <c r="H138" s="219"/>
      <c r="I138" s="226"/>
      <c r="J138" s="209"/>
      <c r="K138" s="209"/>
      <c r="L138" s="209"/>
      <c r="M138" s="209"/>
      <c r="N138" s="210"/>
      <c r="O138" s="210"/>
      <c r="P138" s="176" t="e">
        <f t="shared" si="47"/>
        <v>#DIV/0!</v>
      </c>
      <c r="Q138" s="209"/>
      <c r="R138" s="209"/>
      <c r="S138" s="210"/>
      <c r="T138" s="209"/>
      <c r="U138" s="209"/>
      <c r="V138" s="210"/>
      <c r="W138" s="209"/>
      <c r="X138" s="209"/>
      <c r="Y138" s="210"/>
      <c r="Z138" s="55">
        <f t="shared" si="48"/>
        <v>0</v>
      </c>
      <c r="AA138" s="55">
        <f t="shared" si="48"/>
        <v>0</v>
      </c>
      <c r="AB138" s="210"/>
      <c r="AC138" s="83"/>
      <c r="AD138" s="83"/>
      <c r="AE138" s="291"/>
      <c r="AF138" s="209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176">
        <v>0</v>
      </c>
      <c r="AX138" s="209"/>
      <c r="AY138" s="209"/>
      <c r="AZ138" s="210"/>
      <c r="BA138" s="83"/>
      <c r="BB138" s="83"/>
      <c r="BC138" s="291"/>
      <c r="BD138" s="209"/>
      <c r="BE138" s="209"/>
      <c r="BF138" s="210"/>
      <c r="BG138" s="209"/>
      <c r="BH138" s="209"/>
      <c r="BI138" s="210"/>
      <c r="BJ138" s="55">
        <f t="shared" si="51"/>
        <v>0</v>
      </c>
      <c r="BK138" s="55">
        <f t="shared" si="51"/>
        <v>0</v>
      </c>
      <c r="BL138" s="210"/>
    </row>
    <row r="139" spans="1:64" hidden="1" x14ac:dyDescent="0.55000000000000004">
      <c r="A139" s="216"/>
      <c r="B139" s="217"/>
      <c r="C139" s="217"/>
      <c r="D139" s="214"/>
      <c r="E139" s="217"/>
      <c r="F139" s="214" t="s">
        <v>42</v>
      </c>
      <c r="G139" s="217"/>
      <c r="H139" s="219"/>
      <c r="I139" s="226"/>
      <c r="J139" s="209"/>
      <c r="K139" s="209"/>
      <c r="L139" s="209"/>
      <c r="M139" s="209"/>
      <c r="N139" s="210"/>
      <c r="O139" s="210"/>
      <c r="P139" s="176" t="e">
        <f t="shared" si="47"/>
        <v>#DIV/0!</v>
      </c>
      <c r="Q139" s="209"/>
      <c r="R139" s="209"/>
      <c r="S139" s="210"/>
      <c r="T139" s="209"/>
      <c r="U139" s="209"/>
      <c r="V139" s="210"/>
      <c r="W139" s="209"/>
      <c r="X139" s="209"/>
      <c r="Y139" s="210"/>
      <c r="Z139" s="55">
        <f t="shared" si="48"/>
        <v>0</v>
      </c>
      <c r="AA139" s="55">
        <f t="shared" si="48"/>
        <v>0</v>
      </c>
      <c r="AB139" s="210"/>
      <c r="AC139" s="83"/>
      <c r="AD139" s="83"/>
      <c r="AE139" s="291"/>
      <c r="AF139" s="209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176">
        <v>0</v>
      </c>
      <c r="AX139" s="209"/>
      <c r="AY139" s="209"/>
      <c r="AZ139" s="210"/>
      <c r="BA139" s="83"/>
      <c r="BB139" s="83"/>
      <c r="BC139" s="291"/>
      <c r="BD139" s="209"/>
      <c r="BE139" s="209"/>
      <c r="BF139" s="210"/>
      <c r="BG139" s="209"/>
      <c r="BH139" s="209"/>
      <c r="BI139" s="210"/>
      <c r="BJ139" s="55">
        <f t="shared" si="51"/>
        <v>0</v>
      </c>
      <c r="BK139" s="55">
        <f t="shared" si="51"/>
        <v>0</v>
      </c>
      <c r="BL139" s="210"/>
    </row>
    <row r="140" spans="1:64" hidden="1" x14ac:dyDescent="0.55000000000000004">
      <c r="A140" s="216"/>
      <c r="B140" s="217"/>
      <c r="C140" s="217"/>
      <c r="D140" s="214"/>
      <c r="E140" s="217"/>
      <c r="F140" s="214" t="s">
        <v>47</v>
      </c>
      <c r="G140" s="217"/>
      <c r="H140" s="219"/>
      <c r="I140" s="226"/>
      <c r="J140" s="209"/>
      <c r="K140" s="209"/>
      <c r="L140" s="209"/>
      <c r="M140" s="209"/>
      <c r="N140" s="210"/>
      <c r="O140" s="210"/>
      <c r="P140" s="176" t="e">
        <f t="shared" si="47"/>
        <v>#DIV/0!</v>
      </c>
      <c r="Q140" s="209"/>
      <c r="R140" s="209"/>
      <c r="S140" s="210"/>
      <c r="T140" s="209"/>
      <c r="U140" s="209"/>
      <c r="V140" s="210"/>
      <c r="W140" s="209"/>
      <c r="X140" s="209"/>
      <c r="Y140" s="210"/>
      <c r="Z140" s="55">
        <f t="shared" si="48"/>
        <v>0</v>
      </c>
      <c r="AA140" s="55">
        <f t="shared" si="48"/>
        <v>0</v>
      </c>
      <c r="AB140" s="210"/>
      <c r="AC140" s="83"/>
      <c r="AD140" s="83"/>
      <c r="AE140" s="291"/>
      <c r="AF140" s="209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176">
        <v>0</v>
      </c>
      <c r="AX140" s="209"/>
      <c r="AY140" s="209"/>
      <c r="AZ140" s="210"/>
      <c r="BA140" s="83"/>
      <c r="BB140" s="83"/>
      <c r="BC140" s="291"/>
      <c r="BD140" s="209"/>
      <c r="BE140" s="209"/>
      <c r="BF140" s="210"/>
      <c r="BG140" s="209"/>
      <c r="BH140" s="209"/>
      <c r="BI140" s="210"/>
      <c r="BJ140" s="55">
        <f t="shared" si="51"/>
        <v>0</v>
      </c>
      <c r="BK140" s="55">
        <f t="shared" si="51"/>
        <v>0</v>
      </c>
      <c r="BL140" s="210"/>
    </row>
    <row r="141" spans="1:64" hidden="1" x14ac:dyDescent="0.55000000000000004">
      <c r="A141" s="216"/>
      <c r="B141" s="217"/>
      <c r="C141" s="217"/>
      <c r="D141" s="214"/>
      <c r="E141" s="217"/>
      <c r="F141" s="214" t="s">
        <v>59</v>
      </c>
      <c r="G141" s="217"/>
      <c r="H141" s="219"/>
      <c r="I141" s="226"/>
      <c r="J141" s="209"/>
      <c r="K141" s="209"/>
      <c r="L141" s="209"/>
      <c r="M141" s="209"/>
      <c r="N141" s="210"/>
      <c r="O141" s="210"/>
      <c r="P141" s="176" t="e">
        <f t="shared" ref="P141:P204" si="55">SUM(O141*100/L141)</f>
        <v>#DIV/0!</v>
      </c>
      <c r="Q141" s="209"/>
      <c r="R141" s="209"/>
      <c r="S141" s="210"/>
      <c r="T141" s="209"/>
      <c r="U141" s="209"/>
      <c r="V141" s="210"/>
      <c r="W141" s="209"/>
      <c r="X141" s="209"/>
      <c r="Y141" s="210"/>
      <c r="Z141" s="55">
        <f t="shared" ref="Z141:AA204" si="56">SUM(Q141,T141,W141)</f>
        <v>0</v>
      </c>
      <c r="AA141" s="55">
        <f t="shared" si="56"/>
        <v>0</v>
      </c>
      <c r="AB141" s="210"/>
      <c r="AC141" s="83"/>
      <c r="AD141" s="83"/>
      <c r="AE141" s="291"/>
      <c r="AF141" s="209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176">
        <v>0</v>
      </c>
      <c r="AX141" s="209"/>
      <c r="AY141" s="209"/>
      <c r="AZ141" s="210"/>
      <c r="BA141" s="83"/>
      <c r="BB141" s="83"/>
      <c r="BC141" s="291"/>
      <c r="BD141" s="209"/>
      <c r="BE141" s="209"/>
      <c r="BF141" s="210"/>
      <c r="BG141" s="209"/>
      <c r="BH141" s="209"/>
      <c r="BI141" s="210"/>
      <c r="BJ141" s="55">
        <f t="shared" ref="BJ141:BK204" si="57">SUM(BA141,BD141,BG141)</f>
        <v>0</v>
      </c>
      <c r="BK141" s="55">
        <f t="shared" si="57"/>
        <v>0</v>
      </c>
      <c r="BL141" s="210"/>
    </row>
    <row r="142" spans="1:64" hidden="1" x14ac:dyDescent="0.55000000000000004">
      <c r="A142" s="216"/>
      <c r="B142" s="217"/>
      <c r="C142" s="217"/>
      <c r="D142" s="214"/>
      <c r="E142" s="214" t="s">
        <v>67</v>
      </c>
      <c r="F142" s="214"/>
      <c r="G142" s="217"/>
      <c r="H142" s="219"/>
      <c r="I142" s="226"/>
      <c r="J142" s="209"/>
      <c r="K142" s="209"/>
      <c r="L142" s="209"/>
      <c r="M142" s="209"/>
      <c r="N142" s="210"/>
      <c r="O142" s="210"/>
      <c r="P142" s="176" t="e">
        <f t="shared" si="55"/>
        <v>#DIV/0!</v>
      </c>
      <c r="Q142" s="209"/>
      <c r="R142" s="209"/>
      <c r="S142" s="210"/>
      <c r="T142" s="209"/>
      <c r="U142" s="209"/>
      <c r="V142" s="210"/>
      <c r="W142" s="209"/>
      <c r="X142" s="209"/>
      <c r="Y142" s="210"/>
      <c r="Z142" s="55">
        <f t="shared" si="56"/>
        <v>0</v>
      </c>
      <c r="AA142" s="55">
        <f t="shared" si="56"/>
        <v>0</v>
      </c>
      <c r="AB142" s="210"/>
      <c r="AC142" s="83"/>
      <c r="AD142" s="83"/>
      <c r="AE142" s="291"/>
      <c r="AF142" s="209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176">
        <v>0</v>
      </c>
      <c r="AX142" s="209"/>
      <c r="AY142" s="209"/>
      <c r="AZ142" s="210"/>
      <c r="BA142" s="83"/>
      <c r="BB142" s="83"/>
      <c r="BC142" s="291"/>
      <c r="BD142" s="209"/>
      <c r="BE142" s="209"/>
      <c r="BF142" s="210"/>
      <c r="BG142" s="209"/>
      <c r="BH142" s="209"/>
      <c r="BI142" s="210"/>
      <c r="BJ142" s="55">
        <f t="shared" si="57"/>
        <v>0</v>
      </c>
      <c r="BK142" s="55">
        <f t="shared" si="57"/>
        <v>0</v>
      </c>
      <c r="BL142" s="210"/>
    </row>
    <row r="143" spans="1:64" hidden="1" x14ac:dyDescent="0.55000000000000004">
      <c r="A143" s="216"/>
      <c r="B143" s="217"/>
      <c r="C143" s="217"/>
      <c r="D143" s="214" t="s">
        <v>70</v>
      </c>
      <c r="E143" s="217"/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176" t="e">
        <f t="shared" si="55"/>
        <v>#DIV/0!</v>
      </c>
      <c r="Q143" s="209"/>
      <c r="R143" s="209"/>
      <c r="S143" s="210"/>
      <c r="T143" s="209"/>
      <c r="U143" s="209"/>
      <c r="V143" s="210"/>
      <c r="W143" s="209"/>
      <c r="X143" s="209"/>
      <c r="Y143" s="210"/>
      <c r="Z143" s="55">
        <f t="shared" si="56"/>
        <v>0</v>
      </c>
      <c r="AA143" s="55">
        <f t="shared" si="56"/>
        <v>0</v>
      </c>
      <c r="AB143" s="210"/>
      <c r="AC143" s="83"/>
      <c r="AD143" s="83"/>
      <c r="AE143" s="291"/>
      <c r="AF143" s="209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176">
        <v>0</v>
      </c>
      <c r="AX143" s="209"/>
      <c r="AY143" s="209"/>
      <c r="AZ143" s="210"/>
      <c r="BA143" s="83"/>
      <c r="BB143" s="83"/>
      <c r="BC143" s="291"/>
      <c r="BD143" s="209"/>
      <c r="BE143" s="209"/>
      <c r="BF143" s="210"/>
      <c r="BG143" s="209"/>
      <c r="BH143" s="209"/>
      <c r="BI143" s="210"/>
      <c r="BJ143" s="55">
        <f t="shared" si="57"/>
        <v>0</v>
      </c>
      <c r="BK143" s="55">
        <f t="shared" si="57"/>
        <v>0</v>
      </c>
      <c r="BL143" s="210"/>
    </row>
    <row r="144" spans="1:64" hidden="1" x14ac:dyDescent="0.55000000000000004">
      <c r="A144" s="216"/>
      <c r="B144" s="217"/>
      <c r="C144" s="217"/>
      <c r="D144" s="214"/>
      <c r="E144" s="214" t="s">
        <v>71</v>
      </c>
      <c r="F144" s="217"/>
      <c r="G144" s="217"/>
      <c r="H144" s="219"/>
      <c r="I144" s="226"/>
      <c r="J144" s="209"/>
      <c r="K144" s="209"/>
      <c r="L144" s="209"/>
      <c r="M144" s="209"/>
      <c r="N144" s="210"/>
      <c r="O144" s="210"/>
      <c r="P144" s="176" t="e">
        <f t="shared" si="55"/>
        <v>#DIV/0!</v>
      </c>
      <c r="Q144" s="209"/>
      <c r="R144" s="209"/>
      <c r="S144" s="210"/>
      <c r="T144" s="209"/>
      <c r="U144" s="209"/>
      <c r="V144" s="210"/>
      <c r="W144" s="209"/>
      <c r="X144" s="209"/>
      <c r="Y144" s="210"/>
      <c r="Z144" s="55">
        <f t="shared" si="56"/>
        <v>0</v>
      </c>
      <c r="AA144" s="55">
        <f t="shared" si="56"/>
        <v>0</v>
      </c>
      <c r="AB144" s="210"/>
      <c r="AC144" s="83"/>
      <c r="AD144" s="83"/>
      <c r="AE144" s="291"/>
      <c r="AF144" s="209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176">
        <v>0</v>
      </c>
      <c r="AX144" s="209"/>
      <c r="AY144" s="209"/>
      <c r="AZ144" s="210"/>
      <c r="BA144" s="83"/>
      <c r="BB144" s="83"/>
      <c r="BC144" s="291"/>
      <c r="BD144" s="209"/>
      <c r="BE144" s="209"/>
      <c r="BF144" s="210"/>
      <c r="BG144" s="209"/>
      <c r="BH144" s="209"/>
      <c r="BI144" s="210"/>
      <c r="BJ144" s="55">
        <f t="shared" si="57"/>
        <v>0</v>
      </c>
      <c r="BK144" s="55">
        <f t="shared" si="57"/>
        <v>0</v>
      </c>
      <c r="BL144" s="210"/>
    </row>
    <row r="145" spans="1:64" hidden="1" x14ac:dyDescent="0.55000000000000004">
      <c r="A145" s="216"/>
      <c r="B145" s="217"/>
      <c r="C145" s="217"/>
      <c r="D145" s="214"/>
      <c r="E145" s="214"/>
      <c r="F145" s="217" t="s">
        <v>127</v>
      </c>
      <c r="G145" s="217"/>
      <c r="H145" s="219"/>
      <c r="I145" s="226"/>
      <c r="J145" s="209"/>
      <c r="K145" s="209"/>
      <c r="L145" s="209"/>
      <c r="M145" s="209"/>
      <c r="N145" s="210"/>
      <c r="O145" s="210"/>
      <c r="P145" s="176" t="e">
        <f t="shared" si="55"/>
        <v>#DIV/0!</v>
      </c>
      <c r="Q145" s="209"/>
      <c r="R145" s="209"/>
      <c r="S145" s="210"/>
      <c r="T145" s="209"/>
      <c r="U145" s="209"/>
      <c r="V145" s="210"/>
      <c r="W145" s="209"/>
      <c r="X145" s="209"/>
      <c r="Y145" s="210"/>
      <c r="Z145" s="55">
        <f t="shared" si="56"/>
        <v>0</v>
      </c>
      <c r="AA145" s="55">
        <f t="shared" si="56"/>
        <v>0</v>
      </c>
      <c r="AB145" s="210"/>
      <c r="AC145" s="83"/>
      <c r="AD145" s="83"/>
      <c r="AE145" s="291"/>
      <c r="AF145" s="209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176">
        <v>0</v>
      </c>
      <c r="AX145" s="209"/>
      <c r="AY145" s="209"/>
      <c r="AZ145" s="210"/>
      <c r="BA145" s="83"/>
      <c r="BB145" s="83"/>
      <c r="BC145" s="291"/>
      <c r="BD145" s="209"/>
      <c r="BE145" s="209"/>
      <c r="BF145" s="210"/>
      <c r="BG145" s="209"/>
      <c r="BH145" s="209"/>
      <c r="BI145" s="210"/>
      <c r="BJ145" s="55">
        <f t="shared" si="57"/>
        <v>0</v>
      </c>
      <c r="BK145" s="55">
        <f t="shared" si="57"/>
        <v>0</v>
      </c>
      <c r="BL145" s="210"/>
    </row>
    <row r="146" spans="1:64" hidden="1" x14ac:dyDescent="0.55000000000000004">
      <c r="A146" s="216"/>
      <c r="B146" s="217"/>
      <c r="C146" s="214" t="s">
        <v>136</v>
      </c>
      <c r="D146" s="217"/>
      <c r="E146" s="217"/>
      <c r="F146" s="217"/>
      <c r="G146" s="217"/>
      <c r="H146" s="219"/>
      <c r="I146" s="226"/>
      <c r="J146" s="209"/>
      <c r="K146" s="209"/>
      <c r="L146" s="209"/>
      <c r="M146" s="209"/>
      <c r="N146" s="210"/>
      <c r="O146" s="210"/>
      <c r="P146" s="176" t="e">
        <f t="shared" si="55"/>
        <v>#DIV/0!</v>
      </c>
      <c r="Q146" s="209"/>
      <c r="R146" s="209"/>
      <c r="S146" s="210"/>
      <c r="T146" s="209"/>
      <c r="U146" s="209"/>
      <c r="V146" s="210"/>
      <c r="W146" s="209"/>
      <c r="X146" s="209"/>
      <c r="Y146" s="210"/>
      <c r="Z146" s="55">
        <f t="shared" si="56"/>
        <v>0</v>
      </c>
      <c r="AA146" s="55">
        <f t="shared" si="56"/>
        <v>0</v>
      </c>
      <c r="AB146" s="210"/>
      <c r="AC146" s="83"/>
      <c r="AD146" s="83"/>
      <c r="AE146" s="291"/>
      <c r="AF146" s="209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176">
        <v>0</v>
      </c>
      <c r="AX146" s="209"/>
      <c r="AY146" s="209"/>
      <c r="AZ146" s="210"/>
      <c r="BA146" s="83"/>
      <c r="BB146" s="83"/>
      <c r="BC146" s="291"/>
      <c r="BD146" s="209"/>
      <c r="BE146" s="209"/>
      <c r="BF146" s="210"/>
      <c r="BG146" s="209"/>
      <c r="BH146" s="209"/>
      <c r="BI146" s="210"/>
      <c r="BJ146" s="55">
        <f t="shared" si="57"/>
        <v>0</v>
      </c>
      <c r="BK146" s="55">
        <f t="shared" si="57"/>
        <v>0</v>
      </c>
      <c r="BL146" s="210"/>
    </row>
    <row r="147" spans="1:64" hidden="1" x14ac:dyDescent="0.55000000000000004">
      <c r="A147" s="216"/>
      <c r="B147" s="217"/>
      <c r="C147" s="217"/>
      <c r="D147" s="214" t="s">
        <v>40</v>
      </c>
      <c r="E147" s="217"/>
      <c r="F147" s="217"/>
      <c r="G147" s="217"/>
      <c r="H147" s="219"/>
      <c r="I147" s="226"/>
      <c r="J147" s="209"/>
      <c r="K147" s="209"/>
      <c r="L147" s="209"/>
      <c r="M147" s="209"/>
      <c r="N147" s="210"/>
      <c r="O147" s="210"/>
      <c r="P147" s="176" t="e">
        <f t="shared" si="55"/>
        <v>#DIV/0!</v>
      </c>
      <c r="Q147" s="209"/>
      <c r="R147" s="209"/>
      <c r="S147" s="210"/>
      <c r="T147" s="209"/>
      <c r="U147" s="209"/>
      <c r="V147" s="210"/>
      <c r="W147" s="209"/>
      <c r="X147" s="209"/>
      <c r="Y147" s="210"/>
      <c r="Z147" s="55">
        <f t="shared" si="56"/>
        <v>0</v>
      </c>
      <c r="AA147" s="55">
        <f t="shared" si="56"/>
        <v>0</v>
      </c>
      <c r="AB147" s="210"/>
      <c r="AC147" s="83"/>
      <c r="AD147" s="83"/>
      <c r="AE147" s="291"/>
      <c r="AF147" s="209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176">
        <v>0</v>
      </c>
      <c r="AX147" s="209"/>
      <c r="AY147" s="209"/>
      <c r="AZ147" s="210"/>
      <c r="BA147" s="83"/>
      <c r="BB147" s="83"/>
      <c r="BC147" s="291"/>
      <c r="BD147" s="209"/>
      <c r="BE147" s="209"/>
      <c r="BF147" s="210"/>
      <c r="BG147" s="209"/>
      <c r="BH147" s="209"/>
      <c r="BI147" s="210"/>
      <c r="BJ147" s="55">
        <f t="shared" si="57"/>
        <v>0</v>
      </c>
      <c r="BK147" s="55">
        <f t="shared" si="57"/>
        <v>0</v>
      </c>
      <c r="BL147" s="210"/>
    </row>
    <row r="148" spans="1:64" hidden="1" x14ac:dyDescent="0.55000000000000004">
      <c r="A148" s="216"/>
      <c r="B148" s="217"/>
      <c r="C148" s="217"/>
      <c r="D148" s="214"/>
      <c r="E148" s="214" t="s">
        <v>41</v>
      </c>
      <c r="F148" s="217"/>
      <c r="G148" s="217"/>
      <c r="H148" s="219"/>
      <c r="I148" s="226"/>
      <c r="J148" s="209"/>
      <c r="K148" s="209"/>
      <c r="L148" s="209"/>
      <c r="M148" s="209"/>
      <c r="N148" s="210"/>
      <c r="O148" s="210"/>
      <c r="P148" s="176" t="e">
        <f t="shared" si="55"/>
        <v>#DIV/0!</v>
      </c>
      <c r="Q148" s="209"/>
      <c r="R148" s="209"/>
      <c r="S148" s="210"/>
      <c r="T148" s="209"/>
      <c r="U148" s="209"/>
      <c r="V148" s="210"/>
      <c r="W148" s="209"/>
      <c r="X148" s="209"/>
      <c r="Y148" s="210"/>
      <c r="Z148" s="55">
        <f t="shared" si="56"/>
        <v>0</v>
      </c>
      <c r="AA148" s="55">
        <f t="shared" si="56"/>
        <v>0</v>
      </c>
      <c r="AB148" s="210"/>
      <c r="AC148" s="83"/>
      <c r="AD148" s="83"/>
      <c r="AE148" s="291"/>
      <c r="AF148" s="209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176">
        <v>0</v>
      </c>
      <c r="AX148" s="209"/>
      <c r="AY148" s="209"/>
      <c r="AZ148" s="210"/>
      <c r="BA148" s="83"/>
      <c r="BB148" s="83"/>
      <c r="BC148" s="291"/>
      <c r="BD148" s="209"/>
      <c r="BE148" s="209"/>
      <c r="BF148" s="210"/>
      <c r="BG148" s="209"/>
      <c r="BH148" s="209"/>
      <c r="BI148" s="210"/>
      <c r="BJ148" s="55">
        <f t="shared" si="57"/>
        <v>0</v>
      </c>
      <c r="BK148" s="55">
        <f t="shared" si="57"/>
        <v>0</v>
      </c>
      <c r="BL148" s="210"/>
    </row>
    <row r="149" spans="1:64" hidden="1" x14ac:dyDescent="0.55000000000000004">
      <c r="A149" s="216"/>
      <c r="B149" s="217"/>
      <c r="C149" s="217"/>
      <c r="D149" s="214"/>
      <c r="E149" s="217"/>
      <c r="F149" s="214" t="s">
        <v>42</v>
      </c>
      <c r="G149" s="217"/>
      <c r="H149" s="219"/>
      <c r="I149" s="226"/>
      <c r="J149" s="209"/>
      <c r="K149" s="209"/>
      <c r="L149" s="209"/>
      <c r="M149" s="209"/>
      <c r="N149" s="210"/>
      <c r="O149" s="210"/>
      <c r="P149" s="176" t="e">
        <f t="shared" si="55"/>
        <v>#DIV/0!</v>
      </c>
      <c r="Q149" s="209"/>
      <c r="R149" s="209"/>
      <c r="S149" s="210"/>
      <c r="T149" s="209"/>
      <c r="U149" s="209"/>
      <c r="V149" s="210"/>
      <c r="W149" s="209"/>
      <c r="X149" s="209"/>
      <c r="Y149" s="210"/>
      <c r="Z149" s="55">
        <f t="shared" si="56"/>
        <v>0</v>
      </c>
      <c r="AA149" s="55">
        <f t="shared" si="56"/>
        <v>0</v>
      </c>
      <c r="AB149" s="210"/>
      <c r="AC149" s="83"/>
      <c r="AD149" s="83"/>
      <c r="AE149" s="291"/>
      <c r="AF149" s="209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176">
        <v>0</v>
      </c>
      <c r="AX149" s="209"/>
      <c r="AY149" s="209"/>
      <c r="AZ149" s="210"/>
      <c r="BA149" s="83"/>
      <c r="BB149" s="83"/>
      <c r="BC149" s="291"/>
      <c r="BD149" s="209"/>
      <c r="BE149" s="209"/>
      <c r="BF149" s="210"/>
      <c r="BG149" s="209"/>
      <c r="BH149" s="209"/>
      <c r="BI149" s="210"/>
      <c r="BJ149" s="55">
        <f t="shared" si="57"/>
        <v>0</v>
      </c>
      <c r="BK149" s="55">
        <f t="shared" si="57"/>
        <v>0</v>
      </c>
      <c r="BL149" s="210"/>
    </row>
    <row r="150" spans="1:64" hidden="1" x14ac:dyDescent="0.55000000000000004">
      <c r="A150" s="216"/>
      <c r="B150" s="217"/>
      <c r="C150" s="217"/>
      <c r="D150" s="214"/>
      <c r="E150" s="217"/>
      <c r="F150" s="214" t="s">
        <v>47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176" t="e">
        <f t="shared" si="55"/>
        <v>#DIV/0!</v>
      </c>
      <c r="Q150" s="209"/>
      <c r="R150" s="209"/>
      <c r="S150" s="210"/>
      <c r="T150" s="209"/>
      <c r="U150" s="209"/>
      <c r="V150" s="210"/>
      <c r="W150" s="209"/>
      <c r="X150" s="209"/>
      <c r="Y150" s="210"/>
      <c r="Z150" s="55">
        <f t="shared" si="56"/>
        <v>0</v>
      </c>
      <c r="AA150" s="55">
        <f t="shared" si="56"/>
        <v>0</v>
      </c>
      <c r="AB150" s="210"/>
      <c r="AC150" s="83"/>
      <c r="AD150" s="83"/>
      <c r="AE150" s="291"/>
      <c r="AF150" s="209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176">
        <v>0</v>
      </c>
      <c r="AX150" s="209"/>
      <c r="AY150" s="209"/>
      <c r="AZ150" s="210"/>
      <c r="BA150" s="83"/>
      <c r="BB150" s="83"/>
      <c r="BC150" s="291"/>
      <c r="BD150" s="209"/>
      <c r="BE150" s="209"/>
      <c r="BF150" s="210"/>
      <c r="BG150" s="209"/>
      <c r="BH150" s="209"/>
      <c r="BI150" s="210"/>
      <c r="BJ150" s="55">
        <f t="shared" si="57"/>
        <v>0</v>
      </c>
      <c r="BK150" s="55">
        <f t="shared" si="57"/>
        <v>0</v>
      </c>
      <c r="BL150" s="210"/>
    </row>
    <row r="151" spans="1:64" hidden="1" x14ac:dyDescent="0.55000000000000004">
      <c r="A151" s="216"/>
      <c r="B151" s="217"/>
      <c r="C151" s="217"/>
      <c r="D151" s="214"/>
      <c r="E151" s="217"/>
      <c r="F151" s="214" t="s">
        <v>59</v>
      </c>
      <c r="G151" s="217"/>
      <c r="H151" s="219"/>
      <c r="I151" s="226"/>
      <c r="J151" s="209"/>
      <c r="K151" s="209"/>
      <c r="L151" s="209"/>
      <c r="M151" s="209"/>
      <c r="N151" s="210"/>
      <c r="O151" s="210"/>
      <c r="P151" s="176" t="e">
        <f t="shared" si="55"/>
        <v>#DIV/0!</v>
      </c>
      <c r="Q151" s="209"/>
      <c r="R151" s="209"/>
      <c r="S151" s="210"/>
      <c r="T151" s="209"/>
      <c r="U151" s="209"/>
      <c r="V151" s="210"/>
      <c r="W151" s="209"/>
      <c r="X151" s="209"/>
      <c r="Y151" s="210"/>
      <c r="Z151" s="55">
        <f t="shared" si="56"/>
        <v>0</v>
      </c>
      <c r="AA151" s="55">
        <f t="shared" si="56"/>
        <v>0</v>
      </c>
      <c r="AB151" s="210"/>
      <c r="AC151" s="83"/>
      <c r="AD151" s="83"/>
      <c r="AE151" s="291"/>
      <c r="AF151" s="209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176">
        <v>0</v>
      </c>
      <c r="AX151" s="209"/>
      <c r="AY151" s="209"/>
      <c r="AZ151" s="210"/>
      <c r="BA151" s="83"/>
      <c r="BB151" s="83"/>
      <c r="BC151" s="291"/>
      <c r="BD151" s="209"/>
      <c r="BE151" s="209"/>
      <c r="BF151" s="210"/>
      <c r="BG151" s="209"/>
      <c r="BH151" s="209"/>
      <c r="BI151" s="210"/>
      <c r="BJ151" s="55">
        <f t="shared" si="57"/>
        <v>0</v>
      </c>
      <c r="BK151" s="55">
        <f t="shared" si="57"/>
        <v>0</v>
      </c>
      <c r="BL151" s="210"/>
    </row>
    <row r="152" spans="1:64" hidden="1" x14ac:dyDescent="0.55000000000000004">
      <c r="A152" s="216"/>
      <c r="B152" s="217"/>
      <c r="C152" s="217"/>
      <c r="D152" s="214"/>
      <c r="E152" s="214" t="s">
        <v>67</v>
      </c>
      <c r="F152" s="214"/>
      <c r="G152" s="217"/>
      <c r="H152" s="219"/>
      <c r="I152" s="226"/>
      <c r="J152" s="209"/>
      <c r="K152" s="209"/>
      <c r="L152" s="209"/>
      <c r="M152" s="209"/>
      <c r="N152" s="210"/>
      <c r="O152" s="210"/>
      <c r="P152" s="176" t="e">
        <f t="shared" si="55"/>
        <v>#DIV/0!</v>
      </c>
      <c r="Q152" s="209"/>
      <c r="R152" s="209"/>
      <c r="S152" s="210"/>
      <c r="T152" s="209"/>
      <c r="U152" s="209"/>
      <c r="V152" s="210"/>
      <c r="W152" s="209"/>
      <c r="X152" s="209"/>
      <c r="Y152" s="210"/>
      <c r="Z152" s="55">
        <f t="shared" si="56"/>
        <v>0</v>
      </c>
      <c r="AA152" s="55">
        <f t="shared" si="56"/>
        <v>0</v>
      </c>
      <c r="AB152" s="210"/>
      <c r="AC152" s="83"/>
      <c r="AD152" s="83"/>
      <c r="AE152" s="291"/>
      <c r="AF152" s="209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176">
        <v>0</v>
      </c>
      <c r="AX152" s="209"/>
      <c r="AY152" s="209"/>
      <c r="AZ152" s="210"/>
      <c r="BA152" s="83"/>
      <c r="BB152" s="83"/>
      <c r="BC152" s="291"/>
      <c r="BD152" s="209"/>
      <c r="BE152" s="209"/>
      <c r="BF152" s="210"/>
      <c r="BG152" s="209"/>
      <c r="BH152" s="209"/>
      <c r="BI152" s="210"/>
      <c r="BJ152" s="55">
        <f t="shared" si="57"/>
        <v>0</v>
      </c>
      <c r="BK152" s="55">
        <f t="shared" si="57"/>
        <v>0</v>
      </c>
      <c r="BL152" s="210"/>
    </row>
    <row r="153" spans="1:64" hidden="1" x14ac:dyDescent="0.55000000000000004">
      <c r="A153" s="216"/>
      <c r="B153" s="217"/>
      <c r="C153" s="217"/>
      <c r="D153" s="214" t="s">
        <v>77</v>
      </c>
      <c r="E153" s="217"/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176" t="e">
        <f t="shared" si="55"/>
        <v>#DIV/0!</v>
      </c>
      <c r="Q153" s="209"/>
      <c r="R153" s="209"/>
      <c r="S153" s="210"/>
      <c r="T153" s="209"/>
      <c r="U153" s="209"/>
      <c r="V153" s="210"/>
      <c r="W153" s="209"/>
      <c r="X153" s="209"/>
      <c r="Y153" s="210"/>
      <c r="Z153" s="55">
        <f t="shared" si="56"/>
        <v>0</v>
      </c>
      <c r="AA153" s="55">
        <f t="shared" si="56"/>
        <v>0</v>
      </c>
      <c r="AB153" s="210"/>
      <c r="AC153" s="83"/>
      <c r="AD153" s="83"/>
      <c r="AE153" s="291"/>
      <c r="AF153" s="209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176">
        <v>0</v>
      </c>
      <c r="AX153" s="209"/>
      <c r="AY153" s="209"/>
      <c r="AZ153" s="210"/>
      <c r="BA153" s="83"/>
      <c r="BB153" s="83"/>
      <c r="BC153" s="291"/>
      <c r="BD153" s="209"/>
      <c r="BE153" s="209"/>
      <c r="BF153" s="210"/>
      <c r="BG153" s="209"/>
      <c r="BH153" s="209"/>
      <c r="BI153" s="210"/>
      <c r="BJ153" s="55">
        <f t="shared" si="57"/>
        <v>0</v>
      </c>
      <c r="BK153" s="55">
        <f t="shared" si="57"/>
        <v>0</v>
      </c>
      <c r="BL153" s="210"/>
    </row>
    <row r="154" spans="1:64" hidden="1" x14ac:dyDescent="0.55000000000000004">
      <c r="A154" s="216"/>
      <c r="B154" s="217"/>
      <c r="C154" s="217"/>
      <c r="D154" s="214"/>
      <c r="E154" s="214" t="s">
        <v>78</v>
      </c>
      <c r="F154" s="217"/>
      <c r="G154" s="217"/>
      <c r="H154" s="219"/>
      <c r="I154" s="226"/>
      <c r="J154" s="209"/>
      <c r="K154" s="209"/>
      <c r="L154" s="209"/>
      <c r="M154" s="209"/>
      <c r="N154" s="210"/>
      <c r="O154" s="210"/>
      <c r="P154" s="176" t="e">
        <f t="shared" si="55"/>
        <v>#DIV/0!</v>
      </c>
      <c r="Q154" s="209"/>
      <c r="R154" s="209"/>
      <c r="S154" s="210"/>
      <c r="T154" s="209"/>
      <c r="U154" s="209"/>
      <c r="V154" s="210"/>
      <c r="W154" s="209"/>
      <c r="X154" s="209"/>
      <c r="Y154" s="210"/>
      <c r="Z154" s="55">
        <f t="shared" si="56"/>
        <v>0</v>
      </c>
      <c r="AA154" s="55">
        <f t="shared" si="56"/>
        <v>0</v>
      </c>
      <c r="AB154" s="210"/>
      <c r="AC154" s="83"/>
      <c r="AD154" s="83"/>
      <c r="AE154" s="291"/>
      <c r="AF154" s="209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176">
        <v>0</v>
      </c>
      <c r="AX154" s="209"/>
      <c r="AY154" s="209"/>
      <c r="AZ154" s="210"/>
      <c r="BA154" s="83"/>
      <c r="BB154" s="83"/>
      <c r="BC154" s="291"/>
      <c r="BD154" s="209"/>
      <c r="BE154" s="209"/>
      <c r="BF154" s="210"/>
      <c r="BG154" s="209"/>
      <c r="BH154" s="209"/>
      <c r="BI154" s="210"/>
      <c r="BJ154" s="55">
        <f t="shared" si="57"/>
        <v>0</v>
      </c>
      <c r="BK154" s="55">
        <f t="shared" si="57"/>
        <v>0</v>
      </c>
      <c r="BL154" s="210"/>
    </row>
    <row r="155" spans="1:64" hidden="1" x14ac:dyDescent="0.55000000000000004">
      <c r="A155" s="216"/>
      <c r="B155" s="217"/>
      <c r="C155" s="217"/>
      <c r="D155" s="214"/>
      <c r="E155" s="217"/>
      <c r="F155" s="214" t="s">
        <v>79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176" t="e">
        <f t="shared" si="55"/>
        <v>#DIV/0!</v>
      </c>
      <c r="Q155" s="209"/>
      <c r="R155" s="209"/>
      <c r="S155" s="210"/>
      <c r="T155" s="209"/>
      <c r="U155" s="209"/>
      <c r="V155" s="210"/>
      <c r="W155" s="209"/>
      <c r="X155" s="209"/>
      <c r="Y155" s="210"/>
      <c r="Z155" s="55">
        <f t="shared" si="56"/>
        <v>0</v>
      </c>
      <c r="AA155" s="55">
        <f t="shared" si="56"/>
        <v>0</v>
      </c>
      <c r="AB155" s="210"/>
      <c r="AC155" s="83"/>
      <c r="AD155" s="83"/>
      <c r="AE155" s="291"/>
      <c r="AF155" s="209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176">
        <v>0</v>
      </c>
      <c r="AX155" s="209"/>
      <c r="AY155" s="209"/>
      <c r="AZ155" s="210"/>
      <c r="BA155" s="83"/>
      <c r="BB155" s="83"/>
      <c r="BC155" s="291"/>
      <c r="BD155" s="209"/>
      <c r="BE155" s="209"/>
      <c r="BF155" s="210"/>
      <c r="BG155" s="209"/>
      <c r="BH155" s="209"/>
      <c r="BI155" s="210"/>
      <c r="BJ155" s="55">
        <f t="shared" si="57"/>
        <v>0</v>
      </c>
      <c r="BK155" s="55">
        <f t="shared" si="57"/>
        <v>0</v>
      </c>
      <c r="BL155" s="210"/>
    </row>
    <row r="156" spans="1:64" hidden="1" x14ac:dyDescent="0.55000000000000004">
      <c r="A156" s="216"/>
      <c r="B156" s="217"/>
      <c r="C156" s="217"/>
      <c r="D156" s="214"/>
      <c r="E156" s="217"/>
      <c r="F156" s="214" t="s">
        <v>126</v>
      </c>
      <c r="G156" s="217"/>
      <c r="H156" s="219"/>
      <c r="I156" s="226"/>
      <c r="J156" s="209"/>
      <c r="K156" s="209"/>
      <c r="L156" s="209"/>
      <c r="M156" s="209"/>
      <c r="N156" s="210"/>
      <c r="O156" s="210"/>
      <c r="P156" s="176" t="e">
        <f t="shared" si="55"/>
        <v>#DIV/0!</v>
      </c>
      <c r="Q156" s="209"/>
      <c r="R156" s="209"/>
      <c r="S156" s="210"/>
      <c r="T156" s="209"/>
      <c r="U156" s="209"/>
      <c r="V156" s="210"/>
      <c r="W156" s="209"/>
      <c r="X156" s="209"/>
      <c r="Y156" s="210"/>
      <c r="Z156" s="55">
        <f t="shared" si="56"/>
        <v>0</v>
      </c>
      <c r="AA156" s="55">
        <f t="shared" si="56"/>
        <v>0</v>
      </c>
      <c r="AB156" s="210"/>
      <c r="AC156" s="83"/>
      <c r="AD156" s="83"/>
      <c r="AE156" s="291"/>
      <c r="AF156" s="209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176">
        <v>0</v>
      </c>
      <c r="AX156" s="209"/>
      <c r="AY156" s="209"/>
      <c r="AZ156" s="210"/>
      <c r="BA156" s="83"/>
      <c r="BB156" s="83"/>
      <c r="BC156" s="291"/>
      <c r="BD156" s="209"/>
      <c r="BE156" s="209"/>
      <c r="BF156" s="210"/>
      <c r="BG156" s="209"/>
      <c r="BH156" s="209"/>
      <c r="BI156" s="210"/>
      <c r="BJ156" s="55">
        <f t="shared" si="57"/>
        <v>0</v>
      </c>
      <c r="BK156" s="55">
        <f t="shared" si="57"/>
        <v>0</v>
      </c>
      <c r="BL156" s="210"/>
    </row>
    <row r="157" spans="1:64" hidden="1" x14ac:dyDescent="0.55000000000000004">
      <c r="A157" s="216"/>
      <c r="B157" s="217"/>
      <c r="C157" s="214" t="s">
        <v>137</v>
      </c>
      <c r="D157" s="217"/>
      <c r="E157" s="217"/>
      <c r="F157" s="217"/>
      <c r="G157" s="217"/>
      <c r="H157" s="219"/>
      <c r="I157" s="226"/>
      <c r="J157" s="209"/>
      <c r="K157" s="209"/>
      <c r="L157" s="209"/>
      <c r="M157" s="209"/>
      <c r="N157" s="210"/>
      <c r="O157" s="210"/>
      <c r="P157" s="176" t="e">
        <f t="shared" si="55"/>
        <v>#DIV/0!</v>
      </c>
      <c r="Q157" s="209"/>
      <c r="R157" s="209"/>
      <c r="S157" s="210"/>
      <c r="T157" s="209"/>
      <c r="U157" s="209"/>
      <c r="V157" s="210"/>
      <c r="W157" s="209"/>
      <c r="X157" s="209"/>
      <c r="Y157" s="210"/>
      <c r="Z157" s="55">
        <f t="shared" si="56"/>
        <v>0</v>
      </c>
      <c r="AA157" s="55">
        <f t="shared" si="56"/>
        <v>0</v>
      </c>
      <c r="AB157" s="210"/>
      <c r="AC157" s="83"/>
      <c r="AD157" s="83"/>
      <c r="AE157" s="291"/>
      <c r="AF157" s="209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176">
        <v>0</v>
      </c>
      <c r="AX157" s="209"/>
      <c r="AY157" s="209"/>
      <c r="AZ157" s="210"/>
      <c r="BA157" s="83"/>
      <c r="BB157" s="83"/>
      <c r="BC157" s="291"/>
      <c r="BD157" s="209"/>
      <c r="BE157" s="209"/>
      <c r="BF157" s="210"/>
      <c r="BG157" s="209"/>
      <c r="BH157" s="209"/>
      <c r="BI157" s="210"/>
      <c r="BJ157" s="55">
        <f t="shared" si="57"/>
        <v>0</v>
      </c>
      <c r="BK157" s="55">
        <f t="shared" si="57"/>
        <v>0</v>
      </c>
      <c r="BL157" s="210"/>
    </row>
    <row r="158" spans="1:64" hidden="1" x14ac:dyDescent="0.55000000000000004">
      <c r="A158" s="216"/>
      <c r="B158" s="217"/>
      <c r="C158" s="217"/>
      <c r="D158" s="214" t="s">
        <v>138</v>
      </c>
      <c r="E158" s="217"/>
      <c r="F158" s="217"/>
      <c r="G158" s="217"/>
      <c r="H158" s="219"/>
      <c r="I158" s="226"/>
      <c r="J158" s="209"/>
      <c r="K158" s="209"/>
      <c r="L158" s="209"/>
      <c r="M158" s="209"/>
      <c r="N158" s="210"/>
      <c r="O158" s="210"/>
      <c r="P158" s="176" t="e">
        <f t="shared" si="55"/>
        <v>#DIV/0!</v>
      </c>
      <c r="Q158" s="209"/>
      <c r="R158" s="209"/>
      <c r="S158" s="210"/>
      <c r="T158" s="209"/>
      <c r="U158" s="209"/>
      <c r="V158" s="210"/>
      <c r="W158" s="209"/>
      <c r="X158" s="209"/>
      <c r="Y158" s="210"/>
      <c r="Z158" s="55">
        <f t="shared" si="56"/>
        <v>0</v>
      </c>
      <c r="AA158" s="55">
        <f t="shared" si="56"/>
        <v>0</v>
      </c>
      <c r="AB158" s="210"/>
      <c r="AC158" s="83"/>
      <c r="AD158" s="83"/>
      <c r="AE158" s="291"/>
      <c r="AF158" s="209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176">
        <v>0</v>
      </c>
      <c r="AX158" s="209"/>
      <c r="AY158" s="209"/>
      <c r="AZ158" s="210"/>
      <c r="BA158" s="83"/>
      <c r="BB158" s="83"/>
      <c r="BC158" s="291"/>
      <c r="BD158" s="209"/>
      <c r="BE158" s="209"/>
      <c r="BF158" s="210"/>
      <c r="BG158" s="209"/>
      <c r="BH158" s="209"/>
      <c r="BI158" s="210"/>
      <c r="BJ158" s="55">
        <f t="shared" si="57"/>
        <v>0</v>
      </c>
      <c r="BK158" s="55">
        <f t="shared" si="57"/>
        <v>0</v>
      </c>
      <c r="BL158" s="210"/>
    </row>
    <row r="159" spans="1:64" hidden="1" x14ac:dyDescent="0.55000000000000004">
      <c r="A159" s="216"/>
      <c r="B159" s="217"/>
      <c r="C159" s="217"/>
      <c r="D159" s="217"/>
      <c r="E159" s="214" t="s">
        <v>40</v>
      </c>
      <c r="F159" s="217"/>
      <c r="G159" s="217"/>
      <c r="H159" s="219"/>
      <c r="I159" s="226"/>
      <c r="J159" s="209"/>
      <c r="K159" s="209"/>
      <c r="L159" s="209"/>
      <c r="M159" s="209"/>
      <c r="N159" s="210"/>
      <c r="O159" s="210"/>
      <c r="P159" s="176" t="e">
        <f t="shared" si="55"/>
        <v>#DIV/0!</v>
      </c>
      <c r="Q159" s="209"/>
      <c r="R159" s="209"/>
      <c r="S159" s="210"/>
      <c r="T159" s="209"/>
      <c r="U159" s="209"/>
      <c r="V159" s="210"/>
      <c r="W159" s="209"/>
      <c r="X159" s="209"/>
      <c r="Y159" s="210"/>
      <c r="Z159" s="55">
        <f t="shared" si="56"/>
        <v>0</v>
      </c>
      <c r="AA159" s="55">
        <f t="shared" si="56"/>
        <v>0</v>
      </c>
      <c r="AB159" s="210"/>
      <c r="AC159" s="83"/>
      <c r="AD159" s="83"/>
      <c r="AE159" s="291"/>
      <c r="AF159" s="209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176">
        <v>0</v>
      </c>
      <c r="AX159" s="209"/>
      <c r="AY159" s="209"/>
      <c r="AZ159" s="210"/>
      <c r="BA159" s="83"/>
      <c r="BB159" s="83"/>
      <c r="BC159" s="291"/>
      <c r="BD159" s="209"/>
      <c r="BE159" s="209"/>
      <c r="BF159" s="210"/>
      <c r="BG159" s="209"/>
      <c r="BH159" s="209"/>
      <c r="BI159" s="210"/>
      <c r="BJ159" s="55">
        <f t="shared" si="57"/>
        <v>0</v>
      </c>
      <c r="BK159" s="55">
        <f t="shared" si="57"/>
        <v>0</v>
      </c>
      <c r="BL159" s="210"/>
    </row>
    <row r="160" spans="1:64" hidden="1" x14ac:dyDescent="0.55000000000000004">
      <c r="A160" s="216"/>
      <c r="B160" s="217"/>
      <c r="C160" s="217"/>
      <c r="D160" s="214"/>
      <c r="E160" s="214" t="s">
        <v>41</v>
      </c>
      <c r="F160" s="217"/>
      <c r="G160" s="217"/>
      <c r="H160" s="219"/>
      <c r="I160" s="226"/>
      <c r="J160" s="209"/>
      <c r="K160" s="209"/>
      <c r="L160" s="209"/>
      <c r="M160" s="209"/>
      <c r="N160" s="210"/>
      <c r="O160" s="210"/>
      <c r="P160" s="176" t="e">
        <f t="shared" si="55"/>
        <v>#DIV/0!</v>
      </c>
      <c r="Q160" s="209"/>
      <c r="R160" s="209"/>
      <c r="S160" s="210"/>
      <c r="T160" s="209"/>
      <c r="U160" s="209"/>
      <c r="V160" s="210"/>
      <c r="W160" s="209"/>
      <c r="X160" s="209"/>
      <c r="Y160" s="210"/>
      <c r="Z160" s="55">
        <f t="shared" si="56"/>
        <v>0</v>
      </c>
      <c r="AA160" s="55">
        <f t="shared" si="56"/>
        <v>0</v>
      </c>
      <c r="AB160" s="210"/>
      <c r="AC160" s="83"/>
      <c r="AD160" s="83"/>
      <c r="AE160" s="291"/>
      <c r="AF160" s="209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176">
        <v>0</v>
      </c>
      <c r="AX160" s="209"/>
      <c r="AY160" s="209"/>
      <c r="AZ160" s="210"/>
      <c r="BA160" s="83"/>
      <c r="BB160" s="83"/>
      <c r="BC160" s="291"/>
      <c r="BD160" s="209"/>
      <c r="BE160" s="209"/>
      <c r="BF160" s="210"/>
      <c r="BG160" s="209"/>
      <c r="BH160" s="209"/>
      <c r="BI160" s="210"/>
      <c r="BJ160" s="55">
        <f t="shared" si="57"/>
        <v>0</v>
      </c>
      <c r="BK160" s="55">
        <f t="shared" si="57"/>
        <v>0</v>
      </c>
      <c r="BL160" s="210"/>
    </row>
    <row r="161" spans="1:64" hidden="1" x14ac:dyDescent="0.55000000000000004">
      <c r="A161" s="216"/>
      <c r="B161" s="217"/>
      <c r="C161" s="217"/>
      <c r="D161" s="214"/>
      <c r="E161" s="217"/>
      <c r="F161" s="214" t="s">
        <v>42</v>
      </c>
      <c r="G161" s="217"/>
      <c r="H161" s="219"/>
      <c r="I161" s="226"/>
      <c r="J161" s="209"/>
      <c r="K161" s="209"/>
      <c r="L161" s="209"/>
      <c r="M161" s="209"/>
      <c r="N161" s="210"/>
      <c r="O161" s="210"/>
      <c r="P161" s="176" t="e">
        <f t="shared" si="55"/>
        <v>#DIV/0!</v>
      </c>
      <c r="Q161" s="209"/>
      <c r="R161" s="209"/>
      <c r="S161" s="210"/>
      <c r="T161" s="209"/>
      <c r="U161" s="209"/>
      <c r="V161" s="210"/>
      <c r="W161" s="209"/>
      <c r="X161" s="209"/>
      <c r="Y161" s="210"/>
      <c r="Z161" s="55">
        <f t="shared" si="56"/>
        <v>0</v>
      </c>
      <c r="AA161" s="55">
        <f t="shared" si="56"/>
        <v>0</v>
      </c>
      <c r="AB161" s="210"/>
      <c r="AC161" s="83"/>
      <c r="AD161" s="83"/>
      <c r="AE161" s="291"/>
      <c r="AF161" s="209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176">
        <v>0</v>
      </c>
      <c r="AX161" s="209"/>
      <c r="AY161" s="209"/>
      <c r="AZ161" s="210"/>
      <c r="BA161" s="83"/>
      <c r="BB161" s="83"/>
      <c r="BC161" s="291"/>
      <c r="BD161" s="209"/>
      <c r="BE161" s="209"/>
      <c r="BF161" s="210"/>
      <c r="BG161" s="209"/>
      <c r="BH161" s="209"/>
      <c r="BI161" s="210"/>
      <c r="BJ161" s="55">
        <f t="shared" si="57"/>
        <v>0</v>
      </c>
      <c r="BK161" s="55">
        <f t="shared" si="57"/>
        <v>0</v>
      </c>
      <c r="BL161" s="210"/>
    </row>
    <row r="162" spans="1:64" hidden="1" x14ac:dyDescent="0.55000000000000004">
      <c r="A162" s="216"/>
      <c r="B162" s="217"/>
      <c r="C162" s="217"/>
      <c r="D162" s="214"/>
      <c r="E162" s="217"/>
      <c r="F162" s="214" t="s">
        <v>47</v>
      </c>
      <c r="G162" s="217"/>
      <c r="H162" s="219"/>
      <c r="I162" s="226"/>
      <c r="J162" s="209"/>
      <c r="K162" s="209"/>
      <c r="L162" s="209"/>
      <c r="M162" s="209"/>
      <c r="N162" s="210"/>
      <c r="O162" s="210"/>
      <c r="P162" s="176" t="e">
        <f t="shared" si="55"/>
        <v>#DIV/0!</v>
      </c>
      <c r="Q162" s="209"/>
      <c r="R162" s="209"/>
      <c r="S162" s="210"/>
      <c r="T162" s="209"/>
      <c r="U162" s="209"/>
      <c r="V162" s="210"/>
      <c r="W162" s="209"/>
      <c r="X162" s="209"/>
      <c r="Y162" s="210"/>
      <c r="Z162" s="55">
        <f t="shared" si="56"/>
        <v>0</v>
      </c>
      <c r="AA162" s="55">
        <f t="shared" si="56"/>
        <v>0</v>
      </c>
      <c r="AB162" s="210"/>
      <c r="AC162" s="83"/>
      <c r="AD162" s="83"/>
      <c r="AE162" s="291"/>
      <c r="AF162" s="209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176">
        <v>0</v>
      </c>
      <c r="AX162" s="209"/>
      <c r="AY162" s="209"/>
      <c r="AZ162" s="210"/>
      <c r="BA162" s="83"/>
      <c r="BB162" s="83"/>
      <c r="BC162" s="291"/>
      <c r="BD162" s="209"/>
      <c r="BE162" s="209"/>
      <c r="BF162" s="210"/>
      <c r="BG162" s="209"/>
      <c r="BH162" s="209"/>
      <c r="BI162" s="210"/>
      <c r="BJ162" s="55">
        <f t="shared" si="57"/>
        <v>0</v>
      </c>
      <c r="BK162" s="55">
        <f t="shared" si="57"/>
        <v>0</v>
      </c>
      <c r="BL162" s="210"/>
    </row>
    <row r="163" spans="1:64" hidden="1" x14ac:dyDescent="0.55000000000000004">
      <c r="A163" s="216"/>
      <c r="B163" s="217"/>
      <c r="C163" s="217"/>
      <c r="D163" s="214"/>
      <c r="E163" s="217"/>
      <c r="F163" s="214" t="s">
        <v>59</v>
      </c>
      <c r="G163" s="217"/>
      <c r="H163" s="219"/>
      <c r="I163" s="226"/>
      <c r="J163" s="209"/>
      <c r="K163" s="209"/>
      <c r="L163" s="209"/>
      <c r="M163" s="209"/>
      <c r="N163" s="210"/>
      <c r="O163" s="210"/>
      <c r="P163" s="176" t="e">
        <f t="shared" si="55"/>
        <v>#DIV/0!</v>
      </c>
      <c r="Q163" s="209"/>
      <c r="R163" s="209"/>
      <c r="S163" s="210"/>
      <c r="T163" s="209"/>
      <c r="U163" s="209"/>
      <c r="V163" s="210"/>
      <c r="W163" s="209"/>
      <c r="X163" s="209"/>
      <c r="Y163" s="210"/>
      <c r="Z163" s="55">
        <f t="shared" si="56"/>
        <v>0</v>
      </c>
      <c r="AA163" s="55">
        <f t="shared" si="56"/>
        <v>0</v>
      </c>
      <c r="AB163" s="210"/>
      <c r="AC163" s="83"/>
      <c r="AD163" s="83"/>
      <c r="AE163" s="291"/>
      <c r="AF163" s="209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176">
        <v>0</v>
      </c>
      <c r="AX163" s="209"/>
      <c r="AY163" s="209"/>
      <c r="AZ163" s="210"/>
      <c r="BA163" s="83"/>
      <c r="BB163" s="83"/>
      <c r="BC163" s="291"/>
      <c r="BD163" s="209"/>
      <c r="BE163" s="209"/>
      <c r="BF163" s="210"/>
      <c r="BG163" s="209"/>
      <c r="BH163" s="209"/>
      <c r="BI163" s="210"/>
      <c r="BJ163" s="55">
        <f t="shared" si="57"/>
        <v>0</v>
      </c>
      <c r="BK163" s="55">
        <f t="shared" si="57"/>
        <v>0</v>
      </c>
      <c r="BL163" s="210"/>
    </row>
    <row r="164" spans="1:64" hidden="1" x14ac:dyDescent="0.55000000000000004">
      <c r="A164" s="216"/>
      <c r="B164" s="217"/>
      <c r="C164" s="217"/>
      <c r="D164" s="214"/>
      <c r="E164" s="214" t="s">
        <v>67</v>
      </c>
      <c r="F164" s="214"/>
      <c r="G164" s="217"/>
      <c r="H164" s="219"/>
      <c r="I164" s="226"/>
      <c r="J164" s="209"/>
      <c r="K164" s="209"/>
      <c r="L164" s="209"/>
      <c r="M164" s="209"/>
      <c r="N164" s="210"/>
      <c r="O164" s="210"/>
      <c r="P164" s="176" t="e">
        <f t="shared" si="55"/>
        <v>#DIV/0!</v>
      </c>
      <c r="Q164" s="209"/>
      <c r="R164" s="209"/>
      <c r="S164" s="210"/>
      <c r="T164" s="209"/>
      <c r="U164" s="209"/>
      <c r="V164" s="210"/>
      <c r="W164" s="209"/>
      <c r="X164" s="209"/>
      <c r="Y164" s="210"/>
      <c r="Z164" s="55">
        <f t="shared" si="56"/>
        <v>0</v>
      </c>
      <c r="AA164" s="55">
        <f t="shared" si="56"/>
        <v>0</v>
      </c>
      <c r="AB164" s="210"/>
      <c r="AC164" s="83"/>
      <c r="AD164" s="83"/>
      <c r="AE164" s="291"/>
      <c r="AF164" s="209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176">
        <v>0</v>
      </c>
      <c r="AX164" s="209"/>
      <c r="AY164" s="209"/>
      <c r="AZ164" s="210"/>
      <c r="BA164" s="83"/>
      <c r="BB164" s="83"/>
      <c r="BC164" s="291"/>
      <c r="BD164" s="209"/>
      <c r="BE164" s="209"/>
      <c r="BF164" s="210"/>
      <c r="BG164" s="209"/>
      <c r="BH164" s="209"/>
      <c r="BI164" s="210"/>
      <c r="BJ164" s="55">
        <f t="shared" si="57"/>
        <v>0</v>
      </c>
      <c r="BK164" s="55">
        <f t="shared" si="57"/>
        <v>0</v>
      </c>
      <c r="BL164" s="210"/>
    </row>
    <row r="165" spans="1:64" hidden="1" x14ac:dyDescent="0.55000000000000004">
      <c r="A165" s="216"/>
      <c r="B165" s="217"/>
      <c r="C165" s="217"/>
      <c r="D165" s="214" t="s">
        <v>70</v>
      </c>
      <c r="E165" s="217"/>
      <c r="F165" s="217"/>
      <c r="G165" s="217"/>
      <c r="H165" s="219"/>
      <c r="I165" s="226"/>
      <c r="J165" s="209"/>
      <c r="K165" s="209"/>
      <c r="L165" s="209"/>
      <c r="M165" s="209"/>
      <c r="N165" s="210"/>
      <c r="O165" s="210"/>
      <c r="P165" s="176" t="e">
        <f t="shared" si="55"/>
        <v>#DIV/0!</v>
      </c>
      <c r="Q165" s="209"/>
      <c r="R165" s="209"/>
      <c r="S165" s="210"/>
      <c r="T165" s="209"/>
      <c r="U165" s="209"/>
      <c r="V165" s="210"/>
      <c r="W165" s="209"/>
      <c r="X165" s="209"/>
      <c r="Y165" s="210"/>
      <c r="Z165" s="55">
        <f t="shared" si="56"/>
        <v>0</v>
      </c>
      <c r="AA165" s="55">
        <f t="shared" si="56"/>
        <v>0</v>
      </c>
      <c r="AB165" s="210"/>
      <c r="AC165" s="83"/>
      <c r="AD165" s="83"/>
      <c r="AE165" s="291"/>
      <c r="AF165" s="209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176">
        <v>0</v>
      </c>
      <c r="AX165" s="209"/>
      <c r="AY165" s="209"/>
      <c r="AZ165" s="210"/>
      <c r="BA165" s="83"/>
      <c r="BB165" s="83"/>
      <c r="BC165" s="291"/>
      <c r="BD165" s="209"/>
      <c r="BE165" s="209"/>
      <c r="BF165" s="210"/>
      <c r="BG165" s="209"/>
      <c r="BH165" s="209"/>
      <c r="BI165" s="210"/>
      <c r="BJ165" s="55">
        <f t="shared" si="57"/>
        <v>0</v>
      </c>
      <c r="BK165" s="55">
        <f t="shared" si="57"/>
        <v>0</v>
      </c>
      <c r="BL165" s="210"/>
    </row>
    <row r="166" spans="1:64" hidden="1" x14ac:dyDescent="0.55000000000000004">
      <c r="A166" s="216"/>
      <c r="B166" s="217"/>
      <c r="C166" s="217"/>
      <c r="D166" s="214"/>
      <c r="E166" s="214" t="s">
        <v>71</v>
      </c>
      <c r="F166" s="217"/>
      <c r="G166" s="217"/>
      <c r="H166" s="219"/>
      <c r="I166" s="226"/>
      <c r="J166" s="209"/>
      <c r="K166" s="209"/>
      <c r="L166" s="209"/>
      <c r="M166" s="209"/>
      <c r="N166" s="210"/>
      <c r="O166" s="210"/>
      <c r="P166" s="176" t="e">
        <f t="shared" si="55"/>
        <v>#DIV/0!</v>
      </c>
      <c r="Q166" s="209"/>
      <c r="R166" s="209"/>
      <c r="S166" s="210"/>
      <c r="T166" s="209"/>
      <c r="U166" s="209"/>
      <c r="V166" s="210"/>
      <c r="W166" s="209"/>
      <c r="X166" s="209"/>
      <c r="Y166" s="210"/>
      <c r="Z166" s="55">
        <f t="shared" si="56"/>
        <v>0</v>
      </c>
      <c r="AA166" s="55">
        <f t="shared" si="56"/>
        <v>0</v>
      </c>
      <c r="AB166" s="210"/>
      <c r="AC166" s="83"/>
      <c r="AD166" s="83"/>
      <c r="AE166" s="291"/>
      <c r="AF166" s="209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176">
        <v>0</v>
      </c>
      <c r="AX166" s="209"/>
      <c r="AY166" s="209"/>
      <c r="AZ166" s="210"/>
      <c r="BA166" s="83"/>
      <c r="BB166" s="83"/>
      <c r="BC166" s="291"/>
      <c r="BD166" s="209"/>
      <c r="BE166" s="209"/>
      <c r="BF166" s="210"/>
      <c r="BG166" s="209"/>
      <c r="BH166" s="209"/>
      <c r="BI166" s="210"/>
      <c r="BJ166" s="55">
        <f t="shared" si="57"/>
        <v>0</v>
      </c>
      <c r="BK166" s="55">
        <f t="shared" si="57"/>
        <v>0</v>
      </c>
      <c r="BL166" s="210"/>
    </row>
    <row r="167" spans="1:64" hidden="1" x14ac:dyDescent="0.55000000000000004">
      <c r="A167" s="216"/>
      <c r="B167" s="217"/>
      <c r="C167" s="217"/>
      <c r="D167" s="214" t="s">
        <v>139</v>
      </c>
      <c r="E167" s="217"/>
      <c r="F167" s="217"/>
      <c r="G167" s="217"/>
      <c r="H167" s="219"/>
      <c r="I167" s="226"/>
      <c r="J167" s="209"/>
      <c r="K167" s="209"/>
      <c r="L167" s="209"/>
      <c r="M167" s="209"/>
      <c r="N167" s="210"/>
      <c r="O167" s="210"/>
      <c r="P167" s="176" t="e">
        <f t="shared" si="55"/>
        <v>#DIV/0!</v>
      </c>
      <c r="Q167" s="209"/>
      <c r="R167" s="209"/>
      <c r="S167" s="210"/>
      <c r="T167" s="209"/>
      <c r="U167" s="209"/>
      <c r="V167" s="210"/>
      <c r="W167" s="209"/>
      <c r="X167" s="209"/>
      <c r="Y167" s="210"/>
      <c r="Z167" s="55">
        <f t="shared" si="56"/>
        <v>0</v>
      </c>
      <c r="AA167" s="55">
        <f t="shared" si="56"/>
        <v>0</v>
      </c>
      <c r="AB167" s="210"/>
      <c r="AC167" s="83"/>
      <c r="AD167" s="83"/>
      <c r="AE167" s="291"/>
      <c r="AF167" s="209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176">
        <v>0</v>
      </c>
      <c r="AX167" s="209"/>
      <c r="AY167" s="209"/>
      <c r="AZ167" s="210"/>
      <c r="BA167" s="83"/>
      <c r="BB167" s="83"/>
      <c r="BC167" s="291"/>
      <c r="BD167" s="209"/>
      <c r="BE167" s="209"/>
      <c r="BF167" s="210"/>
      <c r="BG167" s="209"/>
      <c r="BH167" s="209"/>
      <c r="BI167" s="210"/>
      <c r="BJ167" s="55">
        <f t="shared" si="57"/>
        <v>0</v>
      </c>
      <c r="BK167" s="55">
        <f t="shared" si="57"/>
        <v>0</v>
      </c>
      <c r="BL167" s="210"/>
    </row>
    <row r="168" spans="1:64" hidden="1" x14ac:dyDescent="0.55000000000000004">
      <c r="A168" s="216"/>
      <c r="B168" s="217"/>
      <c r="C168" s="217"/>
      <c r="D168" s="217"/>
      <c r="E168" s="214" t="s">
        <v>94</v>
      </c>
      <c r="F168" s="217"/>
      <c r="G168" s="217"/>
      <c r="H168" s="219"/>
      <c r="I168" s="226"/>
      <c r="J168" s="209"/>
      <c r="K168" s="209"/>
      <c r="L168" s="209"/>
      <c r="M168" s="209"/>
      <c r="N168" s="210"/>
      <c r="O168" s="210"/>
      <c r="P168" s="176" t="e">
        <f t="shared" si="55"/>
        <v>#DIV/0!</v>
      </c>
      <c r="Q168" s="209"/>
      <c r="R168" s="209"/>
      <c r="S168" s="210"/>
      <c r="T168" s="209"/>
      <c r="U168" s="209"/>
      <c r="V168" s="210"/>
      <c r="W168" s="209"/>
      <c r="X168" s="209"/>
      <c r="Y168" s="210"/>
      <c r="Z168" s="55">
        <f t="shared" si="56"/>
        <v>0</v>
      </c>
      <c r="AA168" s="55">
        <f t="shared" si="56"/>
        <v>0</v>
      </c>
      <c r="AB168" s="210"/>
      <c r="AC168" s="83"/>
      <c r="AD168" s="83"/>
      <c r="AE168" s="291"/>
      <c r="AF168" s="209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176">
        <v>0</v>
      </c>
      <c r="AX168" s="209"/>
      <c r="AY168" s="209"/>
      <c r="AZ168" s="210"/>
      <c r="BA168" s="83"/>
      <c r="BB168" s="83"/>
      <c r="BC168" s="291"/>
      <c r="BD168" s="209"/>
      <c r="BE168" s="209"/>
      <c r="BF168" s="210"/>
      <c r="BG168" s="209"/>
      <c r="BH168" s="209"/>
      <c r="BI168" s="210"/>
      <c r="BJ168" s="55">
        <f t="shared" si="57"/>
        <v>0</v>
      </c>
      <c r="BK168" s="55">
        <f t="shared" si="57"/>
        <v>0</v>
      </c>
      <c r="BL168" s="210"/>
    </row>
    <row r="169" spans="1:64" hidden="1" x14ac:dyDescent="0.55000000000000004">
      <c r="A169" s="216"/>
      <c r="B169" s="217"/>
      <c r="C169" s="217"/>
      <c r="D169" s="217"/>
      <c r="E169" s="217"/>
      <c r="F169" s="214" t="s">
        <v>95</v>
      </c>
      <c r="G169" s="217"/>
      <c r="H169" s="219"/>
      <c r="I169" s="226"/>
      <c r="J169" s="209"/>
      <c r="K169" s="209"/>
      <c r="L169" s="209"/>
      <c r="M169" s="209"/>
      <c r="N169" s="210"/>
      <c r="O169" s="210"/>
      <c r="P169" s="176" t="e">
        <f t="shared" si="55"/>
        <v>#DIV/0!</v>
      </c>
      <c r="Q169" s="209"/>
      <c r="R169" s="209"/>
      <c r="S169" s="210"/>
      <c r="T169" s="209"/>
      <c r="U169" s="209"/>
      <c r="V169" s="210"/>
      <c r="W169" s="209"/>
      <c r="X169" s="209"/>
      <c r="Y169" s="210"/>
      <c r="Z169" s="55">
        <f t="shared" si="56"/>
        <v>0</v>
      </c>
      <c r="AA169" s="55">
        <f t="shared" si="56"/>
        <v>0</v>
      </c>
      <c r="AB169" s="210"/>
      <c r="AC169" s="83"/>
      <c r="AD169" s="83"/>
      <c r="AE169" s="291"/>
      <c r="AF169" s="209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176">
        <v>0</v>
      </c>
      <c r="AX169" s="209"/>
      <c r="AY169" s="209"/>
      <c r="AZ169" s="210"/>
      <c r="BA169" s="83"/>
      <c r="BB169" s="83"/>
      <c r="BC169" s="291"/>
      <c r="BD169" s="209"/>
      <c r="BE169" s="209"/>
      <c r="BF169" s="210"/>
      <c r="BG169" s="209"/>
      <c r="BH169" s="209"/>
      <c r="BI169" s="210"/>
      <c r="BJ169" s="55">
        <f t="shared" si="57"/>
        <v>0</v>
      </c>
      <c r="BK169" s="55">
        <f t="shared" si="57"/>
        <v>0</v>
      </c>
      <c r="BL169" s="210"/>
    </row>
    <row r="170" spans="1:64" hidden="1" x14ac:dyDescent="0.55000000000000004">
      <c r="A170" s="216"/>
      <c r="B170" s="217"/>
      <c r="C170" s="217"/>
      <c r="D170" s="217"/>
      <c r="E170" s="217"/>
      <c r="F170" s="217"/>
      <c r="G170" s="217" t="s">
        <v>129</v>
      </c>
      <c r="H170" s="219"/>
      <c r="I170" s="226"/>
      <c r="J170" s="209"/>
      <c r="K170" s="209"/>
      <c r="L170" s="209"/>
      <c r="M170" s="209"/>
      <c r="N170" s="210"/>
      <c r="O170" s="210"/>
      <c r="P170" s="176" t="e">
        <f t="shared" si="55"/>
        <v>#DIV/0!</v>
      </c>
      <c r="Q170" s="209"/>
      <c r="R170" s="209"/>
      <c r="S170" s="210"/>
      <c r="T170" s="209"/>
      <c r="U170" s="209"/>
      <c r="V170" s="210"/>
      <c r="W170" s="209"/>
      <c r="X170" s="209"/>
      <c r="Y170" s="210"/>
      <c r="Z170" s="55">
        <f t="shared" si="56"/>
        <v>0</v>
      </c>
      <c r="AA170" s="55">
        <f t="shared" si="56"/>
        <v>0</v>
      </c>
      <c r="AB170" s="210"/>
      <c r="AC170" s="83"/>
      <c r="AD170" s="83"/>
      <c r="AE170" s="291"/>
      <c r="AF170" s="209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176">
        <v>0</v>
      </c>
      <c r="AX170" s="209"/>
      <c r="AY170" s="209"/>
      <c r="AZ170" s="210"/>
      <c r="BA170" s="83"/>
      <c r="BB170" s="83"/>
      <c r="BC170" s="291"/>
      <c r="BD170" s="209"/>
      <c r="BE170" s="209"/>
      <c r="BF170" s="210"/>
      <c r="BG170" s="209"/>
      <c r="BH170" s="209"/>
      <c r="BI170" s="210"/>
      <c r="BJ170" s="55">
        <f t="shared" si="57"/>
        <v>0</v>
      </c>
      <c r="BK170" s="55">
        <f t="shared" si="57"/>
        <v>0</v>
      </c>
      <c r="BL170" s="210"/>
    </row>
    <row r="171" spans="1:64" hidden="1" x14ac:dyDescent="0.55000000000000004">
      <c r="A171" s="239" t="s">
        <v>140</v>
      </c>
      <c r="B171" s="217"/>
      <c r="C171" s="217"/>
      <c r="D171" s="217"/>
      <c r="E171" s="217"/>
      <c r="F171" s="217"/>
      <c r="G171" s="217"/>
      <c r="H171" s="219"/>
      <c r="I171" s="226"/>
      <c r="J171" s="209"/>
      <c r="K171" s="209"/>
      <c r="L171" s="209"/>
      <c r="M171" s="209"/>
      <c r="N171" s="210"/>
      <c r="O171" s="210"/>
      <c r="P171" s="176" t="e">
        <f t="shared" si="55"/>
        <v>#DIV/0!</v>
      </c>
      <c r="Q171" s="209"/>
      <c r="R171" s="209"/>
      <c r="S171" s="210"/>
      <c r="T171" s="209"/>
      <c r="U171" s="209"/>
      <c r="V171" s="210"/>
      <c r="W171" s="209"/>
      <c r="X171" s="209"/>
      <c r="Y171" s="210"/>
      <c r="Z171" s="55">
        <f t="shared" si="56"/>
        <v>0</v>
      </c>
      <c r="AA171" s="55">
        <f t="shared" si="56"/>
        <v>0</v>
      </c>
      <c r="AB171" s="210"/>
      <c r="AC171" s="83"/>
      <c r="AD171" s="83"/>
      <c r="AE171" s="291"/>
      <c r="AF171" s="209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176">
        <v>0</v>
      </c>
      <c r="AX171" s="209"/>
      <c r="AY171" s="209"/>
      <c r="AZ171" s="210"/>
      <c r="BA171" s="83"/>
      <c r="BB171" s="83"/>
      <c r="BC171" s="291"/>
      <c r="BD171" s="209"/>
      <c r="BE171" s="209"/>
      <c r="BF171" s="210"/>
      <c r="BG171" s="209"/>
      <c r="BH171" s="209"/>
      <c r="BI171" s="210"/>
      <c r="BJ171" s="55">
        <f t="shared" si="57"/>
        <v>0</v>
      </c>
      <c r="BK171" s="55">
        <f t="shared" si="57"/>
        <v>0</v>
      </c>
      <c r="BL171" s="210"/>
    </row>
    <row r="172" spans="1:64" hidden="1" x14ac:dyDescent="0.55000000000000004">
      <c r="A172" s="216"/>
      <c r="B172" s="240" t="s">
        <v>141</v>
      </c>
      <c r="C172" s="217"/>
      <c r="D172" s="217"/>
      <c r="E172" s="217"/>
      <c r="F172" s="217"/>
      <c r="G172" s="217"/>
      <c r="H172" s="219"/>
      <c r="I172" s="226"/>
      <c r="J172" s="209"/>
      <c r="K172" s="209"/>
      <c r="L172" s="209"/>
      <c r="M172" s="209"/>
      <c r="N172" s="210"/>
      <c r="O172" s="210"/>
      <c r="P172" s="176" t="e">
        <f t="shared" si="55"/>
        <v>#DIV/0!</v>
      </c>
      <c r="Q172" s="209"/>
      <c r="R172" s="209"/>
      <c r="S172" s="210"/>
      <c r="T172" s="209"/>
      <c r="U172" s="209"/>
      <c r="V172" s="210"/>
      <c r="W172" s="209"/>
      <c r="X172" s="209"/>
      <c r="Y172" s="210"/>
      <c r="Z172" s="55">
        <f t="shared" si="56"/>
        <v>0</v>
      </c>
      <c r="AA172" s="55">
        <f t="shared" si="56"/>
        <v>0</v>
      </c>
      <c r="AB172" s="210"/>
      <c r="AC172" s="83"/>
      <c r="AD172" s="83"/>
      <c r="AE172" s="291"/>
      <c r="AF172" s="209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176">
        <v>0</v>
      </c>
      <c r="AX172" s="209"/>
      <c r="AY172" s="209"/>
      <c r="AZ172" s="210"/>
      <c r="BA172" s="83"/>
      <c r="BB172" s="83"/>
      <c r="BC172" s="291"/>
      <c r="BD172" s="209"/>
      <c r="BE172" s="209"/>
      <c r="BF172" s="210"/>
      <c r="BG172" s="209"/>
      <c r="BH172" s="209"/>
      <c r="BI172" s="210"/>
      <c r="BJ172" s="55">
        <f t="shared" si="57"/>
        <v>0</v>
      </c>
      <c r="BK172" s="55">
        <f t="shared" si="57"/>
        <v>0</v>
      </c>
      <c r="BL172" s="210"/>
    </row>
    <row r="173" spans="1:64" hidden="1" x14ac:dyDescent="0.55000000000000004">
      <c r="A173" s="216"/>
      <c r="B173" s="217"/>
      <c r="C173" s="214" t="s">
        <v>142</v>
      </c>
      <c r="D173" s="217"/>
      <c r="E173" s="217"/>
      <c r="F173" s="217"/>
      <c r="G173" s="217"/>
      <c r="H173" s="219"/>
      <c r="I173" s="226"/>
      <c r="J173" s="209"/>
      <c r="K173" s="209"/>
      <c r="L173" s="209"/>
      <c r="M173" s="209"/>
      <c r="N173" s="210"/>
      <c r="O173" s="210"/>
      <c r="P173" s="176" t="e">
        <f t="shared" si="55"/>
        <v>#DIV/0!</v>
      </c>
      <c r="Q173" s="209"/>
      <c r="R173" s="209"/>
      <c r="S173" s="210"/>
      <c r="T173" s="209"/>
      <c r="U173" s="209"/>
      <c r="V173" s="210"/>
      <c r="W173" s="209"/>
      <c r="X173" s="209"/>
      <c r="Y173" s="210"/>
      <c r="Z173" s="55">
        <f t="shared" si="56"/>
        <v>0</v>
      </c>
      <c r="AA173" s="55">
        <f t="shared" si="56"/>
        <v>0</v>
      </c>
      <c r="AB173" s="210"/>
      <c r="AC173" s="83"/>
      <c r="AD173" s="83"/>
      <c r="AE173" s="291"/>
      <c r="AF173" s="209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176">
        <v>0</v>
      </c>
      <c r="AX173" s="209"/>
      <c r="AY173" s="209"/>
      <c r="AZ173" s="210"/>
      <c r="BA173" s="83"/>
      <c r="BB173" s="83"/>
      <c r="BC173" s="291"/>
      <c r="BD173" s="209"/>
      <c r="BE173" s="209"/>
      <c r="BF173" s="210"/>
      <c r="BG173" s="209"/>
      <c r="BH173" s="209"/>
      <c r="BI173" s="210"/>
      <c r="BJ173" s="55">
        <f t="shared" si="57"/>
        <v>0</v>
      </c>
      <c r="BK173" s="55">
        <f t="shared" si="57"/>
        <v>0</v>
      </c>
      <c r="BL173" s="210"/>
    </row>
    <row r="174" spans="1:64" hidden="1" x14ac:dyDescent="0.55000000000000004">
      <c r="A174" s="216"/>
      <c r="B174" s="217"/>
      <c r="C174" s="217"/>
      <c r="D174" s="214" t="s">
        <v>37</v>
      </c>
      <c r="E174" s="217"/>
      <c r="F174" s="217"/>
      <c r="G174" s="217"/>
      <c r="H174" s="219"/>
      <c r="I174" s="226"/>
      <c r="J174" s="209"/>
      <c r="K174" s="209"/>
      <c r="L174" s="209"/>
      <c r="M174" s="209"/>
      <c r="N174" s="210"/>
      <c r="O174" s="210"/>
      <c r="P174" s="176" t="e">
        <f t="shared" si="55"/>
        <v>#DIV/0!</v>
      </c>
      <c r="Q174" s="209"/>
      <c r="R174" s="209"/>
      <c r="S174" s="210"/>
      <c r="T174" s="209"/>
      <c r="U174" s="209"/>
      <c r="V174" s="210"/>
      <c r="W174" s="209"/>
      <c r="X174" s="209"/>
      <c r="Y174" s="210"/>
      <c r="Z174" s="55">
        <f t="shared" si="56"/>
        <v>0</v>
      </c>
      <c r="AA174" s="55">
        <f t="shared" si="56"/>
        <v>0</v>
      </c>
      <c r="AB174" s="210"/>
      <c r="AC174" s="83"/>
      <c r="AD174" s="83"/>
      <c r="AE174" s="291"/>
      <c r="AF174" s="209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176">
        <v>0</v>
      </c>
      <c r="AX174" s="209"/>
      <c r="AY174" s="209"/>
      <c r="AZ174" s="210"/>
      <c r="BA174" s="83"/>
      <c r="BB174" s="83"/>
      <c r="BC174" s="291"/>
      <c r="BD174" s="209"/>
      <c r="BE174" s="209"/>
      <c r="BF174" s="210"/>
      <c r="BG174" s="209"/>
      <c r="BH174" s="209"/>
      <c r="BI174" s="210"/>
      <c r="BJ174" s="55">
        <f t="shared" si="57"/>
        <v>0</v>
      </c>
      <c r="BK174" s="55">
        <f t="shared" si="57"/>
        <v>0</v>
      </c>
      <c r="BL174" s="210"/>
    </row>
    <row r="175" spans="1:64" hidden="1" x14ac:dyDescent="0.55000000000000004">
      <c r="A175" s="216"/>
      <c r="B175" s="217"/>
      <c r="C175" s="217"/>
      <c r="D175" s="214"/>
      <c r="E175" s="214" t="s">
        <v>38</v>
      </c>
      <c r="F175" s="217"/>
      <c r="G175" s="217"/>
      <c r="H175" s="219"/>
      <c r="I175" s="226"/>
      <c r="J175" s="209"/>
      <c r="K175" s="209"/>
      <c r="L175" s="209"/>
      <c r="M175" s="209"/>
      <c r="N175" s="210"/>
      <c r="O175" s="210"/>
      <c r="P175" s="176" t="e">
        <f t="shared" si="55"/>
        <v>#DIV/0!</v>
      </c>
      <c r="Q175" s="209"/>
      <c r="R175" s="209"/>
      <c r="S175" s="210"/>
      <c r="T175" s="209"/>
      <c r="U175" s="209"/>
      <c r="V175" s="210"/>
      <c r="W175" s="209"/>
      <c r="X175" s="209"/>
      <c r="Y175" s="210"/>
      <c r="Z175" s="55">
        <f t="shared" si="56"/>
        <v>0</v>
      </c>
      <c r="AA175" s="55">
        <f t="shared" si="56"/>
        <v>0</v>
      </c>
      <c r="AB175" s="210"/>
      <c r="AC175" s="83"/>
      <c r="AD175" s="83"/>
      <c r="AE175" s="291"/>
      <c r="AF175" s="209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176">
        <v>0</v>
      </c>
      <c r="AX175" s="209"/>
      <c r="AY175" s="209"/>
      <c r="AZ175" s="210"/>
      <c r="BA175" s="83"/>
      <c r="BB175" s="83"/>
      <c r="BC175" s="291"/>
      <c r="BD175" s="209"/>
      <c r="BE175" s="209"/>
      <c r="BF175" s="210"/>
      <c r="BG175" s="209"/>
      <c r="BH175" s="209"/>
      <c r="BI175" s="210"/>
      <c r="BJ175" s="55">
        <f t="shared" si="57"/>
        <v>0</v>
      </c>
      <c r="BK175" s="55">
        <f t="shared" si="57"/>
        <v>0</v>
      </c>
      <c r="BL175" s="210"/>
    </row>
    <row r="176" spans="1:64" hidden="1" x14ac:dyDescent="0.55000000000000004">
      <c r="A176" s="216"/>
      <c r="B176" s="217"/>
      <c r="C176" s="217"/>
      <c r="D176" s="214"/>
      <c r="E176" s="214"/>
      <c r="F176" s="218" t="s">
        <v>118</v>
      </c>
      <c r="G176" s="217"/>
      <c r="H176" s="219"/>
      <c r="I176" s="226"/>
      <c r="J176" s="209"/>
      <c r="K176" s="209"/>
      <c r="L176" s="209"/>
      <c r="M176" s="209"/>
      <c r="N176" s="210"/>
      <c r="O176" s="210"/>
      <c r="P176" s="176" t="e">
        <f t="shared" si="55"/>
        <v>#DIV/0!</v>
      </c>
      <c r="Q176" s="209"/>
      <c r="R176" s="209"/>
      <c r="S176" s="210"/>
      <c r="T176" s="209"/>
      <c r="U176" s="209"/>
      <c r="V176" s="210"/>
      <c r="W176" s="209"/>
      <c r="X176" s="209"/>
      <c r="Y176" s="210"/>
      <c r="Z176" s="55">
        <f t="shared" si="56"/>
        <v>0</v>
      </c>
      <c r="AA176" s="55">
        <f t="shared" si="56"/>
        <v>0</v>
      </c>
      <c r="AB176" s="210"/>
      <c r="AC176" s="83"/>
      <c r="AD176" s="83"/>
      <c r="AE176" s="291"/>
      <c r="AF176" s="209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176">
        <v>0</v>
      </c>
      <c r="AX176" s="209"/>
      <c r="AY176" s="209"/>
      <c r="AZ176" s="210"/>
      <c r="BA176" s="83"/>
      <c r="BB176" s="83"/>
      <c r="BC176" s="291"/>
      <c r="BD176" s="209"/>
      <c r="BE176" s="209"/>
      <c r="BF176" s="210"/>
      <c r="BG176" s="209"/>
      <c r="BH176" s="209"/>
      <c r="BI176" s="210"/>
      <c r="BJ176" s="55">
        <f t="shared" si="57"/>
        <v>0</v>
      </c>
      <c r="BK176" s="55">
        <f t="shared" si="57"/>
        <v>0</v>
      </c>
      <c r="BL176" s="210"/>
    </row>
    <row r="177" spans="1:64" hidden="1" x14ac:dyDescent="0.55000000000000004">
      <c r="A177" s="216"/>
      <c r="B177" s="217"/>
      <c r="C177" s="217"/>
      <c r="D177" s="214"/>
      <c r="E177" s="214"/>
      <c r="F177" s="218" t="s">
        <v>133</v>
      </c>
      <c r="G177" s="217"/>
      <c r="H177" s="219"/>
      <c r="I177" s="226"/>
      <c r="J177" s="209"/>
      <c r="K177" s="209"/>
      <c r="L177" s="209"/>
      <c r="M177" s="209"/>
      <c r="N177" s="210"/>
      <c r="O177" s="210"/>
      <c r="P177" s="176" t="e">
        <f t="shared" si="55"/>
        <v>#DIV/0!</v>
      </c>
      <c r="Q177" s="209"/>
      <c r="R177" s="209"/>
      <c r="S177" s="210"/>
      <c r="T177" s="209"/>
      <c r="U177" s="209"/>
      <c r="V177" s="210"/>
      <c r="W177" s="209"/>
      <c r="X177" s="209"/>
      <c r="Y177" s="210"/>
      <c r="Z177" s="55">
        <f t="shared" si="56"/>
        <v>0</v>
      </c>
      <c r="AA177" s="55">
        <f t="shared" si="56"/>
        <v>0</v>
      </c>
      <c r="AB177" s="210"/>
      <c r="AC177" s="83"/>
      <c r="AD177" s="83"/>
      <c r="AE177" s="291"/>
      <c r="AF177" s="209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176">
        <v>0</v>
      </c>
      <c r="AX177" s="209"/>
      <c r="AY177" s="209"/>
      <c r="AZ177" s="210"/>
      <c r="BA177" s="83"/>
      <c r="BB177" s="83"/>
      <c r="BC177" s="291"/>
      <c r="BD177" s="209"/>
      <c r="BE177" s="209"/>
      <c r="BF177" s="210"/>
      <c r="BG177" s="209"/>
      <c r="BH177" s="209"/>
      <c r="BI177" s="210"/>
      <c r="BJ177" s="55">
        <f t="shared" si="57"/>
        <v>0</v>
      </c>
      <c r="BK177" s="55">
        <f t="shared" si="57"/>
        <v>0</v>
      </c>
      <c r="BL177" s="210"/>
    </row>
    <row r="178" spans="1:64" hidden="1" x14ac:dyDescent="0.55000000000000004">
      <c r="A178" s="216"/>
      <c r="B178" s="217"/>
      <c r="C178" s="217"/>
      <c r="D178" s="214"/>
      <c r="E178" s="214" t="s">
        <v>134</v>
      </c>
      <c r="F178" s="218"/>
      <c r="G178" s="217"/>
      <c r="H178" s="219"/>
      <c r="I178" s="226"/>
      <c r="J178" s="209"/>
      <c r="K178" s="209"/>
      <c r="L178" s="209"/>
      <c r="M178" s="209"/>
      <c r="N178" s="210"/>
      <c r="O178" s="210"/>
      <c r="P178" s="176" t="e">
        <f t="shared" si="55"/>
        <v>#DIV/0!</v>
      </c>
      <c r="Q178" s="209"/>
      <c r="R178" s="209"/>
      <c r="S178" s="210"/>
      <c r="T178" s="209"/>
      <c r="U178" s="209"/>
      <c r="V178" s="210"/>
      <c r="W178" s="209"/>
      <c r="X178" s="209"/>
      <c r="Y178" s="210"/>
      <c r="Z178" s="55">
        <f t="shared" si="56"/>
        <v>0</v>
      </c>
      <c r="AA178" s="55">
        <f t="shared" si="56"/>
        <v>0</v>
      </c>
      <c r="AB178" s="210"/>
      <c r="AC178" s="83"/>
      <c r="AD178" s="83"/>
      <c r="AE178" s="291"/>
      <c r="AF178" s="209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176">
        <v>0</v>
      </c>
      <c r="AX178" s="209"/>
      <c r="AY178" s="209"/>
      <c r="AZ178" s="210"/>
      <c r="BA178" s="83"/>
      <c r="BB178" s="83"/>
      <c r="BC178" s="291"/>
      <c r="BD178" s="209"/>
      <c r="BE178" s="209"/>
      <c r="BF178" s="210"/>
      <c r="BG178" s="209"/>
      <c r="BH178" s="209"/>
      <c r="BI178" s="210"/>
      <c r="BJ178" s="55">
        <f t="shared" si="57"/>
        <v>0</v>
      </c>
      <c r="BK178" s="55">
        <f t="shared" si="57"/>
        <v>0</v>
      </c>
      <c r="BL178" s="210"/>
    </row>
    <row r="179" spans="1:64" hidden="1" x14ac:dyDescent="0.55000000000000004">
      <c r="A179" s="216"/>
      <c r="B179" s="217"/>
      <c r="C179" s="217"/>
      <c r="D179" s="214"/>
      <c r="E179" s="214"/>
      <c r="F179" s="218" t="s">
        <v>135</v>
      </c>
      <c r="G179" s="217"/>
      <c r="H179" s="219"/>
      <c r="I179" s="226"/>
      <c r="J179" s="209"/>
      <c r="K179" s="209"/>
      <c r="L179" s="209"/>
      <c r="M179" s="209"/>
      <c r="N179" s="210"/>
      <c r="O179" s="210"/>
      <c r="P179" s="176" t="e">
        <f t="shared" si="55"/>
        <v>#DIV/0!</v>
      </c>
      <c r="Q179" s="209"/>
      <c r="R179" s="209"/>
      <c r="S179" s="210"/>
      <c r="T179" s="209"/>
      <c r="U179" s="209"/>
      <c r="V179" s="210"/>
      <c r="W179" s="209"/>
      <c r="X179" s="209"/>
      <c r="Y179" s="210"/>
      <c r="Z179" s="55">
        <f t="shared" si="56"/>
        <v>0</v>
      </c>
      <c r="AA179" s="55">
        <f t="shared" si="56"/>
        <v>0</v>
      </c>
      <c r="AB179" s="210"/>
      <c r="AC179" s="83"/>
      <c r="AD179" s="83"/>
      <c r="AE179" s="291"/>
      <c r="AF179" s="209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176">
        <v>0</v>
      </c>
      <c r="AX179" s="209"/>
      <c r="AY179" s="209"/>
      <c r="AZ179" s="210"/>
      <c r="BA179" s="83"/>
      <c r="BB179" s="83"/>
      <c r="BC179" s="291"/>
      <c r="BD179" s="209"/>
      <c r="BE179" s="209"/>
      <c r="BF179" s="210"/>
      <c r="BG179" s="209"/>
      <c r="BH179" s="209"/>
      <c r="BI179" s="210"/>
      <c r="BJ179" s="55">
        <f t="shared" si="57"/>
        <v>0</v>
      </c>
      <c r="BK179" s="55">
        <f t="shared" si="57"/>
        <v>0</v>
      </c>
      <c r="BL179" s="210"/>
    </row>
    <row r="180" spans="1:64" hidden="1" x14ac:dyDescent="0.55000000000000004">
      <c r="A180" s="216"/>
      <c r="B180" s="217"/>
      <c r="C180" s="217"/>
      <c r="D180" s="214"/>
      <c r="E180" s="214"/>
      <c r="F180" s="218" t="s">
        <v>120</v>
      </c>
      <c r="G180" s="217"/>
      <c r="H180" s="219"/>
      <c r="I180" s="226"/>
      <c r="J180" s="209"/>
      <c r="K180" s="209"/>
      <c r="L180" s="209"/>
      <c r="M180" s="209"/>
      <c r="N180" s="210"/>
      <c r="O180" s="210"/>
      <c r="P180" s="176" t="e">
        <f t="shared" si="55"/>
        <v>#DIV/0!</v>
      </c>
      <c r="Q180" s="209"/>
      <c r="R180" s="209"/>
      <c r="S180" s="210"/>
      <c r="T180" s="209"/>
      <c r="U180" s="209"/>
      <c r="V180" s="210"/>
      <c r="W180" s="209"/>
      <c r="X180" s="209"/>
      <c r="Y180" s="210"/>
      <c r="Z180" s="55">
        <f t="shared" si="56"/>
        <v>0</v>
      </c>
      <c r="AA180" s="55">
        <f t="shared" si="56"/>
        <v>0</v>
      </c>
      <c r="AB180" s="210"/>
      <c r="AC180" s="83"/>
      <c r="AD180" s="83"/>
      <c r="AE180" s="291"/>
      <c r="AF180" s="209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176">
        <v>0</v>
      </c>
      <c r="AX180" s="209"/>
      <c r="AY180" s="209"/>
      <c r="AZ180" s="210"/>
      <c r="BA180" s="83"/>
      <c r="BB180" s="83"/>
      <c r="BC180" s="291"/>
      <c r="BD180" s="209"/>
      <c r="BE180" s="209"/>
      <c r="BF180" s="210"/>
      <c r="BG180" s="209"/>
      <c r="BH180" s="209"/>
      <c r="BI180" s="210"/>
      <c r="BJ180" s="55">
        <f t="shared" si="57"/>
        <v>0</v>
      </c>
      <c r="BK180" s="55">
        <f t="shared" si="57"/>
        <v>0</v>
      </c>
      <c r="BL180" s="210"/>
    </row>
    <row r="181" spans="1:64" hidden="1" x14ac:dyDescent="0.55000000000000004">
      <c r="A181" s="216"/>
      <c r="B181" s="217"/>
      <c r="C181" s="217"/>
      <c r="D181" s="214"/>
      <c r="E181" s="214" t="s">
        <v>121</v>
      </c>
      <c r="F181" s="218"/>
      <c r="G181" s="217"/>
      <c r="H181" s="219"/>
      <c r="I181" s="226"/>
      <c r="J181" s="209"/>
      <c r="K181" s="209"/>
      <c r="L181" s="209"/>
      <c r="M181" s="209"/>
      <c r="N181" s="210"/>
      <c r="O181" s="210"/>
      <c r="P181" s="176" t="e">
        <f t="shared" si="55"/>
        <v>#DIV/0!</v>
      </c>
      <c r="Q181" s="209"/>
      <c r="R181" s="209"/>
      <c r="S181" s="210"/>
      <c r="T181" s="209"/>
      <c r="U181" s="209"/>
      <c r="V181" s="210"/>
      <c r="W181" s="209"/>
      <c r="X181" s="209"/>
      <c r="Y181" s="210"/>
      <c r="Z181" s="55">
        <f t="shared" si="56"/>
        <v>0</v>
      </c>
      <c r="AA181" s="55">
        <f t="shared" si="56"/>
        <v>0</v>
      </c>
      <c r="AB181" s="210"/>
      <c r="AC181" s="83"/>
      <c r="AD181" s="83"/>
      <c r="AE181" s="291"/>
      <c r="AF181" s="209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176">
        <v>0</v>
      </c>
      <c r="AX181" s="209"/>
      <c r="AY181" s="209"/>
      <c r="AZ181" s="210"/>
      <c r="BA181" s="83"/>
      <c r="BB181" s="83"/>
      <c r="BC181" s="291"/>
      <c r="BD181" s="209"/>
      <c r="BE181" s="209"/>
      <c r="BF181" s="210"/>
      <c r="BG181" s="209"/>
      <c r="BH181" s="209"/>
      <c r="BI181" s="210"/>
      <c r="BJ181" s="55">
        <f t="shared" si="57"/>
        <v>0</v>
      </c>
      <c r="BK181" s="55">
        <f t="shared" si="57"/>
        <v>0</v>
      </c>
      <c r="BL181" s="210"/>
    </row>
    <row r="182" spans="1:64" hidden="1" x14ac:dyDescent="0.55000000000000004">
      <c r="A182" s="216"/>
      <c r="B182" s="217"/>
      <c r="C182" s="217"/>
      <c r="D182" s="214" t="s">
        <v>40</v>
      </c>
      <c r="E182" s="217"/>
      <c r="F182" s="217"/>
      <c r="G182" s="217"/>
      <c r="H182" s="219"/>
      <c r="I182" s="226"/>
      <c r="J182" s="209"/>
      <c r="K182" s="209"/>
      <c r="L182" s="209"/>
      <c r="M182" s="209"/>
      <c r="N182" s="210"/>
      <c r="O182" s="210"/>
      <c r="P182" s="176" t="e">
        <f t="shared" si="55"/>
        <v>#DIV/0!</v>
      </c>
      <c r="Q182" s="209"/>
      <c r="R182" s="209"/>
      <c r="S182" s="210"/>
      <c r="T182" s="209"/>
      <c r="U182" s="209"/>
      <c r="V182" s="210"/>
      <c r="W182" s="209"/>
      <c r="X182" s="209"/>
      <c r="Y182" s="210"/>
      <c r="Z182" s="55">
        <f t="shared" si="56"/>
        <v>0</v>
      </c>
      <c r="AA182" s="55">
        <f t="shared" si="56"/>
        <v>0</v>
      </c>
      <c r="AB182" s="210"/>
      <c r="AC182" s="83"/>
      <c r="AD182" s="83"/>
      <c r="AE182" s="291"/>
      <c r="AF182" s="209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176">
        <v>0</v>
      </c>
      <c r="AX182" s="209"/>
      <c r="AY182" s="209"/>
      <c r="AZ182" s="210"/>
      <c r="BA182" s="83"/>
      <c r="BB182" s="83"/>
      <c r="BC182" s="291"/>
      <c r="BD182" s="209"/>
      <c r="BE182" s="209"/>
      <c r="BF182" s="210"/>
      <c r="BG182" s="209"/>
      <c r="BH182" s="209"/>
      <c r="BI182" s="210"/>
      <c r="BJ182" s="55">
        <f t="shared" si="57"/>
        <v>0</v>
      </c>
      <c r="BK182" s="55">
        <f t="shared" si="57"/>
        <v>0</v>
      </c>
      <c r="BL182" s="210"/>
    </row>
    <row r="183" spans="1:64" hidden="1" x14ac:dyDescent="0.55000000000000004">
      <c r="A183" s="216"/>
      <c r="B183" s="217"/>
      <c r="C183" s="217"/>
      <c r="D183" s="214"/>
      <c r="E183" s="214" t="s">
        <v>41</v>
      </c>
      <c r="F183" s="217"/>
      <c r="G183" s="217"/>
      <c r="H183" s="219"/>
      <c r="I183" s="226"/>
      <c r="J183" s="209"/>
      <c r="K183" s="209"/>
      <c r="L183" s="209"/>
      <c r="M183" s="209"/>
      <c r="N183" s="210"/>
      <c r="O183" s="210"/>
      <c r="P183" s="176" t="e">
        <f t="shared" si="55"/>
        <v>#DIV/0!</v>
      </c>
      <c r="Q183" s="209"/>
      <c r="R183" s="209"/>
      <c r="S183" s="210"/>
      <c r="T183" s="209"/>
      <c r="U183" s="209"/>
      <c r="V183" s="210"/>
      <c r="W183" s="209"/>
      <c r="X183" s="209"/>
      <c r="Y183" s="210"/>
      <c r="Z183" s="55">
        <f t="shared" si="56"/>
        <v>0</v>
      </c>
      <c r="AA183" s="55">
        <f t="shared" si="56"/>
        <v>0</v>
      </c>
      <c r="AB183" s="210"/>
      <c r="AC183" s="83"/>
      <c r="AD183" s="83"/>
      <c r="AE183" s="291"/>
      <c r="AF183" s="209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176">
        <v>0</v>
      </c>
      <c r="AX183" s="209"/>
      <c r="AY183" s="209"/>
      <c r="AZ183" s="210"/>
      <c r="BA183" s="83"/>
      <c r="BB183" s="83"/>
      <c r="BC183" s="291"/>
      <c r="BD183" s="209"/>
      <c r="BE183" s="209"/>
      <c r="BF183" s="210"/>
      <c r="BG183" s="209"/>
      <c r="BH183" s="209"/>
      <c r="BI183" s="210"/>
      <c r="BJ183" s="55">
        <f t="shared" si="57"/>
        <v>0</v>
      </c>
      <c r="BK183" s="55">
        <f t="shared" si="57"/>
        <v>0</v>
      </c>
      <c r="BL183" s="210"/>
    </row>
    <row r="184" spans="1:64" hidden="1" x14ac:dyDescent="0.55000000000000004">
      <c r="A184" s="216"/>
      <c r="B184" s="217"/>
      <c r="C184" s="217"/>
      <c r="D184" s="214"/>
      <c r="E184" s="217"/>
      <c r="F184" s="214" t="s">
        <v>42</v>
      </c>
      <c r="G184" s="217"/>
      <c r="H184" s="219"/>
      <c r="I184" s="226"/>
      <c r="J184" s="209"/>
      <c r="K184" s="209"/>
      <c r="L184" s="209"/>
      <c r="M184" s="209"/>
      <c r="N184" s="210"/>
      <c r="O184" s="210"/>
      <c r="P184" s="176" t="e">
        <f t="shared" si="55"/>
        <v>#DIV/0!</v>
      </c>
      <c r="Q184" s="209"/>
      <c r="R184" s="209"/>
      <c r="S184" s="210"/>
      <c r="T184" s="209"/>
      <c r="U184" s="209"/>
      <c r="V184" s="210"/>
      <c r="W184" s="209"/>
      <c r="X184" s="209"/>
      <c r="Y184" s="210"/>
      <c r="Z184" s="55">
        <f t="shared" si="56"/>
        <v>0</v>
      </c>
      <c r="AA184" s="55">
        <f t="shared" si="56"/>
        <v>0</v>
      </c>
      <c r="AB184" s="210"/>
      <c r="AC184" s="83"/>
      <c r="AD184" s="83"/>
      <c r="AE184" s="291"/>
      <c r="AF184" s="209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176">
        <v>0</v>
      </c>
      <c r="AX184" s="209"/>
      <c r="AY184" s="209"/>
      <c r="AZ184" s="210"/>
      <c r="BA184" s="83"/>
      <c r="BB184" s="83"/>
      <c r="BC184" s="291"/>
      <c r="BD184" s="209"/>
      <c r="BE184" s="209"/>
      <c r="BF184" s="210"/>
      <c r="BG184" s="209"/>
      <c r="BH184" s="209"/>
      <c r="BI184" s="210"/>
      <c r="BJ184" s="55">
        <f t="shared" si="57"/>
        <v>0</v>
      </c>
      <c r="BK184" s="55">
        <f t="shared" si="57"/>
        <v>0</v>
      </c>
      <c r="BL184" s="210"/>
    </row>
    <row r="185" spans="1:64" hidden="1" x14ac:dyDescent="0.55000000000000004">
      <c r="A185" s="216"/>
      <c r="B185" s="217"/>
      <c r="C185" s="217"/>
      <c r="D185" s="214"/>
      <c r="E185" s="217"/>
      <c r="F185" s="214" t="s">
        <v>47</v>
      </c>
      <c r="G185" s="217"/>
      <c r="H185" s="219"/>
      <c r="I185" s="226"/>
      <c r="J185" s="209"/>
      <c r="K185" s="209"/>
      <c r="L185" s="209"/>
      <c r="M185" s="209"/>
      <c r="N185" s="210"/>
      <c r="O185" s="210"/>
      <c r="P185" s="176" t="e">
        <f t="shared" si="55"/>
        <v>#DIV/0!</v>
      </c>
      <c r="Q185" s="209"/>
      <c r="R185" s="209"/>
      <c r="S185" s="210"/>
      <c r="T185" s="209"/>
      <c r="U185" s="209"/>
      <c r="V185" s="210"/>
      <c r="W185" s="209"/>
      <c r="X185" s="209"/>
      <c r="Y185" s="210"/>
      <c r="Z185" s="55">
        <f t="shared" si="56"/>
        <v>0</v>
      </c>
      <c r="AA185" s="55">
        <f t="shared" si="56"/>
        <v>0</v>
      </c>
      <c r="AB185" s="210"/>
      <c r="AC185" s="83"/>
      <c r="AD185" s="83"/>
      <c r="AE185" s="291"/>
      <c r="AF185" s="209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176">
        <v>0</v>
      </c>
      <c r="AX185" s="209"/>
      <c r="AY185" s="209"/>
      <c r="AZ185" s="210"/>
      <c r="BA185" s="83"/>
      <c r="BB185" s="83"/>
      <c r="BC185" s="291"/>
      <c r="BD185" s="209"/>
      <c r="BE185" s="209"/>
      <c r="BF185" s="210"/>
      <c r="BG185" s="209"/>
      <c r="BH185" s="209"/>
      <c r="BI185" s="210"/>
      <c r="BJ185" s="55">
        <f t="shared" si="57"/>
        <v>0</v>
      </c>
      <c r="BK185" s="55">
        <f t="shared" si="57"/>
        <v>0</v>
      </c>
      <c r="BL185" s="210"/>
    </row>
    <row r="186" spans="1:64" hidden="1" x14ac:dyDescent="0.55000000000000004">
      <c r="A186" s="216"/>
      <c r="B186" s="217"/>
      <c r="C186" s="217"/>
      <c r="D186" s="214"/>
      <c r="E186" s="217"/>
      <c r="F186" s="214" t="s">
        <v>59</v>
      </c>
      <c r="G186" s="217"/>
      <c r="H186" s="219"/>
      <c r="I186" s="226"/>
      <c r="J186" s="209"/>
      <c r="K186" s="209"/>
      <c r="L186" s="209"/>
      <c r="M186" s="209"/>
      <c r="N186" s="210"/>
      <c r="O186" s="210"/>
      <c r="P186" s="176" t="e">
        <f t="shared" si="55"/>
        <v>#DIV/0!</v>
      </c>
      <c r="Q186" s="209"/>
      <c r="R186" s="209"/>
      <c r="S186" s="210"/>
      <c r="T186" s="209"/>
      <c r="U186" s="209"/>
      <c r="V186" s="210"/>
      <c r="W186" s="209"/>
      <c r="X186" s="209"/>
      <c r="Y186" s="210"/>
      <c r="Z186" s="55">
        <f t="shared" si="56"/>
        <v>0</v>
      </c>
      <c r="AA186" s="55">
        <f t="shared" si="56"/>
        <v>0</v>
      </c>
      <c r="AB186" s="210"/>
      <c r="AC186" s="83"/>
      <c r="AD186" s="83"/>
      <c r="AE186" s="291"/>
      <c r="AF186" s="209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176">
        <v>0</v>
      </c>
      <c r="AX186" s="209"/>
      <c r="AY186" s="209"/>
      <c r="AZ186" s="210"/>
      <c r="BA186" s="83"/>
      <c r="BB186" s="83"/>
      <c r="BC186" s="291"/>
      <c r="BD186" s="209"/>
      <c r="BE186" s="209"/>
      <c r="BF186" s="210"/>
      <c r="BG186" s="209"/>
      <c r="BH186" s="209"/>
      <c r="BI186" s="210"/>
      <c r="BJ186" s="55">
        <f t="shared" si="57"/>
        <v>0</v>
      </c>
      <c r="BK186" s="55">
        <f t="shared" si="57"/>
        <v>0</v>
      </c>
      <c r="BL186" s="210"/>
    </row>
    <row r="187" spans="1:64" hidden="1" x14ac:dyDescent="0.55000000000000004">
      <c r="A187" s="216"/>
      <c r="B187" s="217"/>
      <c r="C187" s="217"/>
      <c r="D187" s="214"/>
      <c r="E187" s="214" t="s">
        <v>67</v>
      </c>
      <c r="F187" s="214"/>
      <c r="G187" s="217"/>
      <c r="H187" s="219"/>
      <c r="I187" s="226"/>
      <c r="J187" s="209"/>
      <c r="K187" s="209"/>
      <c r="L187" s="209"/>
      <c r="M187" s="209"/>
      <c r="N187" s="210"/>
      <c r="O187" s="210"/>
      <c r="P187" s="176" t="e">
        <f t="shared" si="55"/>
        <v>#DIV/0!</v>
      </c>
      <c r="Q187" s="209"/>
      <c r="R187" s="209"/>
      <c r="S187" s="210"/>
      <c r="T187" s="209"/>
      <c r="U187" s="209"/>
      <c r="V187" s="210"/>
      <c r="W187" s="209"/>
      <c r="X187" s="209"/>
      <c r="Y187" s="210"/>
      <c r="Z187" s="55">
        <f t="shared" si="56"/>
        <v>0</v>
      </c>
      <c r="AA187" s="55">
        <f t="shared" si="56"/>
        <v>0</v>
      </c>
      <c r="AB187" s="210"/>
      <c r="AC187" s="83"/>
      <c r="AD187" s="83"/>
      <c r="AE187" s="291"/>
      <c r="AF187" s="209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176">
        <v>0</v>
      </c>
      <c r="AX187" s="209"/>
      <c r="AY187" s="209"/>
      <c r="AZ187" s="210"/>
      <c r="BA187" s="83"/>
      <c r="BB187" s="83"/>
      <c r="BC187" s="291"/>
      <c r="BD187" s="209"/>
      <c r="BE187" s="209"/>
      <c r="BF187" s="210"/>
      <c r="BG187" s="209"/>
      <c r="BH187" s="209"/>
      <c r="BI187" s="210"/>
      <c r="BJ187" s="55">
        <f t="shared" si="57"/>
        <v>0</v>
      </c>
      <c r="BK187" s="55">
        <f t="shared" si="57"/>
        <v>0</v>
      </c>
      <c r="BL187" s="210"/>
    </row>
    <row r="188" spans="1:64" hidden="1" x14ac:dyDescent="0.55000000000000004">
      <c r="A188" s="216"/>
      <c r="B188" s="217"/>
      <c r="C188" s="217"/>
      <c r="D188" s="214" t="s">
        <v>70</v>
      </c>
      <c r="E188" s="217"/>
      <c r="F188" s="217"/>
      <c r="G188" s="217"/>
      <c r="H188" s="219"/>
      <c r="I188" s="226"/>
      <c r="J188" s="209"/>
      <c r="K188" s="209"/>
      <c r="L188" s="209"/>
      <c r="M188" s="209"/>
      <c r="N188" s="210"/>
      <c r="O188" s="210"/>
      <c r="P188" s="176" t="e">
        <f t="shared" si="55"/>
        <v>#DIV/0!</v>
      </c>
      <c r="Q188" s="209"/>
      <c r="R188" s="209"/>
      <c r="S188" s="210"/>
      <c r="T188" s="209"/>
      <c r="U188" s="209"/>
      <c r="V188" s="210"/>
      <c r="W188" s="209"/>
      <c r="X188" s="209"/>
      <c r="Y188" s="210"/>
      <c r="Z188" s="55">
        <f t="shared" si="56"/>
        <v>0</v>
      </c>
      <c r="AA188" s="55">
        <f t="shared" si="56"/>
        <v>0</v>
      </c>
      <c r="AB188" s="210"/>
      <c r="AC188" s="83"/>
      <c r="AD188" s="83"/>
      <c r="AE188" s="291"/>
      <c r="AF188" s="209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176">
        <v>0</v>
      </c>
      <c r="AX188" s="209"/>
      <c r="AY188" s="209"/>
      <c r="AZ188" s="210"/>
      <c r="BA188" s="83"/>
      <c r="BB188" s="83"/>
      <c r="BC188" s="291"/>
      <c r="BD188" s="209"/>
      <c r="BE188" s="209"/>
      <c r="BF188" s="210"/>
      <c r="BG188" s="209"/>
      <c r="BH188" s="209"/>
      <c r="BI188" s="210"/>
      <c r="BJ188" s="55">
        <f t="shared" si="57"/>
        <v>0</v>
      </c>
      <c r="BK188" s="55">
        <f t="shared" si="57"/>
        <v>0</v>
      </c>
      <c r="BL188" s="210"/>
    </row>
    <row r="189" spans="1:64" hidden="1" x14ac:dyDescent="0.55000000000000004">
      <c r="A189" s="216"/>
      <c r="B189" s="217"/>
      <c r="C189" s="217"/>
      <c r="D189" s="214"/>
      <c r="E189" s="214" t="s">
        <v>71</v>
      </c>
      <c r="F189" s="217"/>
      <c r="G189" s="217"/>
      <c r="H189" s="219"/>
      <c r="I189" s="226"/>
      <c r="J189" s="209"/>
      <c r="K189" s="209"/>
      <c r="L189" s="209"/>
      <c r="M189" s="209"/>
      <c r="N189" s="210"/>
      <c r="O189" s="210"/>
      <c r="P189" s="176" t="e">
        <f t="shared" si="55"/>
        <v>#DIV/0!</v>
      </c>
      <c r="Q189" s="209"/>
      <c r="R189" s="209"/>
      <c r="S189" s="210"/>
      <c r="T189" s="209"/>
      <c r="U189" s="209"/>
      <c r="V189" s="210"/>
      <c r="W189" s="209"/>
      <c r="X189" s="209"/>
      <c r="Y189" s="210"/>
      <c r="Z189" s="55">
        <f t="shared" si="56"/>
        <v>0</v>
      </c>
      <c r="AA189" s="55">
        <f t="shared" si="56"/>
        <v>0</v>
      </c>
      <c r="AB189" s="210"/>
      <c r="AC189" s="83"/>
      <c r="AD189" s="83"/>
      <c r="AE189" s="291"/>
      <c r="AF189" s="209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176">
        <v>0</v>
      </c>
      <c r="AX189" s="209"/>
      <c r="AY189" s="209"/>
      <c r="AZ189" s="210"/>
      <c r="BA189" s="83"/>
      <c r="BB189" s="83"/>
      <c r="BC189" s="291"/>
      <c r="BD189" s="209"/>
      <c r="BE189" s="209"/>
      <c r="BF189" s="210"/>
      <c r="BG189" s="209"/>
      <c r="BH189" s="209"/>
      <c r="BI189" s="210"/>
      <c r="BJ189" s="55">
        <f t="shared" si="57"/>
        <v>0</v>
      </c>
      <c r="BK189" s="55">
        <f t="shared" si="57"/>
        <v>0</v>
      </c>
      <c r="BL189" s="210"/>
    </row>
    <row r="190" spans="1:64" hidden="1" x14ac:dyDescent="0.55000000000000004">
      <c r="A190" s="216"/>
      <c r="B190" s="217"/>
      <c r="C190" s="214" t="s">
        <v>136</v>
      </c>
      <c r="D190" s="217"/>
      <c r="E190" s="217"/>
      <c r="F190" s="217"/>
      <c r="G190" s="217"/>
      <c r="H190" s="219"/>
      <c r="I190" s="226"/>
      <c r="J190" s="209"/>
      <c r="K190" s="209"/>
      <c r="L190" s="209"/>
      <c r="M190" s="209"/>
      <c r="N190" s="210"/>
      <c r="O190" s="210"/>
      <c r="P190" s="176" t="e">
        <f t="shared" si="55"/>
        <v>#DIV/0!</v>
      </c>
      <c r="Q190" s="209"/>
      <c r="R190" s="209"/>
      <c r="S190" s="210"/>
      <c r="T190" s="209"/>
      <c r="U190" s="209"/>
      <c r="V190" s="210"/>
      <c r="W190" s="209"/>
      <c r="X190" s="209"/>
      <c r="Y190" s="210"/>
      <c r="Z190" s="55">
        <f t="shared" si="56"/>
        <v>0</v>
      </c>
      <c r="AA190" s="55">
        <f t="shared" si="56"/>
        <v>0</v>
      </c>
      <c r="AB190" s="210"/>
      <c r="AC190" s="83"/>
      <c r="AD190" s="83"/>
      <c r="AE190" s="291"/>
      <c r="AF190" s="209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176">
        <v>0</v>
      </c>
      <c r="AX190" s="209"/>
      <c r="AY190" s="209"/>
      <c r="AZ190" s="210"/>
      <c r="BA190" s="83"/>
      <c r="BB190" s="83"/>
      <c r="BC190" s="291"/>
      <c r="BD190" s="209"/>
      <c r="BE190" s="209"/>
      <c r="BF190" s="210"/>
      <c r="BG190" s="209"/>
      <c r="BH190" s="209"/>
      <c r="BI190" s="210"/>
      <c r="BJ190" s="55">
        <f t="shared" si="57"/>
        <v>0</v>
      </c>
      <c r="BK190" s="55">
        <f t="shared" si="57"/>
        <v>0</v>
      </c>
      <c r="BL190" s="210"/>
    </row>
    <row r="191" spans="1:64" hidden="1" x14ac:dyDescent="0.55000000000000004">
      <c r="A191" s="216"/>
      <c r="B191" s="217"/>
      <c r="C191" s="217"/>
      <c r="D191" s="214" t="s">
        <v>40</v>
      </c>
      <c r="E191" s="217"/>
      <c r="F191" s="217"/>
      <c r="G191" s="217"/>
      <c r="H191" s="219"/>
      <c r="I191" s="226"/>
      <c r="J191" s="209"/>
      <c r="K191" s="209"/>
      <c r="L191" s="209"/>
      <c r="M191" s="209"/>
      <c r="N191" s="210"/>
      <c r="O191" s="210"/>
      <c r="P191" s="176" t="e">
        <f t="shared" si="55"/>
        <v>#DIV/0!</v>
      </c>
      <c r="Q191" s="209"/>
      <c r="R191" s="209"/>
      <c r="S191" s="210"/>
      <c r="T191" s="209"/>
      <c r="U191" s="209"/>
      <c r="V191" s="210"/>
      <c r="W191" s="209"/>
      <c r="X191" s="209"/>
      <c r="Y191" s="210"/>
      <c r="Z191" s="55">
        <f t="shared" si="56"/>
        <v>0</v>
      </c>
      <c r="AA191" s="55">
        <f t="shared" si="56"/>
        <v>0</v>
      </c>
      <c r="AB191" s="210"/>
      <c r="AC191" s="83"/>
      <c r="AD191" s="83"/>
      <c r="AE191" s="291"/>
      <c r="AF191" s="209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176">
        <v>0</v>
      </c>
      <c r="AX191" s="209"/>
      <c r="AY191" s="209"/>
      <c r="AZ191" s="210"/>
      <c r="BA191" s="83"/>
      <c r="BB191" s="83"/>
      <c r="BC191" s="291"/>
      <c r="BD191" s="209"/>
      <c r="BE191" s="209"/>
      <c r="BF191" s="210"/>
      <c r="BG191" s="209"/>
      <c r="BH191" s="209"/>
      <c r="BI191" s="210"/>
      <c r="BJ191" s="55">
        <f t="shared" si="57"/>
        <v>0</v>
      </c>
      <c r="BK191" s="55">
        <f t="shared" si="57"/>
        <v>0</v>
      </c>
      <c r="BL191" s="210"/>
    </row>
    <row r="192" spans="1:64" hidden="1" x14ac:dyDescent="0.55000000000000004">
      <c r="A192" s="216"/>
      <c r="B192" s="217"/>
      <c r="C192" s="217"/>
      <c r="D192" s="214"/>
      <c r="E192" s="214" t="s">
        <v>41</v>
      </c>
      <c r="F192" s="217"/>
      <c r="G192" s="217"/>
      <c r="H192" s="219"/>
      <c r="I192" s="226"/>
      <c r="J192" s="209"/>
      <c r="K192" s="209"/>
      <c r="L192" s="209"/>
      <c r="M192" s="209"/>
      <c r="N192" s="210"/>
      <c r="O192" s="210"/>
      <c r="P192" s="176" t="e">
        <f t="shared" si="55"/>
        <v>#DIV/0!</v>
      </c>
      <c r="Q192" s="209"/>
      <c r="R192" s="209"/>
      <c r="S192" s="210"/>
      <c r="T192" s="209"/>
      <c r="U192" s="209"/>
      <c r="V192" s="210"/>
      <c r="W192" s="209"/>
      <c r="X192" s="209"/>
      <c r="Y192" s="210"/>
      <c r="Z192" s="55">
        <f t="shared" si="56"/>
        <v>0</v>
      </c>
      <c r="AA192" s="55">
        <f t="shared" si="56"/>
        <v>0</v>
      </c>
      <c r="AB192" s="210"/>
      <c r="AC192" s="83"/>
      <c r="AD192" s="83"/>
      <c r="AE192" s="291"/>
      <c r="AF192" s="209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176">
        <v>0</v>
      </c>
      <c r="AX192" s="209"/>
      <c r="AY192" s="209"/>
      <c r="AZ192" s="210"/>
      <c r="BA192" s="83"/>
      <c r="BB192" s="83"/>
      <c r="BC192" s="291"/>
      <c r="BD192" s="209"/>
      <c r="BE192" s="209"/>
      <c r="BF192" s="210"/>
      <c r="BG192" s="209"/>
      <c r="BH192" s="209"/>
      <c r="BI192" s="210"/>
      <c r="BJ192" s="55">
        <f t="shared" si="57"/>
        <v>0</v>
      </c>
      <c r="BK192" s="55">
        <f t="shared" si="57"/>
        <v>0</v>
      </c>
      <c r="BL192" s="210"/>
    </row>
    <row r="193" spans="1:64" hidden="1" x14ac:dyDescent="0.55000000000000004">
      <c r="A193" s="216"/>
      <c r="B193" s="217"/>
      <c r="C193" s="217"/>
      <c r="D193" s="214"/>
      <c r="E193" s="217"/>
      <c r="F193" s="214" t="s">
        <v>42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176" t="e">
        <f t="shared" si="55"/>
        <v>#DIV/0!</v>
      </c>
      <c r="Q193" s="209"/>
      <c r="R193" s="209"/>
      <c r="S193" s="210"/>
      <c r="T193" s="209"/>
      <c r="U193" s="209"/>
      <c r="V193" s="210"/>
      <c r="W193" s="209"/>
      <c r="X193" s="209"/>
      <c r="Y193" s="210"/>
      <c r="Z193" s="55">
        <f t="shared" si="56"/>
        <v>0</v>
      </c>
      <c r="AA193" s="55">
        <f t="shared" si="56"/>
        <v>0</v>
      </c>
      <c r="AB193" s="210"/>
      <c r="AC193" s="83"/>
      <c r="AD193" s="83"/>
      <c r="AE193" s="291"/>
      <c r="AF193" s="209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176">
        <v>0</v>
      </c>
      <c r="AX193" s="209"/>
      <c r="AY193" s="209"/>
      <c r="AZ193" s="210"/>
      <c r="BA193" s="83"/>
      <c r="BB193" s="83"/>
      <c r="BC193" s="291"/>
      <c r="BD193" s="209"/>
      <c r="BE193" s="209"/>
      <c r="BF193" s="210"/>
      <c r="BG193" s="209"/>
      <c r="BH193" s="209"/>
      <c r="BI193" s="210"/>
      <c r="BJ193" s="55">
        <f t="shared" si="57"/>
        <v>0</v>
      </c>
      <c r="BK193" s="55">
        <f t="shared" si="57"/>
        <v>0</v>
      </c>
      <c r="BL193" s="210"/>
    </row>
    <row r="194" spans="1:64" hidden="1" x14ac:dyDescent="0.55000000000000004">
      <c r="A194" s="216"/>
      <c r="B194" s="217"/>
      <c r="C194" s="217"/>
      <c r="D194" s="214"/>
      <c r="E194" s="217"/>
      <c r="F194" s="214" t="s">
        <v>47</v>
      </c>
      <c r="G194" s="217"/>
      <c r="H194" s="219"/>
      <c r="I194" s="226"/>
      <c r="J194" s="209"/>
      <c r="K194" s="209"/>
      <c r="L194" s="209"/>
      <c r="M194" s="209"/>
      <c r="N194" s="210"/>
      <c r="O194" s="210"/>
      <c r="P194" s="176" t="e">
        <f t="shared" si="55"/>
        <v>#DIV/0!</v>
      </c>
      <c r="Q194" s="209"/>
      <c r="R194" s="209"/>
      <c r="S194" s="210"/>
      <c r="T194" s="209"/>
      <c r="U194" s="209"/>
      <c r="V194" s="210"/>
      <c r="W194" s="209"/>
      <c r="X194" s="209"/>
      <c r="Y194" s="210"/>
      <c r="Z194" s="55">
        <f t="shared" si="56"/>
        <v>0</v>
      </c>
      <c r="AA194" s="55">
        <f t="shared" si="56"/>
        <v>0</v>
      </c>
      <c r="AB194" s="210"/>
      <c r="AC194" s="83"/>
      <c r="AD194" s="83"/>
      <c r="AE194" s="291"/>
      <c r="AF194" s="209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176">
        <v>0</v>
      </c>
      <c r="AX194" s="209"/>
      <c r="AY194" s="209"/>
      <c r="AZ194" s="210"/>
      <c r="BA194" s="83"/>
      <c r="BB194" s="83"/>
      <c r="BC194" s="291"/>
      <c r="BD194" s="209"/>
      <c r="BE194" s="209"/>
      <c r="BF194" s="210"/>
      <c r="BG194" s="209"/>
      <c r="BH194" s="209"/>
      <c r="BI194" s="210"/>
      <c r="BJ194" s="55">
        <f t="shared" si="57"/>
        <v>0</v>
      </c>
      <c r="BK194" s="55">
        <f t="shared" si="57"/>
        <v>0</v>
      </c>
      <c r="BL194" s="210"/>
    </row>
    <row r="195" spans="1:64" hidden="1" x14ac:dyDescent="0.55000000000000004">
      <c r="A195" s="216"/>
      <c r="B195" s="217"/>
      <c r="C195" s="217"/>
      <c r="D195" s="214"/>
      <c r="E195" s="217"/>
      <c r="F195" s="214" t="s">
        <v>59</v>
      </c>
      <c r="G195" s="217"/>
      <c r="H195" s="219"/>
      <c r="I195" s="226"/>
      <c r="J195" s="209"/>
      <c r="K195" s="209"/>
      <c r="L195" s="209"/>
      <c r="M195" s="209"/>
      <c r="N195" s="210"/>
      <c r="O195" s="210"/>
      <c r="P195" s="176" t="e">
        <f t="shared" si="55"/>
        <v>#DIV/0!</v>
      </c>
      <c r="Q195" s="209"/>
      <c r="R195" s="209"/>
      <c r="S195" s="210"/>
      <c r="T195" s="209"/>
      <c r="U195" s="209"/>
      <c r="V195" s="210"/>
      <c r="W195" s="209"/>
      <c r="X195" s="209"/>
      <c r="Y195" s="210"/>
      <c r="Z195" s="55">
        <f t="shared" si="56"/>
        <v>0</v>
      </c>
      <c r="AA195" s="55">
        <f t="shared" si="56"/>
        <v>0</v>
      </c>
      <c r="AB195" s="210"/>
      <c r="AC195" s="83"/>
      <c r="AD195" s="83"/>
      <c r="AE195" s="291"/>
      <c r="AF195" s="209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176">
        <v>0</v>
      </c>
      <c r="AX195" s="209"/>
      <c r="AY195" s="209"/>
      <c r="AZ195" s="210"/>
      <c r="BA195" s="83"/>
      <c r="BB195" s="83"/>
      <c r="BC195" s="291"/>
      <c r="BD195" s="209"/>
      <c r="BE195" s="209"/>
      <c r="BF195" s="210"/>
      <c r="BG195" s="209"/>
      <c r="BH195" s="209"/>
      <c r="BI195" s="210"/>
      <c r="BJ195" s="55">
        <f t="shared" si="57"/>
        <v>0</v>
      </c>
      <c r="BK195" s="55">
        <f t="shared" si="57"/>
        <v>0</v>
      </c>
      <c r="BL195" s="210"/>
    </row>
    <row r="196" spans="1:64" hidden="1" x14ac:dyDescent="0.55000000000000004">
      <c r="A196" s="216"/>
      <c r="B196" s="217"/>
      <c r="C196" s="217"/>
      <c r="D196" s="214"/>
      <c r="E196" s="214" t="s">
        <v>67</v>
      </c>
      <c r="F196" s="214"/>
      <c r="G196" s="217"/>
      <c r="H196" s="219"/>
      <c r="I196" s="226"/>
      <c r="J196" s="209"/>
      <c r="K196" s="209"/>
      <c r="L196" s="209"/>
      <c r="M196" s="209"/>
      <c r="N196" s="210"/>
      <c r="O196" s="210"/>
      <c r="P196" s="176" t="e">
        <f t="shared" si="55"/>
        <v>#DIV/0!</v>
      </c>
      <c r="Q196" s="209"/>
      <c r="R196" s="209"/>
      <c r="S196" s="210"/>
      <c r="T196" s="209"/>
      <c r="U196" s="209"/>
      <c r="V196" s="210"/>
      <c r="W196" s="209"/>
      <c r="X196" s="209"/>
      <c r="Y196" s="210"/>
      <c r="Z196" s="55">
        <f t="shared" si="56"/>
        <v>0</v>
      </c>
      <c r="AA196" s="55">
        <f t="shared" si="56"/>
        <v>0</v>
      </c>
      <c r="AB196" s="210"/>
      <c r="AC196" s="83"/>
      <c r="AD196" s="83"/>
      <c r="AE196" s="291"/>
      <c r="AF196" s="209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176">
        <v>0</v>
      </c>
      <c r="AX196" s="209"/>
      <c r="AY196" s="209"/>
      <c r="AZ196" s="210"/>
      <c r="BA196" s="83"/>
      <c r="BB196" s="83"/>
      <c r="BC196" s="291"/>
      <c r="BD196" s="209"/>
      <c r="BE196" s="209"/>
      <c r="BF196" s="210"/>
      <c r="BG196" s="209"/>
      <c r="BH196" s="209"/>
      <c r="BI196" s="210"/>
      <c r="BJ196" s="55">
        <f t="shared" si="57"/>
        <v>0</v>
      </c>
      <c r="BK196" s="55">
        <f t="shared" si="57"/>
        <v>0</v>
      </c>
      <c r="BL196" s="210"/>
    </row>
    <row r="197" spans="1:64" hidden="1" x14ac:dyDescent="0.55000000000000004">
      <c r="A197" s="216"/>
      <c r="B197" s="217"/>
      <c r="C197" s="217"/>
      <c r="D197" s="214" t="s">
        <v>77</v>
      </c>
      <c r="E197" s="217"/>
      <c r="F197" s="217"/>
      <c r="G197" s="217"/>
      <c r="H197" s="219"/>
      <c r="I197" s="226"/>
      <c r="J197" s="209"/>
      <c r="K197" s="209"/>
      <c r="L197" s="209"/>
      <c r="M197" s="209"/>
      <c r="N197" s="210"/>
      <c r="O197" s="210"/>
      <c r="P197" s="176" t="e">
        <f t="shared" si="55"/>
        <v>#DIV/0!</v>
      </c>
      <c r="Q197" s="209"/>
      <c r="R197" s="209"/>
      <c r="S197" s="210"/>
      <c r="T197" s="209"/>
      <c r="U197" s="209"/>
      <c r="V197" s="210"/>
      <c r="W197" s="209"/>
      <c r="X197" s="209"/>
      <c r="Y197" s="210"/>
      <c r="Z197" s="55">
        <f t="shared" si="56"/>
        <v>0</v>
      </c>
      <c r="AA197" s="55">
        <f t="shared" si="56"/>
        <v>0</v>
      </c>
      <c r="AB197" s="210"/>
      <c r="AC197" s="83"/>
      <c r="AD197" s="83"/>
      <c r="AE197" s="291"/>
      <c r="AF197" s="209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176">
        <v>0</v>
      </c>
      <c r="AX197" s="209"/>
      <c r="AY197" s="209"/>
      <c r="AZ197" s="210"/>
      <c r="BA197" s="83"/>
      <c r="BB197" s="83"/>
      <c r="BC197" s="291"/>
      <c r="BD197" s="209"/>
      <c r="BE197" s="209"/>
      <c r="BF197" s="210"/>
      <c r="BG197" s="209"/>
      <c r="BH197" s="209"/>
      <c r="BI197" s="210"/>
      <c r="BJ197" s="55">
        <f t="shared" si="57"/>
        <v>0</v>
      </c>
      <c r="BK197" s="55">
        <f t="shared" si="57"/>
        <v>0</v>
      </c>
      <c r="BL197" s="210"/>
    </row>
    <row r="198" spans="1:64" hidden="1" x14ac:dyDescent="0.55000000000000004">
      <c r="A198" s="216"/>
      <c r="B198" s="217"/>
      <c r="C198" s="217"/>
      <c r="D198" s="214"/>
      <c r="E198" s="214" t="s">
        <v>78</v>
      </c>
      <c r="F198" s="217"/>
      <c r="G198" s="217"/>
      <c r="H198" s="219"/>
      <c r="I198" s="226"/>
      <c r="J198" s="209"/>
      <c r="K198" s="209"/>
      <c r="L198" s="209"/>
      <c r="M198" s="209"/>
      <c r="N198" s="210"/>
      <c r="O198" s="210"/>
      <c r="P198" s="176" t="e">
        <f t="shared" si="55"/>
        <v>#DIV/0!</v>
      </c>
      <c r="Q198" s="209"/>
      <c r="R198" s="209"/>
      <c r="S198" s="210"/>
      <c r="T198" s="209"/>
      <c r="U198" s="209"/>
      <c r="V198" s="210"/>
      <c r="W198" s="209"/>
      <c r="X198" s="209"/>
      <c r="Y198" s="210"/>
      <c r="Z198" s="55">
        <f t="shared" si="56"/>
        <v>0</v>
      </c>
      <c r="AA198" s="55">
        <f t="shared" si="56"/>
        <v>0</v>
      </c>
      <c r="AB198" s="210"/>
      <c r="AC198" s="83"/>
      <c r="AD198" s="83"/>
      <c r="AE198" s="291"/>
      <c r="AF198" s="209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176">
        <v>0</v>
      </c>
      <c r="AX198" s="209"/>
      <c r="AY198" s="209"/>
      <c r="AZ198" s="210"/>
      <c r="BA198" s="83"/>
      <c r="BB198" s="83"/>
      <c r="BC198" s="291"/>
      <c r="BD198" s="209"/>
      <c r="BE198" s="209"/>
      <c r="BF198" s="210"/>
      <c r="BG198" s="209"/>
      <c r="BH198" s="209"/>
      <c r="BI198" s="210"/>
      <c r="BJ198" s="55">
        <f t="shared" si="57"/>
        <v>0</v>
      </c>
      <c r="BK198" s="55">
        <f t="shared" si="57"/>
        <v>0</v>
      </c>
      <c r="BL198" s="210"/>
    </row>
    <row r="199" spans="1:64" hidden="1" x14ac:dyDescent="0.55000000000000004">
      <c r="A199" s="216"/>
      <c r="B199" s="217"/>
      <c r="C199" s="217"/>
      <c r="D199" s="214"/>
      <c r="E199" s="217"/>
      <c r="F199" s="214" t="s">
        <v>79</v>
      </c>
      <c r="G199" s="217"/>
      <c r="H199" s="219"/>
      <c r="I199" s="226"/>
      <c r="J199" s="209"/>
      <c r="K199" s="209"/>
      <c r="L199" s="209"/>
      <c r="M199" s="209"/>
      <c r="N199" s="210"/>
      <c r="O199" s="210"/>
      <c r="P199" s="176" t="e">
        <f t="shared" si="55"/>
        <v>#DIV/0!</v>
      </c>
      <c r="Q199" s="209"/>
      <c r="R199" s="209"/>
      <c r="S199" s="210"/>
      <c r="T199" s="209"/>
      <c r="U199" s="209"/>
      <c r="V199" s="210"/>
      <c r="W199" s="209"/>
      <c r="X199" s="209"/>
      <c r="Y199" s="210"/>
      <c r="Z199" s="55">
        <f t="shared" si="56"/>
        <v>0</v>
      </c>
      <c r="AA199" s="55">
        <f t="shared" si="56"/>
        <v>0</v>
      </c>
      <c r="AB199" s="210"/>
      <c r="AC199" s="83"/>
      <c r="AD199" s="83"/>
      <c r="AE199" s="291"/>
      <c r="AF199" s="209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176">
        <v>0</v>
      </c>
      <c r="AX199" s="209"/>
      <c r="AY199" s="209"/>
      <c r="AZ199" s="210"/>
      <c r="BA199" s="83"/>
      <c r="BB199" s="83"/>
      <c r="BC199" s="291"/>
      <c r="BD199" s="209"/>
      <c r="BE199" s="209"/>
      <c r="BF199" s="210"/>
      <c r="BG199" s="209"/>
      <c r="BH199" s="209"/>
      <c r="BI199" s="210"/>
      <c r="BJ199" s="55">
        <f t="shared" si="57"/>
        <v>0</v>
      </c>
      <c r="BK199" s="55">
        <f t="shared" si="57"/>
        <v>0</v>
      </c>
      <c r="BL199" s="210"/>
    </row>
    <row r="200" spans="1:64" hidden="1" x14ac:dyDescent="0.55000000000000004">
      <c r="A200" s="216"/>
      <c r="B200" s="217"/>
      <c r="C200" s="217"/>
      <c r="D200" s="214"/>
      <c r="E200" s="217"/>
      <c r="F200" s="214" t="s">
        <v>126</v>
      </c>
      <c r="G200" s="217"/>
      <c r="H200" s="219"/>
      <c r="I200" s="226"/>
      <c r="J200" s="209"/>
      <c r="K200" s="209"/>
      <c r="L200" s="209"/>
      <c r="M200" s="209"/>
      <c r="N200" s="210"/>
      <c r="O200" s="210"/>
      <c r="P200" s="176" t="e">
        <f t="shared" si="55"/>
        <v>#DIV/0!</v>
      </c>
      <c r="Q200" s="209"/>
      <c r="R200" s="209"/>
      <c r="S200" s="210"/>
      <c r="T200" s="209"/>
      <c r="U200" s="209"/>
      <c r="V200" s="210"/>
      <c r="W200" s="209"/>
      <c r="X200" s="209"/>
      <c r="Y200" s="210"/>
      <c r="Z200" s="55">
        <f t="shared" si="56"/>
        <v>0</v>
      </c>
      <c r="AA200" s="55">
        <f t="shared" si="56"/>
        <v>0</v>
      </c>
      <c r="AB200" s="210"/>
      <c r="AC200" s="83"/>
      <c r="AD200" s="83"/>
      <c r="AE200" s="291"/>
      <c r="AF200" s="209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176">
        <v>0</v>
      </c>
      <c r="AX200" s="209"/>
      <c r="AY200" s="209"/>
      <c r="AZ200" s="210"/>
      <c r="BA200" s="83"/>
      <c r="BB200" s="83"/>
      <c r="BC200" s="291"/>
      <c r="BD200" s="209"/>
      <c r="BE200" s="209"/>
      <c r="BF200" s="210"/>
      <c r="BG200" s="209"/>
      <c r="BH200" s="209"/>
      <c r="BI200" s="210"/>
      <c r="BJ200" s="55">
        <f t="shared" si="57"/>
        <v>0</v>
      </c>
      <c r="BK200" s="55">
        <f t="shared" si="57"/>
        <v>0</v>
      </c>
      <c r="BL200" s="210"/>
    </row>
    <row r="201" spans="1:64" hidden="1" x14ac:dyDescent="0.55000000000000004">
      <c r="A201" s="216"/>
      <c r="B201" s="217"/>
      <c r="C201" s="214" t="s">
        <v>137</v>
      </c>
      <c r="D201" s="217"/>
      <c r="E201" s="217"/>
      <c r="F201" s="217"/>
      <c r="G201" s="217"/>
      <c r="H201" s="219"/>
      <c r="I201" s="226"/>
      <c r="J201" s="209"/>
      <c r="K201" s="209"/>
      <c r="L201" s="209"/>
      <c r="M201" s="209"/>
      <c r="N201" s="210"/>
      <c r="O201" s="210"/>
      <c r="P201" s="176" t="e">
        <f t="shared" si="55"/>
        <v>#DIV/0!</v>
      </c>
      <c r="Q201" s="209"/>
      <c r="R201" s="209"/>
      <c r="S201" s="210"/>
      <c r="T201" s="209"/>
      <c r="U201" s="209"/>
      <c r="V201" s="210"/>
      <c r="W201" s="209"/>
      <c r="X201" s="209"/>
      <c r="Y201" s="210"/>
      <c r="Z201" s="55">
        <f t="shared" si="56"/>
        <v>0</v>
      </c>
      <c r="AA201" s="55">
        <f t="shared" si="56"/>
        <v>0</v>
      </c>
      <c r="AB201" s="210"/>
      <c r="AC201" s="83"/>
      <c r="AD201" s="83"/>
      <c r="AE201" s="291"/>
      <c r="AF201" s="209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176">
        <v>0</v>
      </c>
      <c r="AX201" s="209"/>
      <c r="AY201" s="209"/>
      <c r="AZ201" s="210"/>
      <c r="BA201" s="83"/>
      <c r="BB201" s="83"/>
      <c r="BC201" s="291"/>
      <c r="BD201" s="209"/>
      <c r="BE201" s="209"/>
      <c r="BF201" s="210"/>
      <c r="BG201" s="209"/>
      <c r="BH201" s="209"/>
      <c r="BI201" s="210"/>
      <c r="BJ201" s="55">
        <f t="shared" si="57"/>
        <v>0</v>
      </c>
      <c r="BK201" s="55">
        <f t="shared" si="57"/>
        <v>0</v>
      </c>
      <c r="BL201" s="210"/>
    </row>
    <row r="202" spans="1:64" hidden="1" x14ac:dyDescent="0.55000000000000004">
      <c r="A202" s="216"/>
      <c r="B202" s="217"/>
      <c r="C202" s="217"/>
      <c r="D202" s="214" t="s">
        <v>138</v>
      </c>
      <c r="E202" s="217"/>
      <c r="F202" s="217"/>
      <c r="G202" s="217"/>
      <c r="H202" s="219"/>
      <c r="I202" s="226"/>
      <c r="J202" s="209"/>
      <c r="K202" s="209"/>
      <c r="L202" s="209"/>
      <c r="M202" s="209"/>
      <c r="N202" s="210"/>
      <c r="O202" s="210"/>
      <c r="P202" s="176" t="e">
        <f t="shared" si="55"/>
        <v>#DIV/0!</v>
      </c>
      <c r="Q202" s="209"/>
      <c r="R202" s="209"/>
      <c r="S202" s="210"/>
      <c r="T202" s="209"/>
      <c r="U202" s="209"/>
      <c r="V202" s="210"/>
      <c r="W202" s="209"/>
      <c r="X202" s="209"/>
      <c r="Y202" s="210"/>
      <c r="Z202" s="55">
        <f t="shared" si="56"/>
        <v>0</v>
      </c>
      <c r="AA202" s="55">
        <f t="shared" si="56"/>
        <v>0</v>
      </c>
      <c r="AB202" s="210"/>
      <c r="AC202" s="83"/>
      <c r="AD202" s="83"/>
      <c r="AE202" s="291"/>
      <c r="AF202" s="209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176">
        <v>0</v>
      </c>
      <c r="AX202" s="209"/>
      <c r="AY202" s="209"/>
      <c r="AZ202" s="210"/>
      <c r="BA202" s="83"/>
      <c r="BB202" s="83"/>
      <c r="BC202" s="291"/>
      <c r="BD202" s="209"/>
      <c r="BE202" s="209"/>
      <c r="BF202" s="210"/>
      <c r="BG202" s="209"/>
      <c r="BH202" s="209"/>
      <c r="BI202" s="210"/>
      <c r="BJ202" s="55">
        <f t="shared" si="57"/>
        <v>0</v>
      </c>
      <c r="BK202" s="55">
        <f t="shared" si="57"/>
        <v>0</v>
      </c>
      <c r="BL202" s="210"/>
    </row>
    <row r="203" spans="1:64" hidden="1" x14ac:dyDescent="0.55000000000000004">
      <c r="A203" s="216"/>
      <c r="B203" s="217"/>
      <c r="C203" s="217"/>
      <c r="D203" s="217"/>
      <c r="E203" s="214" t="s">
        <v>40</v>
      </c>
      <c r="F203" s="217"/>
      <c r="G203" s="217"/>
      <c r="H203" s="219"/>
      <c r="I203" s="226"/>
      <c r="J203" s="209"/>
      <c r="K203" s="209"/>
      <c r="L203" s="209"/>
      <c r="M203" s="209"/>
      <c r="N203" s="210"/>
      <c r="O203" s="210"/>
      <c r="P203" s="176" t="e">
        <f t="shared" si="55"/>
        <v>#DIV/0!</v>
      </c>
      <c r="Q203" s="209"/>
      <c r="R203" s="209"/>
      <c r="S203" s="210"/>
      <c r="T203" s="209"/>
      <c r="U203" s="209"/>
      <c r="V203" s="210"/>
      <c r="W203" s="209"/>
      <c r="X203" s="209"/>
      <c r="Y203" s="210"/>
      <c r="Z203" s="55">
        <f t="shared" si="56"/>
        <v>0</v>
      </c>
      <c r="AA203" s="55">
        <f t="shared" si="56"/>
        <v>0</v>
      </c>
      <c r="AB203" s="210"/>
      <c r="AC203" s="83"/>
      <c r="AD203" s="83"/>
      <c r="AE203" s="291"/>
      <c r="AF203" s="209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176">
        <v>0</v>
      </c>
      <c r="AX203" s="209"/>
      <c r="AY203" s="209"/>
      <c r="AZ203" s="210"/>
      <c r="BA203" s="83"/>
      <c r="BB203" s="83"/>
      <c r="BC203" s="291"/>
      <c r="BD203" s="209"/>
      <c r="BE203" s="209"/>
      <c r="BF203" s="210"/>
      <c r="BG203" s="209"/>
      <c r="BH203" s="209"/>
      <c r="BI203" s="210"/>
      <c r="BJ203" s="55">
        <f t="shared" si="57"/>
        <v>0</v>
      </c>
      <c r="BK203" s="55">
        <f t="shared" si="57"/>
        <v>0</v>
      </c>
      <c r="BL203" s="210"/>
    </row>
    <row r="204" spans="1:64" hidden="1" x14ac:dyDescent="0.55000000000000004">
      <c r="A204" s="216"/>
      <c r="B204" s="217"/>
      <c r="C204" s="217"/>
      <c r="D204" s="214"/>
      <c r="E204" s="217"/>
      <c r="F204" s="214" t="s">
        <v>41</v>
      </c>
      <c r="G204" s="217"/>
      <c r="H204" s="219"/>
      <c r="I204" s="226"/>
      <c r="J204" s="209"/>
      <c r="K204" s="209"/>
      <c r="L204" s="209"/>
      <c r="M204" s="209"/>
      <c r="N204" s="210"/>
      <c r="O204" s="210"/>
      <c r="P204" s="176" t="e">
        <f t="shared" si="55"/>
        <v>#DIV/0!</v>
      </c>
      <c r="Q204" s="209"/>
      <c r="R204" s="209"/>
      <c r="S204" s="210"/>
      <c r="T204" s="209"/>
      <c r="U204" s="209"/>
      <c r="V204" s="210"/>
      <c r="W204" s="209"/>
      <c r="X204" s="209"/>
      <c r="Y204" s="210"/>
      <c r="Z204" s="55">
        <f t="shared" si="56"/>
        <v>0</v>
      </c>
      <c r="AA204" s="55">
        <f t="shared" si="56"/>
        <v>0</v>
      </c>
      <c r="AB204" s="210"/>
      <c r="AC204" s="83"/>
      <c r="AD204" s="83"/>
      <c r="AE204" s="291"/>
      <c r="AF204" s="209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176">
        <v>0</v>
      </c>
      <c r="AX204" s="209"/>
      <c r="AY204" s="209"/>
      <c r="AZ204" s="210"/>
      <c r="BA204" s="83"/>
      <c r="BB204" s="83"/>
      <c r="BC204" s="291"/>
      <c r="BD204" s="209"/>
      <c r="BE204" s="209"/>
      <c r="BF204" s="210"/>
      <c r="BG204" s="209"/>
      <c r="BH204" s="209"/>
      <c r="BI204" s="210"/>
      <c r="BJ204" s="55">
        <f t="shared" si="57"/>
        <v>0</v>
      </c>
      <c r="BK204" s="55">
        <f t="shared" si="57"/>
        <v>0</v>
      </c>
      <c r="BL204" s="210"/>
    </row>
    <row r="205" spans="1:64" hidden="1" x14ac:dyDescent="0.55000000000000004">
      <c r="A205" s="216"/>
      <c r="B205" s="217"/>
      <c r="C205" s="217"/>
      <c r="D205" s="214"/>
      <c r="E205" s="217"/>
      <c r="F205" s="217"/>
      <c r="G205" s="214" t="s">
        <v>42</v>
      </c>
      <c r="H205" s="219"/>
      <c r="I205" s="226"/>
      <c r="J205" s="209"/>
      <c r="K205" s="209"/>
      <c r="L205" s="209"/>
      <c r="M205" s="209"/>
      <c r="N205" s="210"/>
      <c r="O205" s="210"/>
      <c r="P205" s="176" t="e">
        <f t="shared" ref="P205:P268" si="58">SUM(O205*100/L205)</f>
        <v>#DIV/0!</v>
      </c>
      <c r="Q205" s="209"/>
      <c r="R205" s="209"/>
      <c r="S205" s="210"/>
      <c r="T205" s="209"/>
      <c r="U205" s="209"/>
      <c r="V205" s="210"/>
      <c r="W205" s="209"/>
      <c r="X205" s="209"/>
      <c r="Y205" s="210"/>
      <c r="Z205" s="55">
        <f t="shared" ref="Z205:AA268" si="59">SUM(Q205,T205,W205)</f>
        <v>0</v>
      </c>
      <c r="AA205" s="55">
        <f t="shared" si="59"/>
        <v>0</v>
      </c>
      <c r="AB205" s="210"/>
      <c r="AC205" s="83"/>
      <c r="AD205" s="83"/>
      <c r="AE205" s="291"/>
      <c r="AF205" s="209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176">
        <v>0</v>
      </c>
      <c r="AX205" s="209"/>
      <c r="AY205" s="209"/>
      <c r="AZ205" s="210"/>
      <c r="BA205" s="83"/>
      <c r="BB205" s="83"/>
      <c r="BC205" s="291"/>
      <c r="BD205" s="209"/>
      <c r="BE205" s="209"/>
      <c r="BF205" s="210"/>
      <c r="BG205" s="209"/>
      <c r="BH205" s="209"/>
      <c r="BI205" s="210"/>
      <c r="BJ205" s="55">
        <f t="shared" ref="BJ205:BK268" si="60">SUM(BA205,BD205,BG205)</f>
        <v>0</v>
      </c>
      <c r="BK205" s="55">
        <f t="shared" si="60"/>
        <v>0</v>
      </c>
      <c r="BL205" s="210"/>
    </row>
    <row r="206" spans="1:64" hidden="1" x14ac:dyDescent="0.55000000000000004">
      <c r="A206" s="216"/>
      <c r="B206" s="217"/>
      <c r="C206" s="217"/>
      <c r="D206" s="214"/>
      <c r="E206" s="217"/>
      <c r="F206" s="217"/>
      <c r="G206" s="214" t="s">
        <v>47</v>
      </c>
      <c r="H206" s="219"/>
      <c r="I206" s="226"/>
      <c r="J206" s="209"/>
      <c r="K206" s="209"/>
      <c r="L206" s="209"/>
      <c r="M206" s="209"/>
      <c r="N206" s="210"/>
      <c r="O206" s="210"/>
      <c r="P206" s="176" t="e">
        <f t="shared" si="58"/>
        <v>#DIV/0!</v>
      </c>
      <c r="Q206" s="209"/>
      <c r="R206" s="209"/>
      <c r="S206" s="210"/>
      <c r="T206" s="209"/>
      <c r="U206" s="209"/>
      <c r="V206" s="210"/>
      <c r="W206" s="209"/>
      <c r="X206" s="209"/>
      <c r="Y206" s="210"/>
      <c r="Z206" s="55">
        <f t="shared" si="59"/>
        <v>0</v>
      </c>
      <c r="AA206" s="55">
        <f t="shared" si="59"/>
        <v>0</v>
      </c>
      <c r="AB206" s="210"/>
      <c r="AC206" s="83"/>
      <c r="AD206" s="83"/>
      <c r="AE206" s="291"/>
      <c r="AF206" s="209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176">
        <v>0</v>
      </c>
      <c r="AX206" s="209"/>
      <c r="AY206" s="209"/>
      <c r="AZ206" s="210"/>
      <c r="BA206" s="83"/>
      <c r="BB206" s="83"/>
      <c r="BC206" s="291"/>
      <c r="BD206" s="209"/>
      <c r="BE206" s="209"/>
      <c r="BF206" s="210"/>
      <c r="BG206" s="209"/>
      <c r="BH206" s="209"/>
      <c r="BI206" s="210"/>
      <c r="BJ206" s="55">
        <f t="shared" si="60"/>
        <v>0</v>
      </c>
      <c r="BK206" s="55">
        <f t="shared" si="60"/>
        <v>0</v>
      </c>
      <c r="BL206" s="210"/>
    </row>
    <row r="207" spans="1:64" hidden="1" x14ac:dyDescent="0.55000000000000004">
      <c r="A207" s="216"/>
      <c r="B207" s="217"/>
      <c r="C207" s="217"/>
      <c r="D207" s="214"/>
      <c r="E207" s="217"/>
      <c r="F207" s="217"/>
      <c r="G207" s="214" t="s">
        <v>59</v>
      </c>
      <c r="H207" s="219"/>
      <c r="I207" s="226"/>
      <c r="J207" s="209"/>
      <c r="K207" s="209"/>
      <c r="L207" s="209"/>
      <c r="M207" s="209"/>
      <c r="N207" s="210"/>
      <c r="O207" s="210"/>
      <c r="P207" s="176" t="e">
        <f t="shared" si="58"/>
        <v>#DIV/0!</v>
      </c>
      <c r="Q207" s="209"/>
      <c r="R207" s="209"/>
      <c r="S207" s="210"/>
      <c r="T207" s="209"/>
      <c r="U207" s="209"/>
      <c r="V207" s="210"/>
      <c r="W207" s="209"/>
      <c r="X207" s="209"/>
      <c r="Y207" s="210"/>
      <c r="Z207" s="55">
        <f t="shared" si="59"/>
        <v>0</v>
      </c>
      <c r="AA207" s="55">
        <f t="shared" si="59"/>
        <v>0</v>
      </c>
      <c r="AB207" s="210"/>
      <c r="AC207" s="83"/>
      <c r="AD207" s="83"/>
      <c r="AE207" s="291"/>
      <c r="AF207" s="209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176">
        <v>0</v>
      </c>
      <c r="AX207" s="209"/>
      <c r="AY207" s="209"/>
      <c r="AZ207" s="210"/>
      <c r="BA207" s="83"/>
      <c r="BB207" s="83"/>
      <c r="BC207" s="291"/>
      <c r="BD207" s="209"/>
      <c r="BE207" s="209"/>
      <c r="BF207" s="210"/>
      <c r="BG207" s="209"/>
      <c r="BH207" s="209"/>
      <c r="BI207" s="210"/>
      <c r="BJ207" s="55">
        <f t="shared" si="60"/>
        <v>0</v>
      </c>
      <c r="BK207" s="55">
        <f t="shared" si="60"/>
        <v>0</v>
      </c>
      <c r="BL207" s="210"/>
    </row>
    <row r="208" spans="1:64" hidden="1" x14ac:dyDescent="0.55000000000000004">
      <c r="A208" s="216"/>
      <c r="B208" s="217"/>
      <c r="C208" s="217"/>
      <c r="D208" s="214"/>
      <c r="E208" s="217"/>
      <c r="F208" s="214" t="s">
        <v>67</v>
      </c>
      <c r="G208" s="214"/>
      <c r="H208" s="219"/>
      <c r="I208" s="226"/>
      <c r="J208" s="209"/>
      <c r="K208" s="209"/>
      <c r="L208" s="209"/>
      <c r="M208" s="209"/>
      <c r="N208" s="210"/>
      <c r="O208" s="210"/>
      <c r="P208" s="176" t="e">
        <f t="shared" si="58"/>
        <v>#DIV/0!</v>
      </c>
      <c r="Q208" s="209"/>
      <c r="R208" s="209"/>
      <c r="S208" s="210"/>
      <c r="T208" s="209"/>
      <c r="U208" s="209"/>
      <c r="V208" s="210"/>
      <c r="W208" s="209"/>
      <c r="X208" s="209"/>
      <c r="Y208" s="210"/>
      <c r="Z208" s="55">
        <f t="shared" si="59"/>
        <v>0</v>
      </c>
      <c r="AA208" s="55">
        <f t="shared" si="59"/>
        <v>0</v>
      </c>
      <c r="AB208" s="210"/>
      <c r="AC208" s="83"/>
      <c r="AD208" s="83"/>
      <c r="AE208" s="291"/>
      <c r="AF208" s="209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176">
        <v>0</v>
      </c>
      <c r="AX208" s="209"/>
      <c r="AY208" s="209"/>
      <c r="AZ208" s="210"/>
      <c r="BA208" s="83"/>
      <c r="BB208" s="83"/>
      <c r="BC208" s="291"/>
      <c r="BD208" s="209"/>
      <c r="BE208" s="209"/>
      <c r="BF208" s="210"/>
      <c r="BG208" s="209"/>
      <c r="BH208" s="209"/>
      <c r="BI208" s="210"/>
      <c r="BJ208" s="55">
        <f t="shared" si="60"/>
        <v>0</v>
      </c>
      <c r="BK208" s="55">
        <f t="shared" si="60"/>
        <v>0</v>
      </c>
      <c r="BL208" s="210"/>
    </row>
    <row r="209" spans="1:64" hidden="1" x14ac:dyDescent="0.55000000000000004">
      <c r="A209" s="216"/>
      <c r="B209" s="217"/>
      <c r="C209" s="217"/>
      <c r="D209" s="217"/>
      <c r="E209" s="214" t="s">
        <v>70</v>
      </c>
      <c r="F209" s="217"/>
      <c r="G209" s="217"/>
      <c r="H209" s="219"/>
      <c r="I209" s="226"/>
      <c r="J209" s="209"/>
      <c r="K209" s="209"/>
      <c r="L209" s="209"/>
      <c r="M209" s="209"/>
      <c r="N209" s="210"/>
      <c r="O209" s="210"/>
      <c r="P209" s="176" t="e">
        <f t="shared" si="58"/>
        <v>#DIV/0!</v>
      </c>
      <c r="Q209" s="209"/>
      <c r="R209" s="209"/>
      <c r="S209" s="210"/>
      <c r="T209" s="209"/>
      <c r="U209" s="209"/>
      <c r="V209" s="210"/>
      <c r="W209" s="209"/>
      <c r="X209" s="209"/>
      <c r="Y209" s="210"/>
      <c r="Z209" s="55">
        <f t="shared" si="59"/>
        <v>0</v>
      </c>
      <c r="AA209" s="55">
        <f t="shared" si="59"/>
        <v>0</v>
      </c>
      <c r="AB209" s="210"/>
      <c r="AC209" s="83"/>
      <c r="AD209" s="83"/>
      <c r="AE209" s="291"/>
      <c r="AF209" s="209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176">
        <v>0</v>
      </c>
      <c r="AX209" s="209"/>
      <c r="AY209" s="209"/>
      <c r="AZ209" s="210"/>
      <c r="BA209" s="83"/>
      <c r="BB209" s="83"/>
      <c r="BC209" s="291"/>
      <c r="BD209" s="209"/>
      <c r="BE209" s="209"/>
      <c r="BF209" s="210"/>
      <c r="BG209" s="209"/>
      <c r="BH209" s="209"/>
      <c r="BI209" s="210"/>
      <c r="BJ209" s="55">
        <f t="shared" si="60"/>
        <v>0</v>
      </c>
      <c r="BK209" s="55">
        <f t="shared" si="60"/>
        <v>0</v>
      </c>
      <c r="BL209" s="210"/>
    </row>
    <row r="210" spans="1:64" hidden="1" x14ac:dyDescent="0.55000000000000004">
      <c r="A210" s="216"/>
      <c r="B210" s="217"/>
      <c r="C210" s="217"/>
      <c r="D210" s="217"/>
      <c r="E210" s="214"/>
      <c r="F210" s="214" t="s">
        <v>71</v>
      </c>
      <c r="G210" s="217"/>
      <c r="H210" s="219"/>
      <c r="I210" s="226"/>
      <c r="J210" s="209"/>
      <c r="K210" s="209"/>
      <c r="L210" s="209"/>
      <c r="M210" s="209"/>
      <c r="N210" s="210"/>
      <c r="O210" s="210"/>
      <c r="P210" s="176" t="e">
        <f t="shared" si="58"/>
        <v>#DIV/0!</v>
      </c>
      <c r="Q210" s="209"/>
      <c r="R210" s="209"/>
      <c r="S210" s="210"/>
      <c r="T210" s="209"/>
      <c r="U210" s="209"/>
      <c r="V210" s="210"/>
      <c r="W210" s="209"/>
      <c r="X210" s="209"/>
      <c r="Y210" s="210"/>
      <c r="Z210" s="55">
        <f t="shared" si="59"/>
        <v>0</v>
      </c>
      <c r="AA210" s="55">
        <f t="shared" si="59"/>
        <v>0</v>
      </c>
      <c r="AB210" s="210"/>
      <c r="AC210" s="83"/>
      <c r="AD210" s="83"/>
      <c r="AE210" s="291"/>
      <c r="AF210" s="209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176">
        <v>0</v>
      </c>
      <c r="AX210" s="209"/>
      <c r="AY210" s="209"/>
      <c r="AZ210" s="210"/>
      <c r="BA210" s="83"/>
      <c r="BB210" s="83"/>
      <c r="BC210" s="291"/>
      <c r="BD210" s="209"/>
      <c r="BE210" s="209"/>
      <c r="BF210" s="210"/>
      <c r="BG210" s="209"/>
      <c r="BH210" s="209"/>
      <c r="BI210" s="210"/>
      <c r="BJ210" s="55">
        <f t="shared" si="60"/>
        <v>0</v>
      </c>
      <c r="BK210" s="55">
        <f t="shared" si="60"/>
        <v>0</v>
      </c>
      <c r="BL210" s="210"/>
    </row>
    <row r="211" spans="1:64" hidden="1" x14ac:dyDescent="0.55000000000000004">
      <c r="A211" s="216"/>
      <c r="B211" s="217"/>
      <c r="C211" s="217"/>
      <c r="D211" s="214" t="s">
        <v>139</v>
      </c>
      <c r="E211" s="217"/>
      <c r="F211" s="217"/>
      <c r="G211" s="217"/>
      <c r="H211" s="219"/>
      <c r="I211" s="226"/>
      <c r="J211" s="209"/>
      <c r="K211" s="209"/>
      <c r="L211" s="209"/>
      <c r="M211" s="209"/>
      <c r="N211" s="210"/>
      <c r="O211" s="210"/>
      <c r="P211" s="176" t="e">
        <f t="shared" si="58"/>
        <v>#DIV/0!</v>
      </c>
      <c r="Q211" s="209"/>
      <c r="R211" s="209"/>
      <c r="S211" s="210"/>
      <c r="T211" s="209"/>
      <c r="U211" s="209"/>
      <c r="V211" s="210"/>
      <c r="W211" s="209"/>
      <c r="X211" s="209"/>
      <c r="Y211" s="210"/>
      <c r="Z211" s="55">
        <f t="shared" si="59"/>
        <v>0</v>
      </c>
      <c r="AA211" s="55">
        <f t="shared" si="59"/>
        <v>0</v>
      </c>
      <c r="AB211" s="210"/>
      <c r="AC211" s="83"/>
      <c r="AD211" s="83"/>
      <c r="AE211" s="291"/>
      <c r="AF211" s="209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176">
        <v>0</v>
      </c>
      <c r="AX211" s="209"/>
      <c r="AY211" s="209"/>
      <c r="AZ211" s="210"/>
      <c r="BA211" s="83"/>
      <c r="BB211" s="83"/>
      <c r="BC211" s="291"/>
      <c r="BD211" s="209"/>
      <c r="BE211" s="209"/>
      <c r="BF211" s="210"/>
      <c r="BG211" s="209"/>
      <c r="BH211" s="209"/>
      <c r="BI211" s="210"/>
      <c r="BJ211" s="55">
        <f t="shared" si="60"/>
        <v>0</v>
      </c>
      <c r="BK211" s="55">
        <f t="shared" si="60"/>
        <v>0</v>
      </c>
      <c r="BL211" s="210"/>
    </row>
    <row r="212" spans="1:64" hidden="1" x14ac:dyDescent="0.55000000000000004">
      <c r="A212" s="216"/>
      <c r="B212" s="217"/>
      <c r="C212" s="217"/>
      <c r="D212" s="217"/>
      <c r="E212" s="214" t="s">
        <v>94</v>
      </c>
      <c r="F212" s="217"/>
      <c r="G212" s="217"/>
      <c r="H212" s="219"/>
      <c r="I212" s="226"/>
      <c r="J212" s="209"/>
      <c r="K212" s="209"/>
      <c r="L212" s="209"/>
      <c r="M212" s="209"/>
      <c r="N212" s="210"/>
      <c r="O212" s="210"/>
      <c r="P212" s="176" t="e">
        <f t="shared" si="58"/>
        <v>#DIV/0!</v>
      </c>
      <c r="Q212" s="209"/>
      <c r="R212" s="209"/>
      <c r="S212" s="210"/>
      <c r="T212" s="209"/>
      <c r="U212" s="209"/>
      <c r="V212" s="210"/>
      <c r="W212" s="209"/>
      <c r="X212" s="209"/>
      <c r="Y212" s="210"/>
      <c r="Z212" s="55">
        <f t="shared" si="59"/>
        <v>0</v>
      </c>
      <c r="AA212" s="55">
        <f t="shared" si="59"/>
        <v>0</v>
      </c>
      <c r="AB212" s="210"/>
      <c r="AC212" s="83"/>
      <c r="AD212" s="83"/>
      <c r="AE212" s="291"/>
      <c r="AF212" s="209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176">
        <v>0</v>
      </c>
      <c r="AX212" s="209"/>
      <c r="AY212" s="209"/>
      <c r="AZ212" s="210"/>
      <c r="BA212" s="83"/>
      <c r="BB212" s="83"/>
      <c r="BC212" s="291"/>
      <c r="BD212" s="209"/>
      <c r="BE212" s="209"/>
      <c r="BF212" s="210"/>
      <c r="BG212" s="209"/>
      <c r="BH212" s="209"/>
      <c r="BI212" s="210"/>
      <c r="BJ212" s="55">
        <f t="shared" si="60"/>
        <v>0</v>
      </c>
      <c r="BK212" s="55">
        <f t="shared" si="60"/>
        <v>0</v>
      </c>
      <c r="BL212" s="210"/>
    </row>
    <row r="213" spans="1:64" hidden="1" x14ac:dyDescent="0.55000000000000004">
      <c r="A213" s="216"/>
      <c r="B213" s="217"/>
      <c r="C213" s="217"/>
      <c r="D213" s="217"/>
      <c r="E213" s="217"/>
      <c r="F213" s="214" t="s">
        <v>95</v>
      </c>
      <c r="G213" s="217"/>
      <c r="H213" s="219"/>
      <c r="I213" s="226"/>
      <c r="J213" s="209"/>
      <c r="K213" s="209"/>
      <c r="L213" s="209"/>
      <c r="M213" s="209"/>
      <c r="N213" s="210"/>
      <c r="O213" s="210"/>
      <c r="P213" s="176" t="e">
        <f t="shared" si="58"/>
        <v>#DIV/0!</v>
      </c>
      <c r="Q213" s="209"/>
      <c r="R213" s="209"/>
      <c r="S213" s="210"/>
      <c r="T213" s="209"/>
      <c r="U213" s="209"/>
      <c r="V213" s="210"/>
      <c r="W213" s="209"/>
      <c r="X213" s="209"/>
      <c r="Y213" s="210"/>
      <c r="Z213" s="55">
        <f t="shared" si="59"/>
        <v>0</v>
      </c>
      <c r="AA213" s="55">
        <f t="shared" si="59"/>
        <v>0</v>
      </c>
      <c r="AB213" s="210"/>
      <c r="AC213" s="83"/>
      <c r="AD213" s="83"/>
      <c r="AE213" s="291"/>
      <c r="AF213" s="209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176">
        <v>0</v>
      </c>
      <c r="AX213" s="209"/>
      <c r="AY213" s="209"/>
      <c r="AZ213" s="210"/>
      <c r="BA213" s="83"/>
      <c r="BB213" s="83"/>
      <c r="BC213" s="291"/>
      <c r="BD213" s="209"/>
      <c r="BE213" s="209"/>
      <c r="BF213" s="210"/>
      <c r="BG213" s="209"/>
      <c r="BH213" s="209"/>
      <c r="BI213" s="210"/>
      <c r="BJ213" s="55">
        <f t="shared" si="60"/>
        <v>0</v>
      </c>
      <c r="BK213" s="55">
        <f t="shared" si="60"/>
        <v>0</v>
      </c>
      <c r="BL213" s="210"/>
    </row>
    <row r="214" spans="1:64" hidden="1" x14ac:dyDescent="0.55000000000000004">
      <c r="A214" s="216"/>
      <c r="B214" s="217"/>
      <c r="C214" s="217"/>
      <c r="D214" s="217"/>
      <c r="E214" s="217"/>
      <c r="F214" s="217"/>
      <c r="G214" s="217" t="s">
        <v>129</v>
      </c>
      <c r="H214" s="219"/>
      <c r="I214" s="226"/>
      <c r="J214" s="209"/>
      <c r="K214" s="209"/>
      <c r="L214" s="209"/>
      <c r="M214" s="209"/>
      <c r="N214" s="210"/>
      <c r="O214" s="210"/>
      <c r="P214" s="176" t="e">
        <f t="shared" si="58"/>
        <v>#DIV/0!</v>
      </c>
      <c r="Q214" s="209"/>
      <c r="R214" s="209"/>
      <c r="S214" s="210"/>
      <c r="T214" s="209"/>
      <c r="U214" s="209"/>
      <c r="V214" s="210"/>
      <c r="W214" s="209"/>
      <c r="X214" s="209"/>
      <c r="Y214" s="210"/>
      <c r="Z214" s="55">
        <f t="shared" si="59"/>
        <v>0</v>
      </c>
      <c r="AA214" s="55">
        <f t="shared" si="59"/>
        <v>0</v>
      </c>
      <c r="AB214" s="210"/>
      <c r="AC214" s="83"/>
      <c r="AD214" s="83"/>
      <c r="AE214" s="291"/>
      <c r="AF214" s="209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176">
        <v>0</v>
      </c>
      <c r="AX214" s="209"/>
      <c r="AY214" s="209"/>
      <c r="AZ214" s="210"/>
      <c r="BA214" s="83"/>
      <c r="BB214" s="83"/>
      <c r="BC214" s="291"/>
      <c r="BD214" s="209"/>
      <c r="BE214" s="209"/>
      <c r="BF214" s="210"/>
      <c r="BG214" s="209"/>
      <c r="BH214" s="209"/>
      <c r="BI214" s="210"/>
      <c r="BJ214" s="55">
        <f t="shared" si="60"/>
        <v>0</v>
      </c>
      <c r="BK214" s="55">
        <f t="shared" si="60"/>
        <v>0</v>
      </c>
      <c r="BL214" s="210"/>
    </row>
    <row r="215" spans="1:64" s="233" customFormat="1" hidden="1" x14ac:dyDescent="0.55000000000000004">
      <c r="A215" s="230" t="s">
        <v>143</v>
      </c>
      <c r="B215" s="120"/>
      <c r="C215" s="120"/>
      <c r="D215" s="120"/>
      <c r="E215" s="120"/>
      <c r="F215" s="120"/>
      <c r="G215" s="120"/>
      <c r="H215" s="231"/>
      <c r="I215" s="232"/>
      <c r="J215" s="209"/>
      <c r="K215" s="209"/>
      <c r="L215" s="209"/>
      <c r="M215" s="209"/>
      <c r="N215" s="210"/>
      <c r="O215" s="210"/>
      <c r="P215" s="176" t="e">
        <f t="shared" si="58"/>
        <v>#DIV/0!</v>
      </c>
      <c r="Q215" s="209"/>
      <c r="R215" s="209"/>
      <c r="S215" s="210"/>
      <c r="T215" s="209"/>
      <c r="U215" s="209"/>
      <c r="V215" s="210"/>
      <c r="W215" s="209"/>
      <c r="X215" s="209"/>
      <c r="Y215" s="210"/>
      <c r="Z215" s="55">
        <f t="shared" si="59"/>
        <v>0</v>
      </c>
      <c r="AA215" s="55">
        <f t="shared" si="59"/>
        <v>0</v>
      </c>
      <c r="AB215" s="210"/>
      <c r="AC215" s="83"/>
      <c r="AD215" s="83"/>
      <c r="AE215" s="291"/>
      <c r="AF215" s="209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176">
        <v>0</v>
      </c>
      <c r="AX215" s="209"/>
      <c r="AY215" s="209"/>
      <c r="AZ215" s="210"/>
      <c r="BA215" s="83"/>
      <c r="BB215" s="83"/>
      <c r="BC215" s="291"/>
      <c r="BD215" s="209"/>
      <c r="BE215" s="209"/>
      <c r="BF215" s="210"/>
      <c r="BG215" s="209"/>
      <c r="BH215" s="209"/>
      <c r="BI215" s="210"/>
      <c r="BJ215" s="55">
        <f t="shared" si="60"/>
        <v>0</v>
      </c>
      <c r="BK215" s="55">
        <f t="shared" si="60"/>
        <v>0</v>
      </c>
      <c r="BL215" s="210"/>
    </row>
    <row r="216" spans="1:64" hidden="1" x14ac:dyDescent="0.55000000000000004">
      <c r="A216" s="58"/>
      <c r="B216" s="234" t="s">
        <v>131</v>
      </c>
      <c r="C216" s="60"/>
      <c r="D216" s="60"/>
      <c r="E216" s="60"/>
      <c r="F216" s="60"/>
      <c r="G216" s="60"/>
      <c r="H216" s="235"/>
      <c r="I216" s="236"/>
      <c r="J216" s="209"/>
      <c r="K216" s="209"/>
      <c r="L216" s="209"/>
      <c r="M216" s="209"/>
      <c r="N216" s="210"/>
      <c r="O216" s="210"/>
      <c r="P216" s="176" t="e">
        <f t="shared" si="58"/>
        <v>#DIV/0!</v>
      </c>
      <c r="Q216" s="209"/>
      <c r="R216" s="209"/>
      <c r="S216" s="210"/>
      <c r="T216" s="209"/>
      <c r="U216" s="209"/>
      <c r="V216" s="210"/>
      <c r="W216" s="209"/>
      <c r="X216" s="209"/>
      <c r="Y216" s="210"/>
      <c r="Z216" s="55">
        <f t="shared" si="59"/>
        <v>0</v>
      </c>
      <c r="AA216" s="55">
        <f t="shared" si="59"/>
        <v>0</v>
      </c>
      <c r="AB216" s="210"/>
      <c r="AC216" s="83"/>
      <c r="AD216" s="83"/>
      <c r="AE216" s="291"/>
      <c r="AF216" s="209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176">
        <v>0</v>
      </c>
      <c r="AX216" s="209"/>
      <c r="AY216" s="209"/>
      <c r="AZ216" s="210"/>
      <c r="BA216" s="83"/>
      <c r="BB216" s="83"/>
      <c r="BC216" s="291"/>
      <c r="BD216" s="209"/>
      <c r="BE216" s="209"/>
      <c r="BF216" s="210"/>
      <c r="BG216" s="209"/>
      <c r="BH216" s="209"/>
      <c r="BI216" s="210"/>
      <c r="BJ216" s="55">
        <f t="shared" si="60"/>
        <v>0</v>
      </c>
      <c r="BK216" s="55">
        <f t="shared" si="60"/>
        <v>0</v>
      </c>
      <c r="BL216" s="210"/>
    </row>
    <row r="217" spans="1:64" s="31" customFormat="1" hidden="1" x14ac:dyDescent="0.55000000000000004">
      <c r="A217" s="68"/>
      <c r="B217" s="69"/>
      <c r="C217" s="69" t="s">
        <v>144</v>
      </c>
      <c r="D217" s="69"/>
      <c r="E217" s="69"/>
      <c r="F217" s="69"/>
      <c r="G217" s="69"/>
      <c r="H217" s="160"/>
      <c r="I217" s="70"/>
      <c r="J217" s="209"/>
      <c r="K217" s="209"/>
      <c r="L217" s="209"/>
      <c r="M217" s="209"/>
      <c r="N217" s="210"/>
      <c r="O217" s="210"/>
      <c r="P217" s="176" t="e">
        <f t="shared" si="58"/>
        <v>#DIV/0!</v>
      </c>
      <c r="Q217" s="209"/>
      <c r="R217" s="209"/>
      <c r="S217" s="210"/>
      <c r="T217" s="209"/>
      <c r="U217" s="209"/>
      <c r="V217" s="210"/>
      <c r="W217" s="209"/>
      <c r="X217" s="209"/>
      <c r="Y217" s="210"/>
      <c r="Z217" s="55">
        <f t="shared" si="59"/>
        <v>0</v>
      </c>
      <c r="AA217" s="55">
        <f t="shared" si="59"/>
        <v>0</v>
      </c>
      <c r="AB217" s="210"/>
      <c r="AC217" s="83"/>
      <c r="AD217" s="83"/>
      <c r="AE217" s="291"/>
      <c r="AF217" s="209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176">
        <v>0</v>
      </c>
      <c r="AX217" s="209"/>
      <c r="AY217" s="209"/>
      <c r="AZ217" s="210"/>
      <c r="BA217" s="83"/>
      <c r="BB217" s="83"/>
      <c r="BC217" s="291"/>
      <c r="BD217" s="209"/>
      <c r="BE217" s="209"/>
      <c r="BF217" s="210"/>
      <c r="BG217" s="209"/>
      <c r="BH217" s="209"/>
      <c r="BI217" s="210"/>
      <c r="BJ217" s="55">
        <f t="shared" si="60"/>
        <v>0</v>
      </c>
      <c r="BK217" s="55">
        <f t="shared" si="60"/>
        <v>0</v>
      </c>
      <c r="BL217" s="210"/>
    </row>
    <row r="218" spans="1:64" s="31" customFormat="1" hidden="1" x14ac:dyDescent="0.55000000000000004">
      <c r="A218" s="213"/>
      <c r="B218" s="214"/>
      <c r="C218" s="214"/>
      <c r="D218" s="214" t="s">
        <v>37</v>
      </c>
      <c r="E218" s="214"/>
      <c r="F218" s="214"/>
      <c r="G218" s="214"/>
      <c r="H218" s="215"/>
      <c r="I218" s="79"/>
      <c r="J218" s="209"/>
      <c r="K218" s="209"/>
      <c r="L218" s="209"/>
      <c r="M218" s="209"/>
      <c r="N218" s="210"/>
      <c r="O218" s="210"/>
      <c r="P218" s="176" t="e">
        <f t="shared" si="58"/>
        <v>#DIV/0!</v>
      </c>
      <c r="Q218" s="209"/>
      <c r="R218" s="209"/>
      <c r="S218" s="210"/>
      <c r="T218" s="209"/>
      <c r="U218" s="209"/>
      <c r="V218" s="210"/>
      <c r="W218" s="209"/>
      <c r="X218" s="209"/>
      <c r="Y218" s="210"/>
      <c r="Z218" s="55">
        <f t="shared" si="59"/>
        <v>0</v>
      </c>
      <c r="AA218" s="55">
        <f t="shared" si="59"/>
        <v>0</v>
      </c>
      <c r="AB218" s="210"/>
      <c r="AC218" s="83"/>
      <c r="AD218" s="83"/>
      <c r="AE218" s="291"/>
      <c r="AF218" s="209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176">
        <v>0</v>
      </c>
      <c r="AX218" s="209"/>
      <c r="AY218" s="209"/>
      <c r="AZ218" s="210"/>
      <c r="BA218" s="83"/>
      <c r="BB218" s="83"/>
      <c r="BC218" s="291"/>
      <c r="BD218" s="209"/>
      <c r="BE218" s="209"/>
      <c r="BF218" s="210"/>
      <c r="BG218" s="209"/>
      <c r="BH218" s="209"/>
      <c r="BI218" s="210"/>
      <c r="BJ218" s="55">
        <f t="shared" si="60"/>
        <v>0</v>
      </c>
      <c r="BK218" s="55">
        <f t="shared" si="60"/>
        <v>0</v>
      </c>
      <c r="BL218" s="210"/>
    </row>
    <row r="219" spans="1:64" s="31" customFormat="1" hidden="1" x14ac:dyDescent="0.55000000000000004">
      <c r="A219" s="213"/>
      <c r="B219" s="214"/>
      <c r="C219" s="214"/>
      <c r="D219" s="214"/>
      <c r="E219" s="214" t="s">
        <v>38</v>
      </c>
      <c r="F219" s="214"/>
      <c r="G219" s="214"/>
      <c r="H219" s="215"/>
      <c r="I219" s="79"/>
      <c r="J219" s="209"/>
      <c r="K219" s="209"/>
      <c r="L219" s="209"/>
      <c r="M219" s="209"/>
      <c r="N219" s="210"/>
      <c r="O219" s="210"/>
      <c r="P219" s="176" t="e">
        <f t="shared" si="58"/>
        <v>#DIV/0!</v>
      </c>
      <c r="Q219" s="209"/>
      <c r="R219" s="209"/>
      <c r="S219" s="210"/>
      <c r="T219" s="209"/>
      <c r="U219" s="209"/>
      <c r="V219" s="210"/>
      <c r="W219" s="209"/>
      <c r="X219" s="209"/>
      <c r="Y219" s="210"/>
      <c r="Z219" s="55">
        <f t="shared" si="59"/>
        <v>0</v>
      </c>
      <c r="AA219" s="55">
        <f t="shared" si="59"/>
        <v>0</v>
      </c>
      <c r="AB219" s="210"/>
      <c r="AC219" s="83"/>
      <c r="AD219" s="83"/>
      <c r="AE219" s="291"/>
      <c r="AF219" s="209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176">
        <v>0</v>
      </c>
      <c r="AX219" s="209"/>
      <c r="AY219" s="209"/>
      <c r="AZ219" s="210"/>
      <c r="BA219" s="83"/>
      <c r="BB219" s="83"/>
      <c r="BC219" s="291"/>
      <c r="BD219" s="209"/>
      <c r="BE219" s="209"/>
      <c r="BF219" s="210"/>
      <c r="BG219" s="209"/>
      <c r="BH219" s="209"/>
      <c r="BI219" s="210"/>
      <c r="BJ219" s="55">
        <f t="shared" si="60"/>
        <v>0</v>
      </c>
      <c r="BK219" s="55">
        <f t="shared" si="60"/>
        <v>0</v>
      </c>
      <c r="BL219" s="210"/>
    </row>
    <row r="220" spans="1:64" hidden="1" x14ac:dyDescent="0.55000000000000004">
      <c r="A220" s="216"/>
      <c r="B220" s="217"/>
      <c r="C220" s="217"/>
      <c r="D220" s="214"/>
      <c r="E220" s="214"/>
      <c r="F220" s="218" t="s">
        <v>118</v>
      </c>
      <c r="G220" s="217"/>
      <c r="H220" s="219"/>
      <c r="I220" s="79"/>
      <c r="J220" s="209"/>
      <c r="K220" s="209"/>
      <c r="L220" s="209"/>
      <c r="M220" s="209"/>
      <c r="N220" s="210"/>
      <c r="O220" s="210"/>
      <c r="P220" s="176" t="e">
        <f t="shared" si="58"/>
        <v>#DIV/0!</v>
      </c>
      <c r="Q220" s="209"/>
      <c r="R220" s="209"/>
      <c r="S220" s="210"/>
      <c r="T220" s="209"/>
      <c r="U220" s="209"/>
      <c r="V220" s="210"/>
      <c r="W220" s="209"/>
      <c r="X220" s="209"/>
      <c r="Y220" s="210"/>
      <c r="Z220" s="55">
        <f t="shared" si="59"/>
        <v>0</v>
      </c>
      <c r="AA220" s="55">
        <f t="shared" si="59"/>
        <v>0</v>
      </c>
      <c r="AB220" s="210"/>
      <c r="AC220" s="83"/>
      <c r="AD220" s="83"/>
      <c r="AE220" s="291"/>
      <c r="AF220" s="209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176">
        <v>0</v>
      </c>
      <c r="AX220" s="209"/>
      <c r="AY220" s="209"/>
      <c r="AZ220" s="210"/>
      <c r="BA220" s="83"/>
      <c r="BB220" s="83"/>
      <c r="BC220" s="291"/>
      <c r="BD220" s="209"/>
      <c r="BE220" s="209"/>
      <c r="BF220" s="210"/>
      <c r="BG220" s="209"/>
      <c r="BH220" s="209"/>
      <c r="BI220" s="210"/>
      <c r="BJ220" s="55">
        <f t="shared" si="60"/>
        <v>0</v>
      </c>
      <c r="BK220" s="55">
        <f t="shared" si="60"/>
        <v>0</v>
      </c>
      <c r="BL220" s="210"/>
    </row>
    <row r="221" spans="1:64" s="225" customFormat="1" hidden="1" x14ac:dyDescent="0.55000000000000004">
      <c r="A221" s="220"/>
      <c r="B221" s="221"/>
      <c r="C221" s="221"/>
      <c r="D221" s="222"/>
      <c r="E221" s="222"/>
      <c r="F221" s="93" t="s">
        <v>119</v>
      </c>
      <c r="G221" s="221"/>
      <c r="H221" s="223"/>
      <c r="I221" s="224"/>
      <c r="J221" s="209"/>
      <c r="K221" s="209"/>
      <c r="L221" s="209"/>
      <c r="M221" s="209"/>
      <c r="N221" s="210"/>
      <c r="O221" s="210"/>
      <c r="P221" s="176" t="e">
        <f t="shared" si="58"/>
        <v>#DIV/0!</v>
      </c>
      <c r="Q221" s="209"/>
      <c r="R221" s="209"/>
      <c r="S221" s="210"/>
      <c r="T221" s="209"/>
      <c r="U221" s="209"/>
      <c r="V221" s="210"/>
      <c r="W221" s="209"/>
      <c r="X221" s="209"/>
      <c r="Y221" s="210"/>
      <c r="Z221" s="55">
        <f t="shared" si="59"/>
        <v>0</v>
      </c>
      <c r="AA221" s="55">
        <f t="shared" si="59"/>
        <v>0</v>
      </c>
      <c r="AB221" s="210"/>
      <c r="AC221" s="83"/>
      <c r="AD221" s="83"/>
      <c r="AE221" s="291"/>
      <c r="AF221" s="209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176">
        <v>0</v>
      </c>
      <c r="AX221" s="209"/>
      <c r="AY221" s="209"/>
      <c r="AZ221" s="210"/>
      <c r="BA221" s="83"/>
      <c r="BB221" s="83"/>
      <c r="BC221" s="291"/>
      <c r="BD221" s="209"/>
      <c r="BE221" s="209"/>
      <c r="BF221" s="210"/>
      <c r="BG221" s="209"/>
      <c r="BH221" s="209"/>
      <c r="BI221" s="210"/>
      <c r="BJ221" s="55">
        <f t="shared" si="60"/>
        <v>0</v>
      </c>
      <c r="BK221" s="55">
        <f t="shared" si="60"/>
        <v>0</v>
      </c>
      <c r="BL221" s="210"/>
    </row>
    <row r="222" spans="1:64" hidden="1" x14ac:dyDescent="0.55000000000000004">
      <c r="A222" s="216"/>
      <c r="B222" s="217"/>
      <c r="C222" s="217"/>
      <c r="D222" s="214"/>
      <c r="E222" s="214"/>
      <c r="F222" s="218" t="s">
        <v>120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176" t="e">
        <f t="shared" si="58"/>
        <v>#DIV/0!</v>
      </c>
      <c r="Q222" s="209"/>
      <c r="R222" s="209"/>
      <c r="S222" s="210"/>
      <c r="T222" s="209"/>
      <c r="U222" s="209"/>
      <c r="V222" s="210"/>
      <c r="W222" s="209"/>
      <c r="X222" s="209"/>
      <c r="Y222" s="210"/>
      <c r="Z222" s="55">
        <f t="shared" si="59"/>
        <v>0</v>
      </c>
      <c r="AA222" s="55">
        <f t="shared" si="59"/>
        <v>0</v>
      </c>
      <c r="AB222" s="210"/>
      <c r="AC222" s="83"/>
      <c r="AD222" s="83"/>
      <c r="AE222" s="291"/>
      <c r="AF222" s="209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176">
        <v>0</v>
      </c>
      <c r="AX222" s="209"/>
      <c r="AY222" s="209"/>
      <c r="AZ222" s="210"/>
      <c r="BA222" s="83"/>
      <c r="BB222" s="83"/>
      <c r="BC222" s="291"/>
      <c r="BD222" s="209"/>
      <c r="BE222" s="209"/>
      <c r="BF222" s="210"/>
      <c r="BG222" s="209"/>
      <c r="BH222" s="209"/>
      <c r="BI222" s="210"/>
      <c r="BJ222" s="55">
        <f t="shared" si="60"/>
        <v>0</v>
      </c>
      <c r="BK222" s="55">
        <f t="shared" si="60"/>
        <v>0</v>
      </c>
      <c r="BL222" s="210"/>
    </row>
    <row r="223" spans="1:64" s="225" customFormat="1" hidden="1" x14ac:dyDescent="0.55000000000000004">
      <c r="A223" s="220"/>
      <c r="B223" s="221"/>
      <c r="C223" s="221"/>
      <c r="D223" s="222"/>
      <c r="E223" s="222"/>
      <c r="F223" s="93"/>
      <c r="G223" s="221"/>
      <c r="H223" s="223" t="s">
        <v>119</v>
      </c>
      <c r="I223" s="224"/>
      <c r="J223" s="209"/>
      <c r="K223" s="209"/>
      <c r="L223" s="209"/>
      <c r="M223" s="209"/>
      <c r="N223" s="210"/>
      <c r="O223" s="210"/>
      <c r="P223" s="176" t="e">
        <f t="shared" si="58"/>
        <v>#DIV/0!</v>
      </c>
      <c r="Q223" s="209"/>
      <c r="R223" s="209"/>
      <c r="S223" s="210"/>
      <c r="T223" s="209"/>
      <c r="U223" s="209"/>
      <c r="V223" s="210"/>
      <c r="W223" s="209"/>
      <c r="X223" s="209"/>
      <c r="Y223" s="210"/>
      <c r="Z223" s="55">
        <f t="shared" si="59"/>
        <v>0</v>
      </c>
      <c r="AA223" s="55">
        <f t="shared" si="59"/>
        <v>0</v>
      </c>
      <c r="AB223" s="210"/>
      <c r="AC223" s="83"/>
      <c r="AD223" s="83"/>
      <c r="AE223" s="291"/>
      <c r="AF223" s="209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176">
        <v>0</v>
      </c>
      <c r="AX223" s="209"/>
      <c r="AY223" s="209"/>
      <c r="AZ223" s="210"/>
      <c r="BA223" s="83"/>
      <c r="BB223" s="83"/>
      <c r="BC223" s="291"/>
      <c r="BD223" s="209"/>
      <c r="BE223" s="209"/>
      <c r="BF223" s="210"/>
      <c r="BG223" s="209"/>
      <c r="BH223" s="209"/>
      <c r="BI223" s="210"/>
      <c r="BJ223" s="55">
        <f t="shared" si="60"/>
        <v>0</v>
      </c>
      <c r="BK223" s="55">
        <f t="shared" si="60"/>
        <v>0</v>
      </c>
      <c r="BL223" s="210"/>
    </row>
    <row r="224" spans="1:64" hidden="1" x14ac:dyDescent="0.55000000000000004">
      <c r="A224" s="216"/>
      <c r="B224" s="217"/>
      <c r="C224" s="217"/>
      <c r="D224" s="214"/>
      <c r="E224" s="214" t="s">
        <v>121</v>
      </c>
      <c r="F224" s="218"/>
      <c r="G224" s="217"/>
      <c r="H224" s="219"/>
      <c r="I224" s="226"/>
      <c r="J224" s="209"/>
      <c r="K224" s="209"/>
      <c r="L224" s="209"/>
      <c r="M224" s="209"/>
      <c r="N224" s="210"/>
      <c r="O224" s="210"/>
      <c r="P224" s="176" t="e">
        <f t="shared" si="58"/>
        <v>#DIV/0!</v>
      </c>
      <c r="Q224" s="209"/>
      <c r="R224" s="209"/>
      <c r="S224" s="210"/>
      <c r="T224" s="209"/>
      <c r="U224" s="209"/>
      <c r="V224" s="210"/>
      <c r="W224" s="209"/>
      <c r="X224" s="209"/>
      <c r="Y224" s="210"/>
      <c r="Z224" s="55">
        <f t="shared" si="59"/>
        <v>0</v>
      </c>
      <c r="AA224" s="55">
        <f t="shared" si="59"/>
        <v>0</v>
      </c>
      <c r="AB224" s="210"/>
      <c r="AC224" s="83"/>
      <c r="AD224" s="83"/>
      <c r="AE224" s="291"/>
      <c r="AF224" s="209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176">
        <v>0</v>
      </c>
      <c r="AX224" s="209"/>
      <c r="AY224" s="209"/>
      <c r="AZ224" s="210"/>
      <c r="BA224" s="83"/>
      <c r="BB224" s="83"/>
      <c r="BC224" s="291"/>
      <c r="BD224" s="209"/>
      <c r="BE224" s="209"/>
      <c r="BF224" s="210"/>
      <c r="BG224" s="209"/>
      <c r="BH224" s="209"/>
      <c r="BI224" s="210"/>
      <c r="BJ224" s="55">
        <f t="shared" si="60"/>
        <v>0</v>
      </c>
      <c r="BK224" s="55">
        <f t="shared" si="60"/>
        <v>0</v>
      </c>
      <c r="BL224" s="210"/>
    </row>
    <row r="225" spans="1:64" hidden="1" x14ac:dyDescent="0.55000000000000004">
      <c r="A225" s="216"/>
      <c r="B225" s="217"/>
      <c r="C225" s="217"/>
      <c r="D225" s="214"/>
      <c r="E225" s="214"/>
      <c r="F225" s="93"/>
      <c r="G225" s="217"/>
      <c r="H225" s="223" t="s">
        <v>119</v>
      </c>
      <c r="I225" s="226"/>
      <c r="J225" s="209"/>
      <c r="K225" s="209"/>
      <c r="L225" s="209"/>
      <c r="M225" s="209"/>
      <c r="N225" s="210"/>
      <c r="O225" s="210"/>
      <c r="P225" s="176" t="e">
        <f t="shared" si="58"/>
        <v>#DIV/0!</v>
      </c>
      <c r="Q225" s="209"/>
      <c r="R225" s="209"/>
      <c r="S225" s="210"/>
      <c r="T225" s="209"/>
      <c r="U225" s="209"/>
      <c r="V225" s="210"/>
      <c r="W225" s="209"/>
      <c r="X225" s="209"/>
      <c r="Y225" s="210"/>
      <c r="Z225" s="55">
        <f t="shared" si="59"/>
        <v>0</v>
      </c>
      <c r="AA225" s="55">
        <f t="shared" si="59"/>
        <v>0</v>
      </c>
      <c r="AB225" s="210"/>
      <c r="AC225" s="83"/>
      <c r="AD225" s="83"/>
      <c r="AE225" s="291"/>
      <c r="AF225" s="209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176">
        <v>0</v>
      </c>
      <c r="AX225" s="209"/>
      <c r="AY225" s="209"/>
      <c r="AZ225" s="210"/>
      <c r="BA225" s="83"/>
      <c r="BB225" s="83"/>
      <c r="BC225" s="291"/>
      <c r="BD225" s="209"/>
      <c r="BE225" s="209"/>
      <c r="BF225" s="210"/>
      <c r="BG225" s="209"/>
      <c r="BH225" s="209"/>
      <c r="BI225" s="210"/>
      <c r="BJ225" s="55">
        <f t="shared" si="60"/>
        <v>0</v>
      </c>
      <c r="BK225" s="55">
        <f t="shared" si="60"/>
        <v>0</v>
      </c>
      <c r="BL225" s="210"/>
    </row>
    <row r="226" spans="1:64" s="31" customFormat="1" hidden="1" x14ac:dyDescent="0.55000000000000004">
      <c r="A226" s="213"/>
      <c r="B226" s="214"/>
      <c r="C226" s="214"/>
      <c r="D226" s="214" t="s">
        <v>40</v>
      </c>
      <c r="E226" s="214"/>
      <c r="F226" s="214"/>
      <c r="G226" s="214"/>
      <c r="H226" s="215"/>
      <c r="I226" s="226"/>
      <c r="J226" s="209"/>
      <c r="K226" s="209"/>
      <c r="L226" s="209"/>
      <c r="M226" s="209"/>
      <c r="N226" s="210"/>
      <c r="O226" s="210"/>
      <c r="P226" s="176" t="e">
        <f t="shared" si="58"/>
        <v>#DIV/0!</v>
      </c>
      <c r="Q226" s="209"/>
      <c r="R226" s="209"/>
      <c r="S226" s="210"/>
      <c r="T226" s="209"/>
      <c r="U226" s="209"/>
      <c r="V226" s="210"/>
      <c r="W226" s="209"/>
      <c r="X226" s="209"/>
      <c r="Y226" s="210"/>
      <c r="Z226" s="55">
        <f t="shared" si="59"/>
        <v>0</v>
      </c>
      <c r="AA226" s="55">
        <f t="shared" si="59"/>
        <v>0</v>
      </c>
      <c r="AB226" s="210"/>
      <c r="AC226" s="83"/>
      <c r="AD226" s="83"/>
      <c r="AE226" s="291"/>
      <c r="AF226" s="209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176">
        <v>0</v>
      </c>
      <c r="AX226" s="209"/>
      <c r="AY226" s="209"/>
      <c r="AZ226" s="210"/>
      <c r="BA226" s="83"/>
      <c r="BB226" s="83"/>
      <c r="BC226" s="291"/>
      <c r="BD226" s="209"/>
      <c r="BE226" s="209"/>
      <c r="BF226" s="210"/>
      <c r="BG226" s="209"/>
      <c r="BH226" s="209"/>
      <c r="BI226" s="210"/>
      <c r="BJ226" s="55">
        <f t="shared" si="60"/>
        <v>0</v>
      </c>
      <c r="BK226" s="55">
        <f t="shared" si="60"/>
        <v>0</v>
      </c>
      <c r="BL226" s="210"/>
    </row>
    <row r="227" spans="1:64" s="31" customFormat="1" hidden="1" x14ac:dyDescent="0.55000000000000004">
      <c r="A227" s="213"/>
      <c r="B227" s="214"/>
      <c r="C227" s="214"/>
      <c r="D227" s="214"/>
      <c r="E227" s="214" t="s">
        <v>41</v>
      </c>
      <c r="F227" s="214"/>
      <c r="G227" s="214"/>
      <c r="H227" s="215"/>
      <c r="I227" s="226"/>
      <c r="J227" s="209"/>
      <c r="K227" s="209"/>
      <c r="L227" s="209"/>
      <c r="M227" s="209"/>
      <c r="N227" s="210"/>
      <c r="O227" s="210"/>
      <c r="P227" s="176" t="e">
        <f t="shared" si="58"/>
        <v>#DIV/0!</v>
      </c>
      <c r="Q227" s="209"/>
      <c r="R227" s="209"/>
      <c r="S227" s="210"/>
      <c r="T227" s="209"/>
      <c r="U227" s="209"/>
      <c r="V227" s="210"/>
      <c r="W227" s="209"/>
      <c r="X227" s="209"/>
      <c r="Y227" s="210"/>
      <c r="Z227" s="55">
        <f t="shared" si="59"/>
        <v>0</v>
      </c>
      <c r="AA227" s="55">
        <f t="shared" si="59"/>
        <v>0</v>
      </c>
      <c r="AB227" s="210"/>
      <c r="AC227" s="83"/>
      <c r="AD227" s="83"/>
      <c r="AE227" s="291"/>
      <c r="AF227" s="209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176">
        <v>0</v>
      </c>
      <c r="AX227" s="209"/>
      <c r="AY227" s="209"/>
      <c r="AZ227" s="210"/>
      <c r="BA227" s="83"/>
      <c r="BB227" s="83"/>
      <c r="BC227" s="291"/>
      <c r="BD227" s="209"/>
      <c r="BE227" s="209"/>
      <c r="BF227" s="210"/>
      <c r="BG227" s="209"/>
      <c r="BH227" s="209"/>
      <c r="BI227" s="210"/>
      <c r="BJ227" s="55">
        <f t="shared" si="60"/>
        <v>0</v>
      </c>
      <c r="BK227" s="55">
        <f t="shared" si="60"/>
        <v>0</v>
      </c>
      <c r="BL227" s="210"/>
    </row>
    <row r="228" spans="1:64" s="31" customFormat="1" hidden="1" x14ac:dyDescent="0.55000000000000004">
      <c r="A228" s="213"/>
      <c r="B228" s="214"/>
      <c r="C228" s="214"/>
      <c r="D228" s="214"/>
      <c r="E228" s="214"/>
      <c r="F228" s="214" t="s">
        <v>42</v>
      </c>
      <c r="G228" s="214"/>
      <c r="H228" s="215"/>
      <c r="I228" s="226"/>
      <c r="J228" s="209"/>
      <c r="K228" s="209"/>
      <c r="L228" s="209"/>
      <c r="M228" s="209"/>
      <c r="N228" s="210"/>
      <c r="O228" s="210"/>
      <c r="P228" s="176" t="e">
        <f t="shared" si="58"/>
        <v>#DIV/0!</v>
      </c>
      <c r="Q228" s="209"/>
      <c r="R228" s="209"/>
      <c r="S228" s="210"/>
      <c r="T228" s="209"/>
      <c r="U228" s="209"/>
      <c r="V228" s="210"/>
      <c r="W228" s="209"/>
      <c r="X228" s="209"/>
      <c r="Y228" s="210"/>
      <c r="Z228" s="55">
        <f t="shared" si="59"/>
        <v>0</v>
      </c>
      <c r="AA228" s="55">
        <f t="shared" si="59"/>
        <v>0</v>
      </c>
      <c r="AB228" s="210"/>
      <c r="AC228" s="83"/>
      <c r="AD228" s="83"/>
      <c r="AE228" s="291"/>
      <c r="AF228" s="209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176">
        <v>0</v>
      </c>
      <c r="AX228" s="209"/>
      <c r="AY228" s="209"/>
      <c r="AZ228" s="210"/>
      <c r="BA228" s="83"/>
      <c r="BB228" s="83"/>
      <c r="BC228" s="291"/>
      <c r="BD228" s="209"/>
      <c r="BE228" s="209"/>
      <c r="BF228" s="210"/>
      <c r="BG228" s="209"/>
      <c r="BH228" s="209"/>
      <c r="BI228" s="210"/>
      <c r="BJ228" s="55">
        <f t="shared" si="60"/>
        <v>0</v>
      </c>
      <c r="BK228" s="55">
        <f t="shared" si="60"/>
        <v>0</v>
      </c>
      <c r="BL228" s="210"/>
    </row>
    <row r="229" spans="1:64" hidden="1" x14ac:dyDescent="0.55000000000000004">
      <c r="A229" s="216"/>
      <c r="B229" s="217"/>
      <c r="C229" s="217"/>
      <c r="D229" s="214"/>
      <c r="E229" s="217"/>
      <c r="F229" s="93"/>
      <c r="G229" s="217"/>
      <c r="H229" s="223" t="s">
        <v>119</v>
      </c>
      <c r="I229" s="226"/>
      <c r="J229" s="209"/>
      <c r="K229" s="209"/>
      <c r="L229" s="209"/>
      <c r="M229" s="209"/>
      <c r="N229" s="210"/>
      <c r="O229" s="210"/>
      <c r="P229" s="176" t="e">
        <f t="shared" si="58"/>
        <v>#DIV/0!</v>
      </c>
      <c r="Q229" s="209"/>
      <c r="R229" s="209"/>
      <c r="S229" s="210"/>
      <c r="T229" s="209"/>
      <c r="U229" s="209"/>
      <c r="V229" s="210"/>
      <c r="W229" s="209"/>
      <c r="X229" s="209"/>
      <c r="Y229" s="210"/>
      <c r="Z229" s="55">
        <f t="shared" si="59"/>
        <v>0</v>
      </c>
      <c r="AA229" s="55">
        <f t="shared" si="59"/>
        <v>0</v>
      </c>
      <c r="AB229" s="210"/>
      <c r="AC229" s="83"/>
      <c r="AD229" s="83"/>
      <c r="AE229" s="291"/>
      <c r="AF229" s="209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176">
        <v>0</v>
      </c>
      <c r="AX229" s="209"/>
      <c r="AY229" s="209"/>
      <c r="AZ229" s="210"/>
      <c r="BA229" s="83"/>
      <c r="BB229" s="83"/>
      <c r="BC229" s="291"/>
      <c r="BD229" s="209"/>
      <c r="BE229" s="209"/>
      <c r="BF229" s="210"/>
      <c r="BG229" s="209"/>
      <c r="BH229" s="209"/>
      <c r="BI229" s="210"/>
      <c r="BJ229" s="55">
        <f t="shared" si="60"/>
        <v>0</v>
      </c>
      <c r="BK229" s="55">
        <f t="shared" si="60"/>
        <v>0</v>
      </c>
      <c r="BL229" s="210"/>
    </row>
    <row r="230" spans="1:64" hidden="1" x14ac:dyDescent="0.55000000000000004">
      <c r="A230" s="216"/>
      <c r="B230" s="217"/>
      <c r="C230" s="217"/>
      <c r="D230" s="214"/>
      <c r="E230" s="217"/>
      <c r="F230" s="214" t="s">
        <v>47</v>
      </c>
      <c r="G230" s="217"/>
      <c r="H230" s="219"/>
      <c r="I230" s="226"/>
      <c r="J230" s="209"/>
      <c r="K230" s="209"/>
      <c r="L230" s="209"/>
      <c r="M230" s="209"/>
      <c r="N230" s="210"/>
      <c r="O230" s="210"/>
      <c r="P230" s="176" t="e">
        <f t="shared" si="58"/>
        <v>#DIV/0!</v>
      </c>
      <c r="Q230" s="209"/>
      <c r="R230" s="209"/>
      <c r="S230" s="210"/>
      <c r="T230" s="209"/>
      <c r="U230" s="209"/>
      <c r="V230" s="210"/>
      <c r="W230" s="209"/>
      <c r="X230" s="209"/>
      <c r="Y230" s="210"/>
      <c r="Z230" s="55">
        <f t="shared" si="59"/>
        <v>0</v>
      </c>
      <c r="AA230" s="55">
        <f t="shared" si="59"/>
        <v>0</v>
      </c>
      <c r="AB230" s="210"/>
      <c r="AC230" s="83"/>
      <c r="AD230" s="83"/>
      <c r="AE230" s="291"/>
      <c r="AF230" s="209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176">
        <v>0</v>
      </c>
      <c r="AX230" s="209"/>
      <c r="AY230" s="209"/>
      <c r="AZ230" s="210"/>
      <c r="BA230" s="83"/>
      <c r="BB230" s="83"/>
      <c r="BC230" s="291"/>
      <c r="BD230" s="209"/>
      <c r="BE230" s="209"/>
      <c r="BF230" s="210"/>
      <c r="BG230" s="209"/>
      <c r="BH230" s="209"/>
      <c r="BI230" s="210"/>
      <c r="BJ230" s="55">
        <f t="shared" si="60"/>
        <v>0</v>
      </c>
      <c r="BK230" s="55">
        <f t="shared" si="60"/>
        <v>0</v>
      </c>
      <c r="BL230" s="210"/>
    </row>
    <row r="231" spans="1:64" hidden="1" x14ac:dyDescent="0.55000000000000004">
      <c r="A231" s="216"/>
      <c r="B231" s="217"/>
      <c r="C231" s="217"/>
      <c r="D231" s="214"/>
      <c r="E231" s="217"/>
      <c r="F231" s="91"/>
      <c r="G231" s="93"/>
      <c r="H231" s="223" t="s">
        <v>119</v>
      </c>
      <c r="I231" s="226"/>
      <c r="J231" s="209"/>
      <c r="K231" s="209"/>
      <c r="L231" s="209"/>
      <c r="M231" s="209"/>
      <c r="N231" s="210"/>
      <c r="O231" s="210"/>
      <c r="P231" s="176" t="e">
        <f t="shared" si="58"/>
        <v>#DIV/0!</v>
      </c>
      <c r="Q231" s="209"/>
      <c r="R231" s="209"/>
      <c r="S231" s="210"/>
      <c r="T231" s="209"/>
      <c r="U231" s="209"/>
      <c r="V231" s="210"/>
      <c r="W231" s="209"/>
      <c r="X231" s="209"/>
      <c r="Y231" s="210"/>
      <c r="Z231" s="55">
        <f t="shared" si="59"/>
        <v>0</v>
      </c>
      <c r="AA231" s="55">
        <f t="shared" si="59"/>
        <v>0</v>
      </c>
      <c r="AB231" s="210"/>
      <c r="AC231" s="83"/>
      <c r="AD231" s="83"/>
      <c r="AE231" s="291"/>
      <c r="AF231" s="209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176">
        <v>0</v>
      </c>
      <c r="AX231" s="209"/>
      <c r="AY231" s="209"/>
      <c r="AZ231" s="210"/>
      <c r="BA231" s="83"/>
      <c r="BB231" s="83"/>
      <c r="BC231" s="291"/>
      <c r="BD231" s="209"/>
      <c r="BE231" s="209"/>
      <c r="BF231" s="210"/>
      <c r="BG231" s="209"/>
      <c r="BH231" s="209"/>
      <c r="BI231" s="210"/>
      <c r="BJ231" s="55">
        <f t="shared" si="60"/>
        <v>0</v>
      </c>
      <c r="BK231" s="55">
        <f t="shared" si="60"/>
        <v>0</v>
      </c>
      <c r="BL231" s="210"/>
    </row>
    <row r="232" spans="1:64" hidden="1" x14ac:dyDescent="0.55000000000000004">
      <c r="A232" s="216"/>
      <c r="B232" s="217"/>
      <c r="C232" s="217"/>
      <c r="D232" s="214"/>
      <c r="E232" s="217"/>
      <c r="F232" s="214" t="s">
        <v>59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176" t="e">
        <f t="shared" si="58"/>
        <v>#DIV/0!</v>
      </c>
      <c r="Q232" s="209"/>
      <c r="R232" s="209"/>
      <c r="S232" s="210"/>
      <c r="T232" s="209"/>
      <c r="U232" s="209"/>
      <c r="V232" s="210"/>
      <c r="W232" s="209"/>
      <c r="X232" s="209"/>
      <c r="Y232" s="210"/>
      <c r="Z232" s="55">
        <f t="shared" si="59"/>
        <v>0</v>
      </c>
      <c r="AA232" s="55">
        <f t="shared" si="59"/>
        <v>0</v>
      </c>
      <c r="AB232" s="210"/>
      <c r="AC232" s="83"/>
      <c r="AD232" s="83"/>
      <c r="AE232" s="291"/>
      <c r="AF232" s="209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176">
        <v>0</v>
      </c>
      <c r="AX232" s="209"/>
      <c r="AY232" s="209"/>
      <c r="AZ232" s="210"/>
      <c r="BA232" s="83"/>
      <c r="BB232" s="83"/>
      <c r="BC232" s="291"/>
      <c r="BD232" s="209"/>
      <c r="BE232" s="209"/>
      <c r="BF232" s="210"/>
      <c r="BG232" s="209"/>
      <c r="BH232" s="209"/>
      <c r="BI232" s="210"/>
      <c r="BJ232" s="55">
        <f t="shared" si="60"/>
        <v>0</v>
      </c>
      <c r="BK232" s="55">
        <f t="shared" si="60"/>
        <v>0</v>
      </c>
      <c r="BL232" s="210"/>
    </row>
    <row r="233" spans="1:64" hidden="1" x14ac:dyDescent="0.55000000000000004">
      <c r="A233" s="216"/>
      <c r="B233" s="217"/>
      <c r="C233" s="217"/>
      <c r="D233" s="217"/>
      <c r="E233" s="217"/>
      <c r="F233" s="93"/>
      <c r="G233" s="217"/>
      <c r="H233" s="223" t="s">
        <v>119</v>
      </c>
      <c r="I233" s="226"/>
      <c r="J233" s="209"/>
      <c r="K233" s="209"/>
      <c r="L233" s="209"/>
      <c r="M233" s="209"/>
      <c r="N233" s="210"/>
      <c r="O233" s="210"/>
      <c r="P233" s="176" t="e">
        <f t="shared" si="58"/>
        <v>#DIV/0!</v>
      </c>
      <c r="Q233" s="209"/>
      <c r="R233" s="209"/>
      <c r="S233" s="210"/>
      <c r="T233" s="209"/>
      <c r="U233" s="209"/>
      <c r="V233" s="210"/>
      <c r="W233" s="209"/>
      <c r="X233" s="209"/>
      <c r="Y233" s="210"/>
      <c r="Z233" s="55">
        <f t="shared" si="59"/>
        <v>0</v>
      </c>
      <c r="AA233" s="55">
        <f t="shared" si="59"/>
        <v>0</v>
      </c>
      <c r="AB233" s="210"/>
      <c r="AC233" s="83"/>
      <c r="AD233" s="83"/>
      <c r="AE233" s="291"/>
      <c r="AF233" s="209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176">
        <v>0</v>
      </c>
      <c r="AX233" s="209"/>
      <c r="AY233" s="209"/>
      <c r="AZ233" s="210"/>
      <c r="BA233" s="83"/>
      <c r="BB233" s="83"/>
      <c r="BC233" s="291"/>
      <c r="BD233" s="209"/>
      <c r="BE233" s="209"/>
      <c r="BF233" s="210"/>
      <c r="BG233" s="209"/>
      <c r="BH233" s="209"/>
      <c r="BI233" s="210"/>
      <c r="BJ233" s="55">
        <f t="shared" si="60"/>
        <v>0</v>
      </c>
      <c r="BK233" s="55">
        <f t="shared" si="60"/>
        <v>0</v>
      </c>
      <c r="BL233" s="210"/>
    </row>
    <row r="234" spans="1:64" hidden="1" x14ac:dyDescent="0.55000000000000004">
      <c r="A234" s="216"/>
      <c r="B234" s="217"/>
      <c r="C234" s="217"/>
      <c r="D234" s="214"/>
      <c r="E234" s="214" t="s">
        <v>67</v>
      </c>
      <c r="F234" s="214"/>
      <c r="G234" s="217"/>
      <c r="H234" s="219"/>
      <c r="I234" s="226"/>
      <c r="J234" s="209"/>
      <c r="K234" s="209"/>
      <c r="L234" s="209"/>
      <c r="M234" s="209"/>
      <c r="N234" s="210"/>
      <c r="O234" s="210"/>
      <c r="P234" s="176" t="e">
        <f t="shared" si="58"/>
        <v>#DIV/0!</v>
      </c>
      <c r="Q234" s="209"/>
      <c r="R234" s="209"/>
      <c r="S234" s="210"/>
      <c r="T234" s="209"/>
      <c r="U234" s="209"/>
      <c r="V234" s="210"/>
      <c r="W234" s="209"/>
      <c r="X234" s="209"/>
      <c r="Y234" s="210"/>
      <c r="Z234" s="55">
        <f t="shared" si="59"/>
        <v>0</v>
      </c>
      <c r="AA234" s="55">
        <f t="shared" si="59"/>
        <v>0</v>
      </c>
      <c r="AB234" s="210"/>
      <c r="AC234" s="83"/>
      <c r="AD234" s="83"/>
      <c r="AE234" s="291"/>
      <c r="AF234" s="209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176">
        <v>0</v>
      </c>
      <c r="AX234" s="209"/>
      <c r="AY234" s="209"/>
      <c r="AZ234" s="210"/>
      <c r="BA234" s="83"/>
      <c r="BB234" s="83"/>
      <c r="BC234" s="291"/>
      <c r="BD234" s="209"/>
      <c r="BE234" s="209"/>
      <c r="BF234" s="210"/>
      <c r="BG234" s="209"/>
      <c r="BH234" s="209"/>
      <c r="BI234" s="210"/>
      <c r="BJ234" s="55">
        <f t="shared" si="60"/>
        <v>0</v>
      </c>
      <c r="BK234" s="55">
        <f t="shared" si="60"/>
        <v>0</v>
      </c>
      <c r="BL234" s="210"/>
    </row>
    <row r="235" spans="1:64" hidden="1" x14ac:dyDescent="0.55000000000000004">
      <c r="A235" s="216"/>
      <c r="B235" s="217"/>
      <c r="C235" s="217"/>
      <c r="D235" s="214"/>
      <c r="E235" s="91" t="s">
        <v>122</v>
      </c>
      <c r="F235" s="214"/>
      <c r="G235" s="217"/>
      <c r="H235" s="219"/>
      <c r="I235" s="226"/>
      <c r="J235" s="209"/>
      <c r="K235" s="209"/>
      <c r="L235" s="209"/>
      <c r="M235" s="209"/>
      <c r="N235" s="210"/>
      <c r="O235" s="210"/>
      <c r="P235" s="176" t="e">
        <f t="shared" si="58"/>
        <v>#DIV/0!</v>
      </c>
      <c r="Q235" s="209"/>
      <c r="R235" s="209"/>
      <c r="S235" s="210"/>
      <c r="T235" s="209"/>
      <c r="U235" s="209"/>
      <c r="V235" s="210"/>
      <c r="W235" s="209"/>
      <c r="X235" s="209"/>
      <c r="Y235" s="210"/>
      <c r="Z235" s="55">
        <f t="shared" si="59"/>
        <v>0</v>
      </c>
      <c r="AA235" s="55">
        <f t="shared" si="59"/>
        <v>0</v>
      </c>
      <c r="AB235" s="210"/>
      <c r="AC235" s="83"/>
      <c r="AD235" s="83"/>
      <c r="AE235" s="291"/>
      <c r="AF235" s="209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176">
        <v>0</v>
      </c>
      <c r="AX235" s="209"/>
      <c r="AY235" s="209"/>
      <c r="AZ235" s="210"/>
      <c r="BA235" s="83"/>
      <c r="BB235" s="83"/>
      <c r="BC235" s="291"/>
      <c r="BD235" s="209"/>
      <c r="BE235" s="209"/>
      <c r="BF235" s="210"/>
      <c r="BG235" s="209"/>
      <c r="BH235" s="209"/>
      <c r="BI235" s="210"/>
      <c r="BJ235" s="55">
        <f t="shared" si="60"/>
        <v>0</v>
      </c>
      <c r="BK235" s="55">
        <f t="shared" si="60"/>
        <v>0</v>
      </c>
      <c r="BL235" s="210"/>
    </row>
    <row r="236" spans="1:64" hidden="1" x14ac:dyDescent="0.55000000000000004">
      <c r="A236" s="216"/>
      <c r="B236" s="217"/>
      <c r="C236" s="217"/>
      <c r="D236" s="214"/>
      <c r="E236" s="91" t="s">
        <v>123</v>
      </c>
      <c r="F236" s="214"/>
      <c r="G236" s="217"/>
      <c r="H236" s="219"/>
      <c r="I236" s="226"/>
      <c r="J236" s="209"/>
      <c r="K236" s="209"/>
      <c r="L236" s="209"/>
      <c r="M236" s="209"/>
      <c r="N236" s="210"/>
      <c r="O236" s="210"/>
      <c r="P236" s="176" t="e">
        <f t="shared" si="58"/>
        <v>#DIV/0!</v>
      </c>
      <c r="Q236" s="209"/>
      <c r="R236" s="209"/>
      <c r="S236" s="210"/>
      <c r="T236" s="209"/>
      <c r="U236" s="209"/>
      <c r="V236" s="210"/>
      <c r="W236" s="209"/>
      <c r="X236" s="209"/>
      <c r="Y236" s="210"/>
      <c r="Z236" s="55">
        <f t="shared" si="59"/>
        <v>0</v>
      </c>
      <c r="AA236" s="55">
        <f t="shared" si="59"/>
        <v>0</v>
      </c>
      <c r="AB236" s="210"/>
      <c r="AC236" s="83"/>
      <c r="AD236" s="83"/>
      <c r="AE236" s="291"/>
      <c r="AF236" s="209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176">
        <v>0</v>
      </c>
      <c r="AX236" s="209"/>
      <c r="AY236" s="209"/>
      <c r="AZ236" s="210"/>
      <c r="BA236" s="83"/>
      <c r="BB236" s="83"/>
      <c r="BC236" s="291"/>
      <c r="BD236" s="209"/>
      <c r="BE236" s="209"/>
      <c r="BF236" s="210"/>
      <c r="BG236" s="209"/>
      <c r="BH236" s="209"/>
      <c r="BI236" s="210"/>
      <c r="BJ236" s="55">
        <f t="shared" si="60"/>
        <v>0</v>
      </c>
      <c r="BK236" s="55">
        <f t="shared" si="60"/>
        <v>0</v>
      </c>
      <c r="BL236" s="210"/>
    </row>
    <row r="237" spans="1:64" hidden="1" x14ac:dyDescent="0.55000000000000004">
      <c r="A237" s="216"/>
      <c r="B237" s="217"/>
      <c r="C237" s="217"/>
      <c r="D237" s="214"/>
      <c r="E237" s="91" t="s">
        <v>124</v>
      </c>
      <c r="F237" s="214"/>
      <c r="G237" s="217"/>
      <c r="H237" s="219"/>
      <c r="I237" s="226"/>
      <c r="J237" s="209"/>
      <c r="K237" s="209"/>
      <c r="L237" s="209"/>
      <c r="M237" s="209"/>
      <c r="N237" s="210"/>
      <c r="O237" s="210"/>
      <c r="P237" s="176" t="e">
        <f t="shared" si="58"/>
        <v>#DIV/0!</v>
      </c>
      <c r="Q237" s="209"/>
      <c r="R237" s="209"/>
      <c r="S237" s="210"/>
      <c r="T237" s="209"/>
      <c r="U237" s="209"/>
      <c r="V237" s="210"/>
      <c r="W237" s="209"/>
      <c r="X237" s="209"/>
      <c r="Y237" s="210"/>
      <c r="Z237" s="55">
        <f t="shared" si="59"/>
        <v>0</v>
      </c>
      <c r="AA237" s="55">
        <f t="shared" si="59"/>
        <v>0</v>
      </c>
      <c r="AB237" s="210"/>
      <c r="AC237" s="83"/>
      <c r="AD237" s="83"/>
      <c r="AE237" s="291"/>
      <c r="AF237" s="209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176">
        <v>0</v>
      </c>
      <c r="AX237" s="209"/>
      <c r="AY237" s="209"/>
      <c r="AZ237" s="210"/>
      <c r="BA237" s="83"/>
      <c r="BB237" s="83"/>
      <c r="BC237" s="291"/>
      <c r="BD237" s="209"/>
      <c r="BE237" s="209"/>
      <c r="BF237" s="210"/>
      <c r="BG237" s="209"/>
      <c r="BH237" s="209"/>
      <c r="BI237" s="210"/>
      <c r="BJ237" s="55">
        <f t="shared" si="60"/>
        <v>0</v>
      </c>
      <c r="BK237" s="55">
        <f t="shared" si="60"/>
        <v>0</v>
      </c>
      <c r="BL237" s="210"/>
    </row>
    <row r="238" spans="1:64" hidden="1" x14ac:dyDescent="0.55000000000000004">
      <c r="A238" s="216"/>
      <c r="B238" s="217"/>
      <c r="C238" s="217"/>
      <c r="D238" s="214"/>
      <c r="E238" s="217"/>
      <c r="F238" s="227" t="s">
        <v>125</v>
      </c>
      <c r="G238" s="217"/>
      <c r="H238" s="219"/>
      <c r="I238" s="226"/>
      <c r="J238" s="209"/>
      <c r="K238" s="209"/>
      <c r="L238" s="209"/>
      <c r="M238" s="209"/>
      <c r="N238" s="210"/>
      <c r="O238" s="210"/>
      <c r="P238" s="176" t="e">
        <f t="shared" si="58"/>
        <v>#DIV/0!</v>
      </c>
      <c r="Q238" s="209"/>
      <c r="R238" s="209"/>
      <c r="S238" s="210"/>
      <c r="T238" s="209"/>
      <c r="U238" s="209"/>
      <c r="V238" s="210"/>
      <c r="W238" s="209"/>
      <c r="X238" s="209"/>
      <c r="Y238" s="210"/>
      <c r="Z238" s="55">
        <f t="shared" si="59"/>
        <v>0</v>
      </c>
      <c r="AA238" s="55">
        <f t="shared" si="59"/>
        <v>0</v>
      </c>
      <c r="AB238" s="210"/>
      <c r="AC238" s="83"/>
      <c r="AD238" s="83"/>
      <c r="AE238" s="291"/>
      <c r="AF238" s="209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176">
        <v>0</v>
      </c>
      <c r="AX238" s="209"/>
      <c r="AY238" s="209"/>
      <c r="AZ238" s="210"/>
      <c r="BA238" s="83"/>
      <c r="BB238" s="83"/>
      <c r="BC238" s="291"/>
      <c r="BD238" s="209"/>
      <c r="BE238" s="209"/>
      <c r="BF238" s="210"/>
      <c r="BG238" s="209"/>
      <c r="BH238" s="209"/>
      <c r="BI238" s="210"/>
      <c r="BJ238" s="55">
        <f t="shared" si="60"/>
        <v>0</v>
      </c>
      <c r="BK238" s="55">
        <f t="shared" si="60"/>
        <v>0</v>
      </c>
      <c r="BL238" s="210"/>
    </row>
    <row r="239" spans="1:64" hidden="1" x14ac:dyDescent="0.55000000000000004">
      <c r="A239" s="216"/>
      <c r="B239" s="217"/>
      <c r="C239" s="217"/>
      <c r="D239" s="214"/>
      <c r="E239" s="217"/>
      <c r="F239" s="93"/>
      <c r="G239" s="217"/>
      <c r="H239" s="223" t="s">
        <v>119</v>
      </c>
      <c r="I239" s="226"/>
      <c r="J239" s="209"/>
      <c r="K239" s="209"/>
      <c r="L239" s="209"/>
      <c r="M239" s="209"/>
      <c r="N239" s="210"/>
      <c r="O239" s="210"/>
      <c r="P239" s="176" t="e">
        <f t="shared" si="58"/>
        <v>#DIV/0!</v>
      </c>
      <c r="Q239" s="209"/>
      <c r="R239" s="209"/>
      <c r="S239" s="210"/>
      <c r="T239" s="209"/>
      <c r="U239" s="209"/>
      <c r="V239" s="210"/>
      <c r="W239" s="209"/>
      <c r="X239" s="209"/>
      <c r="Y239" s="210"/>
      <c r="Z239" s="55">
        <f t="shared" si="59"/>
        <v>0</v>
      </c>
      <c r="AA239" s="55">
        <f t="shared" si="59"/>
        <v>0</v>
      </c>
      <c r="AB239" s="210"/>
      <c r="AC239" s="83"/>
      <c r="AD239" s="83"/>
      <c r="AE239" s="291"/>
      <c r="AF239" s="209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176">
        <v>0</v>
      </c>
      <c r="AX239" s="209"/>
      <c r="AY239" s="209"/>
      <c r="AZ239" s="210"/>
      <c r="BA239" s="83"/>
      <c r="BB239" s="83"/>
      <c r="BC239" s="291"/>
      <c r="BD239" s="209"/>
      <c r="BE239" s="209"/>
      <c r="BF239" s="210"/>
      <c r="BG239" s="209"/>
      <c r="BH239" s="209"/>
      <c r="BI239" s="210"/>
      <c r="BJ239" s="55">
        <f t="shared" si="60"/>
        <v>0</v>
      </c>
      <c r="BK239" s="55">
        <f t="shared" si="60"/>
        <v>0</v>
      </c>
      <c r="BL239" s="210"/>
    </row>
    <row r="240" spans="1:64" hidden="1" x14ac:dyDescent="0.55000000000000004">
      <c r="A240" s="216"/>
      <c r="B240" s="217"/>
      <c r="C240" s="217"/>
      <c r="D240" s="214" t="s">
        <v>77</v>
      </c>
      <c r="E240" s="217"/>
      <c r="F240" s="217"/>
      <c r="G240" s="217"/>
      <c r="H240" s="219"/>
      <c r="I240" s="226"/>
      <c r="J240" s="209"/>
      <c r="K240" s="209"/>
      <c r="L240" s="209"/>
      <c r="M240" s="209"/>
      <c r="N240" s="210"/>
      <c r="O240" s="210"/>
      <c r="P240" s="176" t="e">
        <f t="shared" si="58"/>
        <v>#DIV/0!</v>
      </c>
      <c r="Q240" s="209"/>
      <c r="R240" s="209"/>
      <c r="S240" s="210"/>
      <c r="T240" s="209"/>
      <c r="U240" s="209"/>
      <c r="V240" s="210"/>
      <c r="W240" s="209"/>
      <c r="X240" s="209"/>
      <c r="Y240" s="210"/>
      <c r="Z240" s="55">
        <f t="shared" si="59"/>
        <v>0</v>
      </c>
      <c r="AA240" s="55">
        <f t="shared" si="59"/>
        <v>0</v>
      </c>
      <c r="AB240" s="210"/>
      <c r="AC240" s="83"/>
      <c r="AD240" s="83"/>
      <c r="AE240" s="291"/>
      <c r="AF240" s="209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176">
        <v>0</v>
      </c>
      <c r="AX240" s="209"/>
      <c r="AY240" s="209"/>
      <c r="AZ240" s="210"/>
      <c r="BA240" s="83"/>
      <c r="BB240" s="83"/>
      <c r="BC240" s="291"/>
      <c r="BD240" s="209"/>
      <c r="BE240" s="209"/>
      <c r="BF240" s="210"/>
      <c r="BG240" s="209"/>
      <c r="BH240" s="209"/>
      <c r="BI240" s="210"/>
      <c r="BJ240" s="55">
        <f t="shared" si="60"/>
        <v>0</v>
      </c>
      <c r="BK240" s="55">
        <f t="shared" si="60"/>
        <v>0</v>
      </c>
      <c r="BL240" s="210"/>
    </row>
    <row r="241" spans="1:64" hidden="1" x14ac:dyDescent="0.55000000000000004">
      <c r="A241" s="216"/>
      <c r="B241" s="217"/>
      <c r="C241" s="217"/>
      <c r="D241" s="214"/>
      <c r="E241" s="214" t="s">
        <v>78</v>
      </c>
      <c r="F241" s="217"/>
      <c r="G241" s="217"/>
      <c r="H241" s="219"/>
      <c r="I241" s="226"/>
      <c r="J241" s="209"/>
      <c r="K241" s="209"/>
      <c r="L241" s="209"/>
      <c r="M241" s="209"/>
      <c r="N241" s="210"/>
      <c r="O241" s="210"/>
      <c r="P241" s="176" t="e">
        <f t="shared" si="58"/>
        <v>#DIV/0!</v>
      </c>
      <c r="Q241" s="209"/>
      <c r="R241" s="209"/>
      <c r="S241" s="210"/>
      <c r="T241" s="209"/>
      <c r="U241" s="209"/>
      <c r="V241" s="210"/>
      <c r="W241" s="209"/>
      <c r="X241" s="209"/>
      <c r="Y241" s="210"/>
      <c r="Z241" s="55">
        <f t="shared" si="59"/>
        <v>0</v>
      </c>
      <c r="AA241" s="55">
        <f t="shared" si="59"/>
        <v>0</v>
      </c>
      <c r="AB241" s="210"/>
      <c r="AC241" s="83"/>
      <c r="AD241" s="83"/>
      <c r="AE241" s="291"/>
      <c r="AF241" s="209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176">
        <v>0</v>
      </c>
      <c r="AX241" s="209"/>
      <c r="AY241" s="209"/>
      <c r="AZ241" s="210"/>
      <c r="BA241" s="83"/>
      <c r="BB241" s="83"/>
      <c r="BC241" s="291"/>
      <c r="BD241" s="209"/>
      <c r="BE241" s="209"/>
      <c r="BF241" s="210"/>
      <c r="BG241" s="209"/>
      <c r="BH241" s="209"/>
      <c r="BI241" s="210"/>
      <c r="BJ241" s="55">
        <f t="shared" si="60"/>
        <v>0</v>
      </c>
      <c r="BK241" s="55">
        <f t="shared" si="60"/>
        <v>0</v>
      </c>
      <c r="BL241" s="210"/>
    </row>
    <row r="242" spans="1:64" hidden="1" x14ac:dyDescent="0.55000000000000004">
      <c r="A242" s="216"/>
      <c r="B242" s="217"/>
      <c r="C242" s="217"/>
      <c r="D242" s="214"/>
      <c r="E242" s="217"/>
      <c r="F242" s="214" t="s">
        <v>79</v>
      </c>
      <c r="G242" s="217"/>
      <c r="H242" s="219"/>
      <c r="I242" s="226"/>
      <c r="J242" s="209"/>
      <c r="K242" s="209"/>
      <c r="L242" s="209"/>
      <c r="M242" s="209"/>
      <c r="N242" s="210"/>
      <c r="O242" s="210"/>
      <c r="P242" s="176" t="e">
        <f t="shared" si="58"/>
        <v>#DIV/0!</v>
      </c>
      <c r="Q242" s="209"/>
      <c r="R242" s="209"/>
      <c r="S242" s="210"/>
      <c r="T242" s="209"/>
      <c r="U242" s="209"/>
      <c r="V242" s="210"/>
      <c r="W242" s="209"/>
      <c r="X242" s="209"/>
      <c r="Y242" s="210"/>
      <c r="Z242" s="55">
        <f t="shared" si="59"/>
        <v>0</v>
      </c>
      <c r="AA242" s="55">
        <f t="shared" si="59"/>
        <v>0</v>
      </c>
      <c r="AB242" s="210"/>
      <c r="AC242" s="83"/>
      <c r="AD242" s="83"/>
      <c r="AE242" s="291"/>
      <c r="AF242" s="209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176">
        <v>0</v>
      </c>
      <c r="AX242" s="209"/>
      <c r="AY242" s="209"/>
      <c r="AZ242" s="210"/>
      <c r="BA242" s="83"/>
      <c r="BB242" s="83"/>
      <c r="BC242" s="291"/>
      <c r="BD242" s="209"/>
      <c r="BE242" s="209"/>
      <c r="BF242" s="210"/>
      <c r="BG242" s="209"/>
      <c r="BH242" s="209"/>
      <c r="BI242" s="210"/>
      <c r="BJ242" s="55">
        <f t="shared" si="60"/>
        <v>0</v>
      </c>
      <c r="BK242" s="55">
        <f t="shared" si="60"/>
        <v>0</v>
      </c>
      <c r="BL242" s="210"/>
    </row>
    <row r="243" spans="1:64" hidden="1" x14ac:dyDescent="0.55000000000000004">
      <c r="A243" s="216"/>
      <c r="B243" s="217"/>
      <c r="C243" s="217"/>
      <c r="D243" s="217"/>
      <c r="E243" s="217"/>
      <c r="F243" s="217"/>
      <c r="G243" s="217"/>
      <c r="H243" s="223" t="s">
        <v>119</v>
      </c>
      <c r="I243" s="226"/>
      <c r="J243" s="209"/>
      <c r="K243" s="209"/>
      <c r="L243" s="209"/>
      <c r="M243" s="209"/>
      <c r="N243" s="210"/>
      <c r="O243" s="210"/>
      <c r="P243" s="176" t="e">
        <f t="shared" si="58"/>
        <v>#DIV/0!</v>
      </c>
      <c r="Q243" s="209"/>
      <c r="R243" s="209"/>
      <c r="S243" s="210"/>
      <c r="T243" s="209"/>
      <c r="U243" s="209"/>
      <c r="V243" s="210"/>
      <c r="W243" s="209"/>
      <c r="X243" s="209"/>
      <c r="Y243" s="210"/>
      <c r="Z243" s="55">
        <f t="shared" si="59"/>
        <v>0</v>
      </c>
      <c r="AA243" s="55">
        <f t="shared" si="59"/>
        <v>0</v>
      </c>
      <c r="AB243" s="210"/>
      <c r="AC243" s="83"/>
      <c r="AD243" s="83"/>
      <c r="AE243" s="291"/>
      <c r="AF243" s="209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176">
        <v>0</v>
      </c>
      <c r="AX243" s="209"/>
      <c r="AY243" s="209"/>
      <c r="AZ243" s="210"/>
      <c r="BA243" s="83"/>
      <c r="BB243" s="83"/>
      <c r="BC243" s="291"/>
      <c r="BD243" s="209"/>
      <c r="BE243" s="209"/>
      <c r="BF243" s="210"/>
      <c r="BG243" s="209"/>
      <c r="BH243" s="209"/>
      <c r="BI243" s="210"/>
      <c r="BJ243" s="55">
        <f t="shared" si="60"/>
        <v>0</v>
      </c>
      <c r="BK243" s="55">
        <f t="shared" si="60"/>
        <v>0</v>
      </c>
      <c r="BL243" s="210"/>
    </row>
    <row r="244" spans="1:64" hidden="1" x14ac:dyDescent="0.55000000000000004">
      <c r="A244" s="216"/>
      <c r="B244" s="217"/>
      <c r="C244" s="217"/>
      <c r="D244" s="214"/>
      <c r="E244" s="217"/>
      <c r="F244" s="214" t="s">
        <v>126</v>
      </c>
      <c r="G244" s="217"/>
      <c r="H244" s="219"/>
      <c r="I244" s="226"/>
      <c r="J244" s="209"/>
      <c r="K244" s="209"/>
      <c r="L244" s="209"/>
      <c r="M244" s="209"/>
      <c r="N244" s="210"/>
      <c r="O244" s="210"/>
      <c r="P244" s="176" t="e">
        <f t="shared" si="58"/>
        <v>#DIV/0!</v>
      </c>
      <c r="Q244" s="209"/>
      <c r="R244" s="209"/>
      <c r="S244" s="210"/>
      <c r="T244" s="209"/>
      <c r="U244" s="209"/>
      <c r="V244" s="210"/>
      <c r="W244" s="209"/>
      <c r="X244" s="209"/>
      <c r="Y244" s="210"/>
      <c r="Z244" s="55">
        <f t="shared" si="59"/>
        <v>0</v>
      </c>
      <c r="AA244" s="55">
        <f t="shared" si="59"/>
        <v>0</v>
      </c>
      <c r="AB244" s="210"/>
      <c r="AC244" s="83"/>
      <c r="AD244" s="83"/>
      <c r="AE244" s="291"/>
      <c r="AF244" s="209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176">
        <v>0</v>
      </c>
      <c r="AX244" s="209"/>
      <c r="AY244" s="209"/>
      <c r="AZ244" s="210"/>
      <c r="BA244" s="83"/>
      <c r="BB244" s="83"/>
      <c r="BC244" s="291"/>
      <c r="BD244" s="209"/>
      <c r="BE244" s="209"/>
      <c r="BF244" s="210"/>
      <c r="BG244" s="209"/>
      <c r="BH244" s="209"/>
      <c r="BI244" s="210"/>
      <c r="BJ244" s="55">
        <f t="shared" si="60"/>
        <v>0</v>
      </c>
      <c r="BK244" s="55">
        <f t="shared" si="60"/>
        <v>0</v>
      </c>
      <c r="BL244" s="210"/>
    </row>
    <row r="245" spans="1:64" hidden="1" x14ac:dyDescent="0.55000000000000004">
      <c r="A245" s="216"/>
      <c r="B245" s="217"/>
      <c r="C245" s="217"/>
      <c r="D245" s="217"/>
      <c r="E245" s="217"/>
      <c r="F245" s="217"/>
      <c r="G245" s="217"/>
      <c r="H245" s="223" t="s">
        <v>119</v>
      </c>
      <c r="I245" s="226"/>
      <c r="J245" s="209"/>
      <c r="K245" s="209"/>
      <c r="L245" s="209"/>
      <c r="M245" s="209"/>
      <c r="N245" s="210"/>
      <c r="O245" s="210"/>
      <c r="P245" s="176" t="e">
        <f t="shared" si="58"/>
        <v>#DIV/0!</v>
      </c>
      <c r="Q245" s="209"/>
      <c r="R245" s="209"/>
      <c r="S245" s="210"/>
      <c r="T245" s="209"/>
      <c r="U245" s="209"/>
      <c r="V245" s="210"/>
      <c r="W245" s="209"/>
      <c r="X245" s="209"/>
      <c r="Y245" s="210"/>
      <c r="Z245" s="55">
        <f t="shared" si="59"/>
        <v>0</v>
      </c>
      <c r="AA245" s="55">
        <f t="shared" si="59"/>
        <v>0</v>
      </c>
      <c r="AB245" s="210"/>
      <c r="AC245" s="83"/>
      <c r="AD245" s="83"/>
      <c r="AE245" s="291"/>
      <c r="AF245" s="209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176">
        <v>0</v>
      </c>
      <c r="AX245" s="209"/>
      <c r="AY245" s="209"/>
      <c r="AZ245" s="210"/>
      <c r="BA245" s="83"/>
      <c r="BB245" s="83"/>
      <c r="BC245" s="291"/>
      <c r="BD245" s="209"/>
      <c r="BE245" s="209"/>
      <c r="BF245" s="210"/>
      <c r="BG245" s="209"/>
      <c r="BH245" s="209"/>
      <c r="BI245" s="210"/>
      <c r="BJ245" s="55">
        <f t="shared" si="60"/>
        <v>0</v>
      </c>
      <c r="BK245" s="55">
        <f t="shared" si="60"/>
        <v>0</v>
      </c>
      <c r="BL245" s="210"/>
    </row>
    <row r="246" spans="1:64" hidden="1" x14ac:dyDescent="0.55000000000000004">
      <c r="A246" s="216"/>
      <c r="B246" s="217"/>
      <c r="C246" s="217"/>
      <c r="D246" s="214" t="s">
        <v>70</v>
      </c>
      <c r="E246" s="217"/>
      <c r="F246" s="217"/>
      <c r="G246" s="217"/>
      <c r="H246" s="219"/>
      <c r="I246" s="226"/>
      <c r="J246" s="209"/>
      <c r="K246" s="209"/>
      <c r="L246" s="209"/>
      <c r="M246" s="209"/>
      <c r="N246" s="210"/>
      <c r="O246" s="210"/>
      <c r="P246" s="176" t="e">
        <f t="shared" si="58"/>
        <v>#DIV/0!</v>
      </c>
      <c r="Q246" s="209"/>
      <c r="R246" s="209"/>
      <c r="S246" s="210"/>
      <c r="T246" s="209"/>
      <c r="U246" s="209"/>
      <c r="V246" s="210"/>
      <c r="W246" s="209"/>
      <c r="X246" s="209"/>
      <c r="Y246" s="210"/>
      <c r="Z246" s="55">
        <f t="shared" si="59"/>
        <v>0</v>
      </c>
      <c r="AA246" s="55">
        <f t="shared" si="59"/>
        <v>0</v>
      </c>
      <c r="AB246" s="210"/>
      <c r="AC246" s="83"/>
      <c r="AD246" s="83"/>
      <c r="AE246" s="291"/>
      <c r="AF246" s="209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176">
        <v>0</v>
      </c>
      <c r="AX246" s="209"/>
      <c r="AY246" s="209"/>
      <c r="AZ246" s="210"/>
      <c r="BA246" s="83"/>
      <c r="BB246" s="83"/>
      <c r="BC246" s="291"/>
      <c r="BD246" s="209"/>
      <c r="BE246" s="209"/>
      <c r="BF246" s="210"/>
      <c r="BG246" s="209"/>
      <c r="BH246" s="209"/>
      <c r="BI246" s="210"/>
      <c r="BJ246" s="55">
        <f t="shared" si="60"/>
        <v>0</v>
      </c>
      <c r="BK246" s="55">
        <f t="shared" si="60"/>
        <v>0</v>
      </c>
      <c r="BL246" s="210"/>
    </row>
    <row r="247" spans="1:64" hidden="1" x14ac:dyDescent="0.55000000000000004">
      <c r="A247" s="216"/>
      <c r="B247" s="217"/>
      <c r="C247" s="217"/>
      <c r="D247" s="214"/>
      <c r="E247" s="214" t="s">
        <v>71</v>
      </c>
      <c r="F247" s="217"/>
      <c r="G247" s="217"/>
      <c r="H247" s="219"/>
      <c r="I247" s="226"/>
      <c r="J247" s="209"/>
      <c r="K247" s="209"/>
      <c r="L247" s="209"/>
      <c r="M247" s="209"/>
      <c r="N247" s="210"/>
      <c r="O247" s="210"/>
      <c r="P247" s="176" t="e">
        <f t="shared" si="58"/>
        <v>#DIV/0!</v>
      </c>
      <c r="Q247" s="209"/>
      <c r="R247" s="209"/>
      <c r="S247" s="210"/>
      <c r="T247" s="209"/>
      <c r="U247" s="209"/>
      <c r="V247" s="210"/>
      <c r="W247" s="209"/>
      <c r="X247" s="209"/>
      <c r="Y247" s="210"/>
      <c r="Z247" s="55">
        <f t="shared" si="59"/>
        <v>0</v>
      </c>
      <c r="AA247" s="55">
        <f t="shared" si="59"/>
        <v>0</v>
      </c>
      <c r="AB247" s="210"/>
      <c r="AC247" s="83"/>
      <c r="AD247" s="83"/>
      <c r="AE247" s="291"/>
      <c r="AF247" s="209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176">
        <v>0</v>
      </c>
      <c r="AX247" s="209"/>
      <c r="AY247" s="209"/>
      <c r="AZ247" s="210"/>
      <c r="BA247" s="83"/>
      <c r="BB247" s="83"/>
      <c r="BC247" s="291"/>
      <c r="BD247" s="209"/>
      <c r="BE247" s="209"/>
      <c r="BF247" s="210"/>
      <c r="BG247" s="209"/>
      <c r="BH247" s="209"/>
      <c r="BI247" s="210"/>
      <c r="BJ247" s="55">
        <f t="shared" si="60"/>
        <v>0</v>
      </c>
      <c r="BK247" s="55">
        <f t="shared" si="60"/>
        <v>0</v>
      </c>
      <c r="BL247" s="210"/>
    </row>
    <row r="248" spans="1:64" hidden="1" x14ac:dyDescent="0.55000000000000004">
      <c r="A248" s="216"/>
      <c r="B248" s="217"/>
      <c r="C248" s="217"/>
      <c r="D248" s="214"/>
      <c r="E248" s="92"/>
      <c r="F248" s="217"/>
      <c r="G248" s="217"/>
      <c r="H248" s="223" t="s">
        <v>119</v>
      </c>
      <c r="I248" s="226"/>
      <c r="J248" s="209"/>
      <c r="K248" s="209"/>
      <c r="L248" s="209"/>
      <c r="M248" s="209"/>
      <c r="N248" s="210"/>
      <c r="O248" s="210"/>
      <c r="P248" s="176" t="e">
        <f t="shared" si="58"/>
        <v>#DIV/0!</v>
      </c>
      <c r="Q248" s="209"/>
      <c r="R248" s="209"/>
      <c r="S248" s="210"/>
      <c r="T248" s="209"/>
      <c r="U248" s="209"/>
      <c r="V248" s="210"/>
      <c r="W248" s="209"/>
      <c r="X248" s="209"/>
      <c r="Y248" s="210"/>
      <c r="Z248" s="55">
        <f t="shared" si="59"/>
        <v>0</v>
      </c>
      <c r="AA248" s="55">
        <f t="shared" si="59"/>
        <v>0</v>
      </c>
      <c r="AB248" s="210"/>
      <c r="AC248" s="83"/>
      <c r="AD248" s="83"/>
      <c r="AE248" s="291"/>
      <c r="AF248" s="209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176">
        <v>0</v>
      </c>
      <c r="AX248" s="209"/>
      <c r="AY248" s="209"/>
      <c r="AZ248" s="210"/>
      <c r="BA248" s="83"/>
      <c r="BB248" s="83"/>
      <c r="BC248" s="291"/>
      <c r="BD248" s="209"/>
      <c r="BE248" s="209"/>
      <c r="BF248" s="210"/>
      <c r="BG248" s="209"/>
      <c r="BH248" s="209"/>
      <c r="BI248" s="210"/>
      <c r="BJ248" s="55">
        <f t="shared" si="60"/>
        <v>0</v>
      </c>
      <c r="BK248" s="55">
        <f t="shared" si="60"/>
        <v>0</v>
      </c>
      <c r="BL248" s="210"/>
    </row>
    <row r="249" spans="1:64" hidden="1" x14ac:dyDescent="0.55000000000000004">
      <c r="A249" s="216"/>
      <c r="B249" s="217"/>
      <c r="C249" s="217"/>
      <c r="D249" s="214"/>
      <c r="E249" s="227" t="s">
        <v>127</v>
      </c>
      <c r="F249" s="92"/>
      <c r="G249" s="217"/>
      <c r="H249" s="219"/>
      <c r="I249" s="226"/>
      <c r="J249" s="209"/>
      <c r="K249" s="209"/>
      <c r="L249" s="209"/>
      <c r="M249" s="209"/>
      <c r="N249" s="210"/>
      <c r="O249" s="210"/>
      <c r="P249" s="176" t="e">
        <f t="shared" si="58"/>
        <v>#DIV/0!</v>
      </c>
      <c r="Q249" s="209"/>
      <c r="R249" s="209"/>
      <c r="S249" s="210"/>
      <c r="T249" s="209"/>
      <c r="U249" s="209"/>
      <c r="V249" s="210"/>
      <c r="W249" s="209"/>
      <c r="X249" s="209"/>
      <c r="Y249" s="210"/>
      <c r="Z249" s="55">
        <f t="shared" si="59"/>
        <v>0</v>
      </c>
      <c r="AA249" s="55">
        <f t="shared" si="59"/>
        <v>0</v>
      </c>
      <c r="AB249" s="210"/>
      <c r="AC249" s="83"/>
      <c r="AD249" s="83"/>
      <c r="AE249" s="291"/>
      <c r="AF249" s="209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176">
        <v>0</v>
      </c>
      <c r="AX249" s="209"/>
      <c r="AY249" s="209"/>
      <c r="AZ249" s="210"/>
      <c r="BA249" s="83"/>
      <c r="BB249" s="83"/>
      <c r="BC249" s="291"/>
      <c r="BD249" s="209"/>
      <c r="BE249" s="209"/>
      <c r="BF249" s="210"/>
      <c r="BG249" s="209"/>
      <c r="BH249" s="209"/>
      <c r="BI249" s="210"/>
      <c r="BJ249" s="55">
        <f t="shared" si="60"/>
        <v>0</v>
      </c>
      <c r="BK249" s="55">
        <f t="shared" si="60"/>
        <v>0</v>
      </c>
      <c r="BL249" s="210"/>
    </row>
    <row r="250" spans="1:64" hidden="1" x14ac:dyDescent="0.55000000000000004">
      <c r="A250" s="216"/>
      <c r="B250" s="217"/>
      <c r="C250" s="217"/>
      <c r="D250" s="214"/>
      <c r="E250" s="227"/>
      <c r="F250" s="92"/>
      <c r="G250" s="217"/>
      <c r="H250" s="223" t="s">
        <v>119</v>
      </c>
      <c r="I250" s="226"/>
      <c r="J250" s="209"/>
      <c r="K250" s="209"/>
      <c r="L250" s="209"/>
      <c r="M250" s="209"/>
      <c r="N250" s="210"/>
      <c r="O250" s="210"/>
      <c r="P250" s="176" t="e">
        <f t="shared" si="58"/>
        <v>#DIV/0!</v>
      </c>
      <c r="Q250" s="209"/>
      <c r="R250" s="209"/>
      <c r="S250" s="210"/>
      <c r="T250" s="209"/>
      <c r="U250" s="209"/>
      <c r="V250" s="210"/>
      <c r="W250" s="209"/>
      <c r="X250" s="209"/>
      <c r="Y250" s="210"/>
      <c r="Z250" s="55">
        <f t="shared" si="59"/>
        <v>0</v>
      </c>
      <c r="AA250" s="55">
        <f t="shared" si="59"/>
        <v>0</v>
      </c>
      <c r="AB250" s="210"/>
      <c r="AC250" s="83"/>
      <c r="AD250" s="83"/>
      <c r="AE250" s="291"/>
      <c r="AF250" s="209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176">
        <v>0</v>
      </c>
      <c r="AX250" s="209"/>
      <c r="AY250" s="209"/>
      <c r="AZ250" s="210"/>
      <c r="BA250" s="83"/>
      <c r="BB250" s="83"/>
      <c r="BC250" s="291"/>
      <c r="BD250" s="209"/>
      <c r="BE250" s="209"/>
      <c r="BF250" s="210"/>
      <c r="BG250" s="209"/>
      <c r="BH250" s="209"/>
      <c r="BI250" s="210"/>
      <c r="BJ250" s="55">
        <f t="shared" si="60"/>
        <v>0</v>
      </c>
      <c r="BK250" s="55">
        <f t="shared" si="60"/>
        <v>0</v>
      </c>
      <c r="BL250" s="210"/>
    </row>
    <row r="251" spans="1:64" hidden="1" x14ac:dyDescent="0.55000000000000004">
      <c r="A251" s="216"/>
      <c r="B251" s="217"/>
      <c r="C251" s="217"/>
      <c r="D251" s="214" t="s">
        <v>94</v>
      </c>
      <c r="E251" s="214"/>
      <c r="F251" s="214"/>
      <c r="G251" s="217"/>
      <c r="H251" s="219"/>
      <c r="I251" s="226"/>
      <c r="J251" s="209"/>
      <c r="K251" s="209"/>
      <c r="L251" s="209"/>
      <c r="M251" s="209"/>
      <c r="N251" s="210"/>
      <c r="O251" s="210"/>
      <c r="P251" s="176" t="e">
        <f t="shared" si="58"/>
        <v>#DIV/0!</v>
      </c>
      <c r="Q251" s="209"/>
      <c r="R251" s="209"/>
      <c r="S251" s="210"/>
      <c r="T251" s="209"/>
      <c r="U251" s="209"/>
      <c r="V251" s="210"/>
      <c r="W251" s="209"/>
      <c r="X251" s="209"/>
      <c r="Y251" s="210"/>
      <c r="Z251" s="55">
        <f t="shared" si="59"/>
        <v>0</v>
      </c>
      <c r="AA251" s="55">
        <f t="shared" si="59"/>
        <v>0</v>
      </c>
      <c r="AB251" s="210"/>
      <c r="AC251" s="83"/>
      <c r="AD251" s="83"/>
      <c r="AE251" s="291"/>
      <c r="AF251" s="209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176">
        <v>0</v>
      </c>
      <c r="AX251" s="209"/>
      <c r="AY251" s="209"/>
      <c r="AZ251" s="210"/>
      <c r="BA251" s="83"/>
      <c r="BB251" s="83"/>
      <c r="BC251" s="291"/>
      <c r="BD251" s="209"/>
      <c r="BE251" s="209"/>
      <c r="BF251" s="210"/>
      <c r="BG251" s="209"/>
      <c r="BH251" s="209"/>
      <c r="BI251" s="210"/>
      <c r="BJ251" s="55">
        <f t="shared" si="60"/>
        <v>0</v>
      </c>
      <c r="BK251" s="55">
        <f t="shared" si="60"/>
        <v>0</v>
      </c>
      <c r="BL251" s="210"/>
    </row>
    <row r="252" spans="1:64" hidden="1" x14ac:dyDescent="0.55000000000000004">
      <c r="A252" s="216"/>
      <c r="B252" s="217"/>
      <c r="C252" s="217"/>
      <c r="D252" s="214"/>
      <c r="E252" s="214" t="s">
        <v>128</v>
      </c>
      <c r="F252" s="214"/>
      <c r="G252" s="217"/>
      <c r="H252" s="219"/>
      <c r="I252" s="226"/>
      <c r="J252" s="209"/>
      <c r="K252" s="209"/>
      <c r="L252" s="209"/>
      <c r="M252" s="209"/>
      <c r="N252" s="210"/>
      <c r="O252" s="210"/>
      <c r="P252" s="176" t="e">
        <f t="shared" si="58"/>
        <v>#DIV/0!</v>
      </c>
      <c r="Q252" s="209"/>
      <c r="R252" s="209"/>
      <c r="S252" s="210"/>
      <c r="T252" s="209"/>
      <c r="U252" s="209"/>
      <c r="V252" s="210"/>
      <c r="W252" s="209"/>
      <c r="X252" s="209"/>
      <c r="Y252" s="210"/>
      <c r="Z252" s="55">
        <f t="shared" si="59"/>
        <v>0</v>
      </c>
      <c r="AA252" s="55">
        <f t="shared" si="59"/>
        <v>0</v>
      </c>
      <c r="AB252" s="210"/>
      <c r="AC252" s="83"/>
      <c r="AD252" s="83"/>
      <c r="AE252" s="291"/>
      <c r="AF252" s="209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176">
        <v>0</v>
      </c>
      <c r="AX252" s="209"/>
      <c r="AY252" s="209"/>
      <c r="AZ252" s="210"/>
      <c r="BA252" s="83"/>
      <c r="BB252" s="83"/>
      <c r="BC252" s="291"/>
      <c r="BD252" s="209"/>
      <c r="BE252" s="209"/>
      <c r="BF252" s="210"/>
      <c r="BG252" s="209"/>
      <c r="BH252" s="209"/>
      <c r="BI252" s="210"/>
      <c r="BJ252" s="55">
        <f t="shared" si="60"/>
        <v>0</v>
      </c>
      <c r="BK252" s="55">
        <f t="shared" si="60"/>
        <v>0</v>
      </c>
      <c r="BL252" s="210"/>
    </row>
    <row r="253" spans="1:64" hidden="1" x14ac:dyDescent="0.55000000000000004">
      <c r="A253" s="216"/>
      <c r="B253" s="217"/>
      <c r="C253" s="217"/>
      <c r="D253" s="217"/>
      <c r="E253" s="217"/>
      <c r="F253" s="217"/>
      <c r="G253" s="228" t="s">
        <v>129</v>
      </c>
      <c r="H253" s="229"/>
      <c r="I253" s="226"/>
      <c r="J253" s="209"/>
      <c r="K253" s="209"/>
      <c r="L253" s="209"/>
      <c r="M253" s="209"/>
      <c r="N253" s="210"/>
      <c r="O253" s="210"/>
      <c r="P253" s="176" t="e">
        <f t="shared" si="58"/>
        <v>#DIV/0!</v>
      </c>
      <c r="Q253" s="209"/>
      <c r="R253" s="209"/>
      <c r="S253" s="210"/>
      <c r="T253" s="209"/>
      <c r="U253" s="209"/>
      <c r="V253" s="210"/>
      <c r="W253" s="209"/>
      <c r="X253" s="209"/>
      <c r="Y253" s="210"/>
      <c r="Z253" s="55">
        <f t="shared" si="59"/>
        <v>0</v>
      </c>
      <c r="AA253" s="55">
        <f t="shared" si="59"/>
        <v>0</v>
      </c>
      <c r="AB253" s="210"/>
      <c r="AC253" s="83"/>
      <c r="AD253" s="83"/>
      <c r="AE253" s="291"/>
      <c r="AF253" s="209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176">
        <v>0</v>
      </c>
      <c r="AX253" s="209"/>
      <c r="AY253" s="209"/>
      <c r="AZ253" s="210"/>
      <c r="BA253" s="83"/>
      <c r="BB253" s="83"/>
      <c r="BC253" s="291"/>
      <c r="BD253" s="209"/>
      <c r="BE253" s="209"/>
      <c r="BF253" s="210"/>
      <c r="BG253" s="209"/>
      <c r="BH253" s="209"/>
      <c r="BI253" s="210"/>
      <c r="BJ253" s="55">
        <f t="shared" si="60"/>
        <v>0</v>
      </c>
      <c r="BK253" s="55">
        <f t="shared" si="60"/>
        <v>0</v>
      </c>
      <c r="BL253" s="210"/>
    </row>
    <row r="254" spans="1:64" hidden="1" x14ac:dyDescent="0.55000000000000004">
      <c r="A254" s="216"/>
      <c r="B254" s="217"/>
      <c r="C254" s="217"/>
      <c r="D254" s="217"/>
      <c r="E254" s="217"/>
      <c r="F254" s="217"/>
      <c r="G254" s="228"/>
      <c r="H254" s="223" t="s">
        <v>119</v>
      </c>
      <c r="I254" s="226"/>
      <c r="J254" s="209"/>
      <c r="K254" s="209"/>
      <c r="L254" s="209"/>
      <c r="M254" s="209"/>
      <c r="N254" s="210"/>
      <c r="O254" s="210"/>
      <c r="P254" s="176" t="e">
        <f t="shared" si="58"/>
        <v>#DIV/0!</v>
      </c>
      <c r="Q254" s="209"/>
      <c r="R254" s="209"/>
      <c r="S254" s="210"/>
      <c r="T254" s="209"/>
      <c r="U254" s="209"/>
      <c r="V254" s="210"/>
      <c r="W254" s="209"/>
      <c r="X254" s="209"/>
      <c r="Y254" s="210"/>
      <c r="Z254" s="55">
        <f t="shared" si="59"/>
        <v>0</v>
      </c>
      <c r="AA254" s="55">
        <f t="shared" si="59"/>
        <v>0</v>
      </c>
      <c r="AB254" s="210"/>
      <c r="AC254" s="83"/>
      <c r="AD254" s="83"/>
      <c r="AE254" s="291"/>
      <c r="AF254" s="209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176">
        <v>0</v>
      </c>
      <c r="AX254" s="209"/>
      <c r="AY254" s="209"/>
      <c r="AZ254" s="210"/>
      <c r="BA254" s="83"/>
      <c r="BB254" s="83"/>
      <c r="BC254" s="291"/>
      <c r="BD254" s="209"/>
      <c r="BE254" s="209"/>
      <c r="BF254" s="210"/>
      <c r="BG254" s="209"/>
      <c r="BH254" s="209"/>
      <c r="BI254" s="210"/>
      <c r="BJ254" s="55">
        <f t="shared" si="60"/>
        <v>0</v>
      </c>
      <c r="BK254" s="55">
        <f t="shared" si="60"/>
        <v>0</v>
      </c>
      <c r="BL254" s="210"/>
    </row>
    <row r="255" spans="1:64" hidden="1" x14ac:dyDescent="0.55000000000000004">
      <c r="A255" s="216"/>
      <c r="B255" s="217"/>
      <c r="C255" s="217"/>
      <c r="D255" s="214"/>
      <c r="E255" s="217"/>
      <c r="F255" s="91"/>
      <c r="G255" s="221" t="s">
        <v>145</v>
      </c>
      <c r="H255" s="219"/>
      <c r="I255" s="226"/>
      <c r="J255" s="209"/>
      <c r="K255" s="209"/>
      <c r="L255" s="209"/>
      <c r="M255" s="209"/>
      <c r="N255" s="210"/>
      <c r="O255" s="210"/>
      <c r="P255" s="176" t="e">
        <f t="shared" si="58"/>
        <v>#DIV/0!</v>
      </c>
      <c r="Q255" s="209"/>
      <c r="R255" s="209"/>
      <c r="S255" s="210"/>
      <c r="T255" s="209"/>
      <c r="U255" s="209"/>
      <c r="V255" s="210"/>
      <c r="W255" s="209"/>
      <c r="X255" s="209"/>
      <c r="Y255" s="210"/>
      <c r="Z255" s="55">
        <f t="shared" si="59"/>
        <v>0</v>
      </c>
      <c r="AA255" s="55">
        <f t="shared" si="59"/>
        <v>0</v>
      </c>
      <c r="AB255" s="210"/>
      <c r="AC255" s="83"/>
      <c r="AD255" s="83"/>
      <c r="AE255" s="291"/>
      <c r="AF255" s="209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176">
        <v>0</v>
      </c>
      <c r="AX255" s="209"/>
      <c r="AY255" s="209"/>
      <c r="AZ255" s="210"/>
      <c r="BA255" s="83"/>
      <c r="BB255" s="83"/>
      <c r="BC255" s="291"/>
      <c r="BD255" s="209"/>
      <c r="BE255" s="209"/>
      <c r="BF255" s="210"/>
      <c r="BG255" s="209"/>
      <c r="BH255" s="209"/>
      <c r="BI255" s="210"/>
      <c r="BJ255" s="55">
        <f t="shared" si="60"/>
        <v>0</v>
      </c>
      <c r="BK255" s="55">
        <f t="shared" si="60"/>
        <v>0</v>
      </c>
      <c r="BL255" s="210"/>
    </row>
    <row r="256" spans="1:64" hidden="1" x14ac:dyDescent="0.55000000000000004">
      <c r="A256" s="216"/>
      <c r="B256" s="217"/>
      <c r="C256" s="217"/>
      <c r="D256" s="214"/>
      <c r="E256" s="217"/>
      <c r="F256" s="91"/>
      <c r="G256" s="221" t="s">
        <v>146</v>
      </c>
      <c r="H256" s="219"/>
      <c r="I256" s="226"/>
      <c r="J256" s="209"/>
      <c r="K256" s="209"/>
      <c r="L256" s="209"/>
      <c r="M256" s="209"/>
      <c r="N256" s="210"/>
      <c r="O256" s="210"/>
      <c r="P256" s="176" t="e">
        <f t="shared" si="58"/>
        <v>#DIV/0!</v>
      </c>
      <c r="Q256" s="209"/>
      <c r="R256" s="209"/>
      <c r="S256" s="210"/>
      <c r="T256" s="209"/>
      <c r="U256" s="209"/>
      <c r="V256" s="210"/>
      <c r="W256" s="209"/>
      <c r="X256" s="209"/>
      <c r="Y256" s="210"/>
      <c r="Z256" s="55">
        <f t="shared" si="59"/>
        <v>0</v>
      </c>
      <c r="AA256" s="55">
        <f t="shared" si="59"/>
        <v>0</v>
      </c>
      <c r="AB256" s="210"/>
      <c r="AC256" s="83"/>
      <c r="AD256" s="83"/>
      <c r="AE256" s="291"/>
      <c r="AF256" s="209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176">
        <v>0</v>
      </c>
      <c r="AX256" s="209"/>
      <c r="AY256" s="209"/>
      <c r="AZ256" s="210"/>
      <c r="BA256" s="83"/>
      <c r="BB256" s="83"/>
      <c r="BC256" s="291"/>
      <c r="BD256" s="209"/>
      <c r="BE256" s="209"/>
      <c r="BF256" s="210"/>
      <c r="BG256" s="209"/>
      <c r="BH256" s="209"/>
      <c r="BI256" s="210"/>
      <c r="BJ256" s="55">
        <f t="shared" si="60"/>
        <v>0</v>
      </c>
      <c r="BK256" s="55">
        <f t="shared" si="60"/>
        <v>0</v>
      </c>
      <c r="BL256" s="210"/>
    </row>
    <row r="257" spans="1:64" hidden="1" x14ac:dyDescent="0.55000000000000004">
      <c r="A257" s="216"/>
      <c r="B257" s="217"/>
      <c r="C257" s="217"/>
      <c r="D257" s="214"/>
      <c r="E257" s="217"/>
      <c r="F257" s="91"/>
      <c r="G257" s="221" t="s">
        <v>147</v>
      </c>
      <c r="H257" s="219"/>
      <c r="I257" s="226"/>
      <c r="J257" s="209"/>
      <c r="K257" s="209"/>
      <c r="L257" s="209"/>
      <c r="M257" s="209"/>
      <c r="N257" s="210"/>
      <c r="O257" s="210"/>
      <c r="P257" s="176" t="e">
        <f t="shared" si="58"/>
        <v>#DIV/0!</v>
      </c>
      <c r="Q257" s="209"/>
      <c r="R257" s="209"/>
      <c r="S257" s="210"/>
      <c r="T257" s="209"/>
      <c r="U257" s="209"/>
      <c r="V257" s="210"/>
      <c r="W257" s="209"/>
      <c r="X257" s="209"/>
      <c r="Y257" s="210"/>
      <c r="Z257" s="55">
        <f t="shared" si="59"/>
        <v>0</v>
      </c>
      <c r="AA257" s="55">
        <f t="shared" si="59"/>
        <v>0</v>
      </c>
      <c r="AB257" s="210"/>
      <c r="AC257" s="83"/>
      <c r="AD257" s="83"/>
      <c r="AE257" s="291"/>
      <c r="AF257" s="209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176">
        <v>0</v>
      </c>
      <c r="AX257" s="209"/>
      <c r="AY257" s="209"/>
      <c r="AZ257" s="210"/>
      <c r="BA257" s="83"/>
      <c r="BB257" s="83"/>
      <c r="BC257" s="291"/>
      <c r="BD257" s="209"/>
      <c r="BE257" s="209"/>
      <c r="BF257" s="210"/>
      <c r="BG257" s="209"/>
      <c r="BH257" s="209"/>
      <c r="BI257" s="210"/>
      <c r="BJ257" s="55">
        <f t="shared" si="60"/>
        <v>0</v>
      </c>
      <c r="BK257" s="55">
        <f t="shared" si="60"/>
        <v>0</v>
      </c>
      <c r="BL257" s="210"/>
    </row>
    <row r="258" spans="1:64" hidden="1" x14ac:dyDescent="0.55000000000000004">
      <c r="A258" s="216"/>
      <c r="B258" s="217"/>
      <c r="C258" s="217"/>
      <c r="D258" s="214"/>
      <c r="E258" s="217"/>
      <c r="F258" s="91"/>
      <c r="G258" s="93" t="s">
        <v>148</v>
      </c>
      <c r="H258" s="219"/>
      <c r="I258" s="226"/>
      <c r="J258" s="209"/>
      <c r="K258" s="209"/>
      <c r="L258" s="209"/>
      <c r="M258" s="209"/>
      <c r="N258" s="210"/>
      <c r="O258" s="210"/>
      <c r="P258" s="176" t="e">
        <f t="shared" si="58"/>
        <v>#DIV/0!</v>
      </c>
      <c r="Q258" s="209"/>
      <c r="R258" s="209"/>
      <c r="S258" s="210"/>
      <c r="T258" s="209"/>
      <c r="U258" s="209"/>
      <c r="V258" s="210"/>
      <c r="W258" s="209"/>
      <c r="X258" s="209"/>
      <c r="Y258" s="210"/>
      <c r="Z258" s="55">
        <f t="shared" si="59"/>
        <v>0</v>
      </c>
      <c r="AA258" s="55">
        <f t="shared" si="59"/>
        <v>0</v>
      </c>
      <c r="AB258" s="210"/>
      <c r="AC258" s="83"/>
      <c r="AD258" s="83"/>
      <c r="AE258" s="291"/>
      <c r="AF258" s="209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176">
        <v>0</v>
      </c>
      <c r="AX258" s="209"/>
      <c r="AY258" s="209"/>
      <c r="AZ258" s="210"/>
      <c r="BA258" s="83"/>
      <c r="BB258" s="83"/>
      <c r="BC258" s="291"/>
      <c r="BD258" s="209"/>
      <c r="BE258" s="209"/>
      <c r="BF258" s="210"/>
      <c r="BG258" s="209"/>
      <c r="BH258" s="209"/>
      <c r="BI258" s="210"/>
      <c r="BJ258" s="55">
        <f t="shared" si="60"/>
        <v>0</v>
      </c>
      <c r="BK258" s="55">
        <f t="shared" si="60"/>
        <v>0</v>
      </c>
      <c r="BL258" s="210"/>
    </row>
    <row r="259" spans="1:64" hidden="1" x14ac:dyDescent="0.55000000000000004">
      <c r="A259" s="216"/>
      <c r="B259" s="217"/>
      <c r="C259" s="217"/>
      <c r="D259" s="214" t="s">
        <v>70</v>
      </c>
      <c r="E259" s="217"/>
      <c r="F259" s="217"/>
      <c r="G259" s="217"/>
      <c r="H259" s="219"/>
      <c r="I259" s="226"/>
      <c r="J259" s="209"/>
      <c r="K259" s="209"/>
      <c r="L259" s="209"/>
      <c r="M259" s="209"/>
      <c r="N259" s="210"/>
      <c r="O259" s="210"/>
      <c r="P259" s="176" t="e">
        <f t="shared" si="58"/>
        <v>#DIV/0!</v>
      </c>
      <c r="Q259" s="209"/>
      <c r="R259" s="209"/>
      <c r="S259" s="210"/>
      <c r="T259" s="209"/>
      <c r="U259" s="209"/>
      <c r="V259" s="210"/>
      <c r="W259" s="209"/>
      <c r="X259" s="209"/>
      <c r="Y259" s="210"/>
      <c r="Z259" s="55">
        <f t="shared" si="59"/>
        <v>0</v>
      </c>
      <c r="AA259" s="55">
        <f t="shared" si="59"/>
        <v>0</v>
      </c>
      <c r="AB259" s="210"/>
      <c r="AC259" s="83"/>
      <c r="AD259" s="83"/>
      <c r="AE259" s="291"/>
      <c r="AF259" s="209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176">
        <v>0</v>
      </c>
      <c r="AX259" s="209"/>
      <c r="AY259" s="209"/>
      <c r="AZ259" s="210"/>
      <c r="BA259" s="83"/>
      <c r="BB259" s="83"/>
      <c r="BC259" s="291"/>
      <c r="BD259" s="209"/>
      <c r="BE259" s="209"/>
      <c r="BF259" s="210"/>
      <c r="BG259" s="209"/>
      <c r="BH259" s="209"/>
      <c r="BI259" s="210"/>
      <c r="BJ259" s="55">
        <f t="shared" si="60"/>
        <v>0</v>
      </c>
      <c r="BK259" s="55">
        <f t="shared" si="60"/>
        <v>0</v>
      </c>
      <c r="BL259" s="210"/>
    </row>
    <row r="260" spans="1:64" hidden="1" x14ac:dyDescent="0.55000000000000004">
      <c r="A260" s="216"/>
      <c r="B260" s="217"/>
      <c r="C260" s="217"/>
      <c r="D260" s="214"/>
      <c r="E260" s="214" t="s">
        <v>71</v>
      </c>
      <c r="F260" s="217"/>
      <c r="G260" s="217"/>
      <c r="H260" s="219"/>
      <c r="I260" s="226"/>
      <c r="J260" s="209"/>
      <c r="K260" s="209"/>
      <c r="L260" s="209"/>
      <c r="M260" s="209"/>
      <c r="N260" s="210"/>
      <c r="O260" s="210"/>
      <c r="P260" s="176" t="e">
        <f t="shared" si="58"/>
        <v>#DIV/0!</v>
      </c>
      <c r="Q260" s="209"/>
      <c r="R260" s="209"/>
      <c r="S260" s="210"/>
      <c r="T260" s="209"/>
      <c r="U260" s="209"/>
      <c r="V260" s="210"/>
      <c r="W260" s="209"/>
      <c r="X260" s="209"/>
      <c r="Y260" s="210"/>
      <c r="Z260" s="55">
        <f t="shared" si="59"/>
        <v>0</v>
      </c>
      <c r="AA260" s="55">
        <f t="shared" si="59"/>
        <v>0</v>
      </c>
      <c r="AB260" s="210"/>
      <c r="AC260" s="83"/>
      <c r="AD260" s="83"/>
      <c r="AE260" s="291"/>
      <c r="AF260" s="209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176">
        <v>0</v>
      </c>
      <c r="AX260" s="209"/>
      <c r="AY260" s="209"/>
      <c r="AZ260" s="210"/>
      <c r="BA260" s="83"/>
      <c r="BB260" s="83"/>
      <c r="BC260" s="291"/>
      <c r="BD260" s="209"/>
      <c r="BE260" s="209"/>
      <c r="BF260" s="210"/>
      <c r="BG260" s="209"/>
      <c r="BH260" s="209"/>
      <c r="BI260" s="210"/>
      <c r="BJ260" s="55">
        <f t="shared" si="60"/>
        <v>0</v>
      </c>
      <c r="BK260" s="55">
        <f t="shared" si="60"/>
        <v>0</v>
      </c>
      <c r="BL260" s="210"/>
    </row>
    <row r="261" spans="1:64" hidden="1" x14ac:dyDescent="0.55000000000000004">
      <c r="A261" s="216"/>
      <c r="B261" s="217"/>
      <c r="C261" s="217"/>
      <c r="D261" s="214"/>
      <c r="E261" s="214"/>
      <c r="F261" s="217"/>
      <c r="G261" s="217"/>
      <c r="H261" s="219"/>
      <c r="I261" s="226"/>
      <c r="J261" s="209"/>
      <c r="K261" s="209"/>
      <c r="L261" s="209"/>
      <c r="M261" s="209"/>
      <c r="N261" s="210"/>
      <c r="O261" s="210"/>
      <c r="P261" s="176" t="e">
        <f t="shared" si="58"/>
        <v>#DIV/0!</v>
      </c>
      <c r="Q261" s="209"/>
      <c r="R261" s="209"/>
      <c r="S261" s="210"/>
      <c r="T261" s="209"/>
      <c r="U261" s="209"/>
      <c r="V261" s="210"/>
      <c r="W261" s="209"/>
      <c r="X261" s="209"/>
      <c r="Y261" s="210"/>
      <c r="Z261" s="55">
        <f t="shared" si="59"/>
        <v>0</v>
      </c>
      <c r="AA261" s="55">
        <f t="shared" si="59"/>
        <v>0</v>
      </c>
      <c r="AB261" s="210"/>
      <c r="AC261" s="83"/>
      <c r="AD261" s="83"/>
      <c r="AE261" s="291"/>
      <c r="AF261" s="209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176">
        <v>0</v>
      </c>
      <c r="AX261" s="209"/>
      <c r="AY261" s="209"/>
      <c r="AZ261" s="210"/>
      <c r="BA261" s="83"/>
      <c r="BB261" s="83"/>
      <c r="BC261" s="291"/>
      <c r="BD261" s="209"/>
      <c r="BE261" s="209"/>
      <c r="BF261" s="210"/>
      <c r="BG261" s="209"/>
      <c r="BH261" s="209"/>
      <c r="BI261" s="210"/>
      <c r="BJ261" s="55">
        <f t="shared" si="60"/>
        <v>0</v>
      </c>
      <c r="BK261" s="55">
        <f t="shared" si="60"/>
        <v>0</v>
      </c>
      <c r="BL261" s="210"/>
    </row>
    <row r="262" spans="1:64" hidden="1" x14ac:dyDescent="0.55000000000000004">
      <c r="A262" s="216"/>
      <c r="B262" s="217"/>
      <c r="C262" s="214" t="s">
        <v>149</v>
      </c>
      <c r="D262" s="217"/>
      <c r="E262" s="217"/>
      <c r="F262" s="217"/>
      <c r="G262" s="217"/>
      <c r="H262" s="219"/>
      <c r="I262" s="226"/>
      <c r="J262" s="209"/>
      <c r="K262" s="209"/>
      <c r="L262" s="209"/>
      <c r="M262" s="209"/>
      <c r="N262" s="210"/>
      <c r="O262" s="210"/>
      <c r="P262" s="176" t="e">
        <f t="shared" si="58"/>
        <v>#DIV/0!</v>
      </c>
      <c r="Q262" s="209"/>
      <c r="R262" s="209"/>
      <c r="S262" s="210"/>
      <c r="T262" s="209"/>
      <c r="U262" s="209"/>
      <c r="V262" s="210"/>
      <c r="W262" s="209"/>
      <c r="X262" s="209"/>
      <c r="Y262" s="210"/>
      <c r="Z262" s="55">
        <f t="shared" si="59"/>
        <v>0</v>
      </c>
      <c r="AA262" s="55">
        <f t="shared" si="59"/>
        <v>0</v>
      </c>
      <c r="AB262" s="210"/>
      <c r="AC262" s="83"/>
      <c r="AD262" s="83"/>
      <c r="AE262" s="291"/>
      <c r="AF262" s="209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176">
        <v>0</v>
      </c>
      <c r="AX262" s="209"/>
      <c r="AY262" s="209"/>
      <c r="AZ262" s="210"/>
      <c r="BA262" s="83"/>
      <c r="BB262" s="83"/>
      <c r="BC262" s="291"/>
      <c r="BD262" s="209"/>
      <c r="BE262" s="209"/>
      <c r="BF262" s="210"/>
      <c r="BG262" s="209"/>
      <c r="BH262" s="209"/>
      <c r="BI262" s="210"/>
      <c r="BJ262" s="55">
        <f t="shared" si="60"/>
        <v>0</v>
      </c>
      <c r="BK262" s="55">
        <f t="shared" si="60"/>
        <v>0</v>
      </c>
      <c r="BL262" s="210"/>
    </row>
    <row r="263" spans="1:64" hidden="1" x14ac:dyDescent="0.55000000000000004">
      <c r="A263" s="216"/>
      <c r="B263" s="217"/>
      <c r="C263" s="217"/>
      <c r="D263" s="214" t="s">
        <v>40</v>
      </c>
      <c r="E263" s="217"/>
      <c r="F263" s="217"/>
      <c r="G263" s="217"/>
      <c r="H263" s="219"/>
      <c r="I263" s="226"/>
      <c r="J263" s="209"/>
      <c r="K263" s="209"/>
      <c r="L263" s="209"/>
      <c r="M263" s="209"/>
      <c r="N263" s="210"/>
      <c r="O263" s="210"/>
      <c r="P263" s="176" t="e">
        <f t="shared" si="58"/>
        <v>#DIV/0!</v>
      </c>
      <c r="Q263" s="209"/>
      <c r="R263" s="209"/>
      <c r="S263" s="210"/>
      <c r="T263" s="209"/>
      <c r="U263" s="209"/>
      <c r="V263" s="210"/>
      <c r="W263" s="209"/>
      <c r="X263" s="209"/>
      <c r="Y263" s="210"/>
      <c r="Z263" s="55">
        <f t="shared" si="59"/>
        <v>0</v>
      </c>
      <c r="AA263" s="55">
        <f t="shared" si="59"/>
        <v>0</v>
      </c>
      <c r="AB263" s="210"/>
      <c r="AC263" s="83"/>
      <c r="AD263" s="83"/>
      <c r="AE263" s="291"/>
      <c r="AF263" s="209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176">
        <v>0</v>
      </c>
      <c r="AX263" s="209"/>
      <c r="AY263" s="209"/>
      <c r="AZ263" s="210"/>
      <c r="BA263" s="83"/>
      <c r="BB263" s="83"/>
      <c r="BC263" s="291"/>
      <c r="BD263" s="209"/>
      <c r="BE263" s="209"/>
      <c r="BF263" s="210"/>
      <c r="BG263" s="209"/>
      <c r="BH263" s="209"/>
      <c r="BI263" s="210"/>
      <c r="BJ263" s="55">
        <f t="shared" si="60"/>
        <v>0</v>
      </c>
      <c r="BK263" s="55">
        <f t="shared" si="60"/>
        <v>0</v>
      </c>
      <c r="BL263" s="210"/>
    </row>
    <row r="264" spans="1:64" hidden="1" x14ac:dyDescent="0.55000000000000004">
      <c r="A264" s="216"/>
      <c r="B264" s="217"/>
      <c r="C264" s="217"/>
      <c r="D264" s="214"/>
      <c r="E264" s="214" t="s">
        <v>41</v>
      </c>
      <c r="F264" s="217"/>
      <c r="G264" s="217"/>
      <c r="H264" s="219"/>
      <c r="I264" s="226"/>
      <c r="J264" s="209"/>
      <c r="K264" s="209"/>
      <c r="L264" s="209"/>
      <c r="M264" s="209"/>
      <c r="N264" s="210"/>
      <c r="O264" s="210"/>
      <c r="P264" s="176" t="e">
        <f t="shared" si="58"/>
        <v>#DIV/0!</v>
      </c>
      <c r="Q264" s="209"/>
      <c r="R264" s="209"/>
      <c r="S264" s="210"/>
      <c r="T264" s="209"/>
      <c r="U264" s="209"/>
      <c r="V264" s="210"/>
      <c r="W264" s="209"/>
      <c r="X264" s="209"/>
      <c r="Y264" s="210"/>
      <c r="Z264" s="55">
        <f t="shared" si="59"/>
        <v>0</v>
      </c>
      <c r="AA264" s="55">
        <f t="shared" si="59"/>
        <v>0</v>
      </c>
      <c r="AB264" s="210"/>
      <c r="AC264" s="83"/>
      <c r="AD264" s="83"/>
      <c r="AE264" s="291"/>
      <c r="AF264" s="209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176">
        <v>0</v>
      </c>
      <c r="AX264" s="209"/>
      <c r="AY264" s="209"/>
      <c r="AZ264" s="210"/>
      <c r="BA264" s="83"/>
      <c r="BB264" s="83"/>
      <c r="BC264" s="291"/>
      <c r="BD264" s="209"/>
      <c r="BE264" s="209"/>
      <c r="BF264" s="210"/>
      <c r="BG264" s="209"/>
      <c r="BH264" s="209"/>
      <c r="BI264" s="210"/>
      <c r="BJ264" s="55">
        <f t="shared" si="60"/>
        <v>0</v>
      </c>
      <c r="BK264" s="55">
        <f t="shared" si="60"/>
        <v>0</v>
      </c>
      <c r="BL264" s="210"/>
    </row>
    <row r="265" spans="1:64" hidden="1" x14ac:dyDescent="0.55000000000000004">
      <c r="A265" s="216"/>
      <c r="B265" s="217"/>
      <c r="C265" s="217"/>
      <c r="D265" s="214"/>
      <c r="E265" s="217"/>
      <c r="F265" s="214" t="s">
        <v>42</v>
      </c>
      <c r="G265" s="217"/>
      <c r="H265" s="219"/>
      <c r="I265" s="226"/>
      <c r="J265" s="209"/>
      <c r="K265" s="209"/>
      <c r="L265" s="209"/>
      <c r="M265" s="209"/>
      <c r="N265" s="210"/>
      <c r="O265" s="210"/>
      <c r="P265" s="176" t="e">
        <f t="shared" si="58"/>
        <v>#DIV/0!</v>
      </c>
      <c r="Q265" s="209"/>
      <c r="R265" s="209"/>
      <c r="S265" s="210"/>
      <c r="T265" s="209"/>
      <c r="U265" s="209"/>
      <c r="V265" s="210"/>
      <c r="W265" s="209"/>
      <c r="X265" s="209"/>
      <c r="Y265" s="210"/>
      <c r="Z265" s="55">
        <f t="shared" si="59"/>
        <v>0</v>
      </c>
      <c r="AA265" s="55">
        <f t="shared" si="59"/>
        <v>0</v>
      </c>
      <c r="AB265" s="210"/>
      <c r="AC265" s="83"/>
      <c r="AD265" s="83"/>
      <c r="AE265" s="291"/>
      <c r="AF265" s="209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176">
        <v>0</v>
      </c>
      <c r="AX265" s="209"/>
      <c r="AY265" s="209"/>
      <c r="AZ265" s="210"/>
      <c r="BA265" s="83"/>
      <c r="BB265" s="83"/>
      <c r="BC265" s="291"/>
      <c r="BD265" s="209"/>
      <c r="BE265" s="209"/>
      <c r="BF265" s="210"/>
      <c r="BG265" s="209"/>
      <c r="BH265" s="209"/>
      <c r="BI265" s="210"/>
      <c r="BJ265" s="55">
        <f t="shared" si="60"/>
        <v>0</v>
      </c>
      <c r="BK265" s="55">
        <f t="shared" si="60"/>
        <v>0</v>
      </c>
      <c r="BL265" s="210"/>
    </row>
    <row r="266" spans="1:64" hidden="1" x14ac:dyDescent="0.55000000000000004">
      <c r="A266" s="216"/>
      <c r="B266" s="217"/>
      <c r="C266" s="217"/>
      <c r="D266" s="214"/>
      <c r="E266" s="217"/>
      <c r="F266" s="214" t="s">
        <v>47</v>
      </c>
      <c r="G266" s="217"/>
      <c r="H266" s="219"/>
      <c r="I266" s="226"/>
      <c r="J266" s="209"/>
      <c r="K266" s="209"/>
      <c r="L266" s="209"/>
      <c r="M266" s="209"/>
      <c r="N266" s="210"/>
      <c r="O266" s="210"/>
      <c r="P266" s="176" t="e">
        <f t="shared" si="58"/>
        <v>#DIV/0!</v>
      </c>
      <c r="Q266" s="209"/>
      <c r="R266" s="209"/>
      <c r="S266" s="210"/>
      <c r="T266" s="209"/>
      <c r="U266" s="209"/>
      <c r="V266" s="210"/>
      <c r="W266" s="209"/>
      <c r="X266" s="209"/>
      <c r="Y266" s="210"/>
      <c r="Z266" s="55">
        <f t="shared" si="59"/>
        <v>0</v>
      </c>
      <c r="AA266" s="55">
        <f t="shared" si="59"/>
        <v>0</v>
      </c>
      <c r="AB266" s="210"/>
      <c r="AC266" s="83"/>
      <c r="AD266" s="83"/>
      <c r="AE266" s="291"/>
      <c r="AF266" s="209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176">
        <v>0</v>
      </c>
      <c r="AX266" s="209"/>
      <c r="AY266" s="209"/>
      <c r="AZ266" s="210"/>
      <c r="BA266" s="83"/>
      <c r="BB266" s="83"/>
      <c r="BC266" s="291"/>
      <c r="BD266" s="209"/>
      <c r="BE266" s="209"/>
      <c r="BF266" s="210"/>
      <c r="BG266" s="209"/>
      <c r="BH266" s="209"/>
      <c r="BI266" s="210"/>
      <c r="BJ266" s="55">
        <f t="shared" si="60"/>
        <v>0</v>
      </c>
      <c r="BK266" s="55">
        <f t="shared" si="60"/>
        <v>0</v>
      </c>
      <c r="BL266" s="210"/>
    </row>
    <row r="267" spans="1:64" hidden="1" x14ac:dyDescent="0.55000000000000004">
      <c r="A267" s="216"/>
      <c r="B267" s="217"/>
      <c r="C267" s="217"/>
      <c r="D267" s="217"/>
      <c r="E267" s="217"/>
      <c r="F267" s="217" t="s">
        <v>150</v>
      </c>
      <c r="G267" s="217"/>
      <c r="H267" s="219"/>
      <c r="I267" s="226"/>
      <c r="J267" s="209"/>
      <c r="K267" s="209"/>
      <c r="L267" s="209"/>
      <c r="M267" s="209"/>
      <c r="N267" s="210"/>
      <c r="O267" s="210"/>
      <c r="P267" s="176" t="e">
        <f t="shared" si="58"/>
        <v>#DIV/0!</v>
      </c>
      <c r="Q267" s="209"/>
      <c r="R267" s="209"/>
      <c r="S267" s="210"/>
      <c r="T267" s="209"/>
      <c r="U267" s="209"/>
      <c r="V267" s="210"/>
      <c r="W267" s="209"/>
      <c r="X267" s="209"/>
      <c r="Y267" s="210"/>
      <c r="Z267" s="55">
        <f t="shared" si="59"/>
        <v>0</v>
      </c>
      <c r="AA267" s="55">
        <f t="shared" si="59"/>
        <v>0</v>
      </c>
      <c r="AB267" s="210"/>
      <c r="AC267" s="83"/>
      <c r="AD267" s="83"/>
      <c r="AE267" s="291"/>
      <c r="AF267" s="209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176">
        <v>0</v>
      </c>
      <c r="AX267" s="209"/>
      <c r="AY267" s="209"/>
      <c r="AZ267" s="210"/>
      <c r="BA267" s="83"/>
      <c r="BB267" s="83"/>
      <c r="BC267" s="291"/>
      <c r="BD267" s="209"/>
      <c r="BE267" s="209"/>
      <c r="BF267" s="210"/>
      <c r="BG267" s="209"/>
      <c r="BH267" s="209"/>
      <c r="BI267" s="210"/>
      <c r="BJ267" s="55">
        <f t="shared" si="60"/>
        <v>0</v>
      </c>
      <c r="BK267" s="55">
        <f t="shared" si="60"/>
        <v>0</v>
      </c>
      <c r="BL267" s="210"/>
    </row>
    <row r="268" spans="1:64" hidden="1" x14ac:dyDescent="0.55000000000000004">
      <c r="A268" s="216"/>
      <c r="B268" s="217"/>
      <c r="C268" s="217"/>
      <c r="D268" s="214"/>
      <c r="E268" s="217"/>
      <c r="F268" s="214" t="s">
        <v>59</v>
      </c>
      <c r="G268" s="217"/>
      <c r="H268" s="219"/>
      <c r="I268" s="226"/>
      <c r="J268" s="209"/>
      <c r="K268" s="209"/>
      <c r="L268" s="209"/>
      <c r="M268" s="209"/>
      <c r="N268" s="210"/>
      <c r="O268" s="210"/>
      <c r="P268" s="176" t="e">
        <f t="shared" si="58"/>
        <v>#DIV/0!</v>
      </c>
      <c r="Q268" s="209"/>
      <c r="R268" s="209"/>
      <c r="S268" s="210"/>
      <c r="T268" s="209"/>
      <c r="U268" s="209"/>
      <c r="V268" s="210"/>
      <c r="W268" s="209"/>
      <c r="X268" s="209"/>
      <c r="Y268" s="210"/>
      <c r="Z268" s="55">
        <f t="shared" si="59"/>
        <v>0</v>
      </c>
      <c r="AA268" s="55">
        <f t="shared" si="59"/>
        <v>0</v>
      </c>
      <c r="AB268" s="210"/>
      <c r="AC268" s="83"/>
      <c r="AD268" s="83"/>
      <c r="AE268" s="291"/>
      <c r="AF268" s="209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176">
        <v>0</v>
      </c>
      <c r="AX268" s="209"/>
      <c r="AY268" s="209"/>
      <c r="AZ268" s="210"/>
      <c r="BA268" s="83"/>
      <c r="BB268" s="83"/>
      <c r="BC268" s="291"/>
      <c r="BD268" s="209"/>
      <c r="BE268" s="209"/>
      <c r="BF268" s="210"/>
      <c r="BG268" s="209"/>
      <c r="BH268" s="209"/>
      <c r="BI268" s="210"/>
      <c r="BJ268" s="55">
        <f t="shared" si="60"/>
        <v>0</v>
      </c>
      <c r="BK268" s="55">
        <f t="shared" si="60"/>
        <v>0</v>
      </c>
      <c r="BL268" s="210"/>
    </row>
    <row r="269" spans="1:64" hidden="1" x14ac:dyDescent="0.55000000000000004">
      <c r="A269" s="216"/>
      <c r="B269" s="217"/>
      <c r="C269" s="217"/>
      <c r="D269" s="214"/>
      <c r="E269" s="217"/>
      <c r="F269" s="91" t="s">
        <v>151</v>
      </c>
      <c r="G269" s="217"/>
      <c r="H269" s="219"/>
      <c r="I269" s="226"/>
      <c r="J269" s="209"/>
      <c r="K269" s="209"/>
      <c r="L269" s="209"/>
      <c r="M269" s="209"/>
      <c r="N269" s="210"/>
      <c r="O269" s="210"/>
      <c r="P269" s="176" t="e">
        <f t="shared" ref="P269:P332" si="61">SUM(O269*100/L269)</f>
        <v>#DIV/0!</v>
      </c>
      <c r="Q269" s="209"/>
      <c r="R269" s="209"/>
      <c r="S269" s="210"/>
      <c r="T269" s="209"/>
      <c r="U269" s="209"/>
      <c r="V269" s="210"/>
      <c r="W269" s="209"/>
      <c r="X269" s="209"/>
      <c r="Y269" s="210"/>
      <c r="Z269" s="55">
        <f t="shared" ref="Z269:AA332" si="62">SUM(Q269,T269,W269)</f>
        <v>0</v>
      </c>
      <c r="AA269" s="55">
        <f t="shared" si="62"/>
        <v>0</v>
      </c>
      <c r="AB269" s="210"/>
      <c r="AC269" s="83"/>
      <c r="AD269" s="83"/>
      <c r="AE269" s="291"/>
      <c r="AF269" s="209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176">
        <v>0</v>
      </c>
      <c r="AX269" s="209"/>
      <c r="AY269" s="209"/>
      <c r="AZ269" s="210"/>
      <c r="BA269" s="83"/>
      <c r="BB269" s="83"/>
      <c r="BC269" s="291"/>
      <c r="BD269" s="209"/>
      <c r="BE269" s="209"/>
      <c r="BF269" s="210"/>
      <c r="BG269" s="209"/>
      <c r="BH269" s="209"/>
      <c r="BI269" s="210"/>
      <c r="BJ269" s="55">
        <f t="shared" ref="BJ269:BK332" si="63">SUM(BA269,BD269,BG269)</f>
        <v>0</v>
      </c>
      <c r="BK269" s="55">
        <f t="shared" si="63"/>
        <v>0</v>
      </c>
      <c r="BL269" s="210"/>
    </row>
    <row r="270" spans="1:64" hidden="1" x14ac:dyDescent="0.55000000000000004">
      <c r="A270" s="216"/>
      <c r="B270" s="217"/>
      <c r="C270" s="217"/>
      <c r="D270" s="214"/>
      <c r="E270" s="217"/>
      <c r="F270" s="91" t="s">
        <v>152</v>
      </c>
      <c r="G270" s="217"/>
      <c r="H270" s="219"/>
      <c r="I270" s="226"/>
      <c r="J270" s="209"/>
      <c r="K270" s="209"/>
      <c r="L270" s="209"/>
      <c r="M270" s="209"/>
      <c r="N270" s="210"/>
      <c r="O270" s="210"/>
      <c r="P270" s="176" t="e">
        <f t="shared" si="61"/>
        <v>#DIV/0!</v>
      </c>
      <c r="Q270" s="209"/>
      <c r="R270" s="209"/>
      <c r="S270" s="210"/>
      <c r="T270" s="209"/>
      <c r="U270" s="209"/>
      <c r="V270" s="210"/>
      <c r="W270" s="209"/>
      <c r="X270" s="209"/>
      <c r="Y270" s="210"/>
      <c r="Z270" s="55">
        <f t="shared" si="62"/>
        <v>0</v>
      </c>
      <c r="AA270" s="55">
        <f t="shared" si="62"/>
        <v>0</v>
      </c>
      <c r="AB270" s="210"/>
      <c r="AC270" s="83"/>
      <c r="AD270" s="83"/>
      <c r="AE270" s="291"/>
      <c r="AF270" s="209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176">
        <v>0</v>
      </c>
      <c r="AX270" s="209"/>
      <c r="AY270" s="209"/>
      <c r="AZ270" s="210"/>
      <c r="BA270" s="83"/>
      <c r="BB270" s="83"/>
      <c r="BC270" s="291"/>
      <c r="BD270" s="209"/>
      <c r="BE270" s="209"/>
      <c r="BF270" s="210"/>
      <c r="BG270" s="209"/>
      <c r="BH270" s="209"/>
      <c r="BI270" s="210"/>
      <c r="BJ270" s="55">
        <f t="shared" si="63"/>
        <v>0</v>
      </c>
      <c r="BK270" s="55">
        <f t="shared" si="63"/>
        <v>0</v>
      </c>
      <c r="BL270" s="210"/>
    </row>
    <row r="271" spans="1:64" hidden="1" x14ac:dyDescent="0.55000000000000004">
      <c r="A271" s="216"/>
      <c r="B271" s="217"/>
      <c r="C271" s="217"/>
      <c r="D271" s="214"/>
      <c r="E271" s="217"/>
      <c r="F271" s="217" t="s">
        <v>153</v>
      </c>
      <c r="G271" s="217"/>
      <c r="H271" s="219"/>
      <c r="I271" s="226"/>
      <c r="J271" s="209"/>
      <c r="K271" s="209"/>
      <c r="L271" s="209"/>
      <c r="M271" s="209"/>
      <c r="N271" s="210"/>
      <c r="O271" s="210"/>
      <c r="P271" s="176" t="e">
        <f t="shared" si="61"/>
        <v>#DIV/0!</v>
      </c>
      <c r="Q271" s="209"/>
      <c r="R271" s="209"/>
      <c r="S271" s="210"/>
      <c r="T271" s="209"/>
      <c r="U271" s="209"/>
      <c r="V271" s="210"/>
      <c r="W271" s="209"/>
      <c r="X271" s="209"/>
      <c r="Y271" s="210"/>
      <c r="Z271" s="55">
        <f t="shared" si="62"/>
        <v>0</v>
      </c>
      <c r="AA271" s="55">
        <f t="shared" si="62"/>
        <v>0</v>
      </c>
      <c r="AB271" s="210"/>
      <c r="AC271" s="83"/>
      <c r="AD271" s="83"/>
      <c r="AE271" s="291"/>
      <c r="AF271" s="209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176">
        <v>0</v>
      </c>
      <c r="AX271" s="209"/>
      <c r="AY271" s="209"/>
      <c r="AZ271" s="210"/>
      <c r="BA271" s="83"/>
      <c r="BB271" s="83"/>
      <c r="BC271" s="291"/>
      <c r="BD271" s="209"/>
      <c r="BE271" s="209"/>
      <c r="BF271" s="210"/>
      <c r="BG271" s="209"/>
      <c r="BH271" s="209"/>
      <c r="BI271" s="210"/>
      <c r="BJ271" s="55">
        <f t="shared" si="63"/>
        <v>0</v>
      </c>
      <c r="BK271" s="55">
        <f t="shared" si="63"/>
        <v>0</v>
      </c>
      <c r="BL271" s="210"/>
    </row>
    <row r="272" spans="1:64" hidden="1" x14ac:dyDescent="0.55000000000000004">
      <c r="A272" s="216"/>
      <c r="B272" s="217"/>
      <c r="C272" s="217"/>
      <c r="D272" s="217"/>
      <c r="E272" s="217"/>
      <c r="F272" s="217" t="s">
        <v>154</v>
      </c>
      <c r="G272" s="217"/>
      <c r="H272" s="219"/>
      <c r="I272" s="226"/>
      <c r="J272" s="209"/>
      <c r="K272" s="209"/>
      <c r="L272" s="209"/>
      <c r="M272" s="209"/>
      <c r="N272" s="210"/>
      <c r="O272" s="210"/>
      <c r="P272" s="176" t="e">
        <f t="shared" si="61"/>
        <v>#DIV/0!</v>
      </c>
      <c r="Q272" s="209"/>
      <c r="R272" s="209"/>
      <c r="S272" s="210"/>
      <c r="T272" s="209"/>
      <c r="U272" s="209"/>
      <c r="V272" s="210"/>
      <c r="W272" s="209"/>
      <c r="X272" s="209"/>
      <c r="Y272" s="210"/>
      <c r="Z272" s="55">
        <f t="shared" si="62"/>
        <v>0</v>
      </c>
      <c r="AA272" s="55">
        <f t="shared" si="62"/>
        <v>0</v>
      </c>
      <c r="AB272" s="210"/>
      <c r="AC272" s="83"/>
      <c r="AD272" s="83"/>
      <c r="AE272" s="291"/>
      <c r="AF272" s="209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176">
        <v>0</v>
      </c>
      <c r="AX272" s="209"/>
      <c r="AY272" s="209"/>
      <c r="AZ272" s="210"/>
      <c r="BA272" s="83"/>
      <c r="BB272" s="83"/>
      <c r="BC272" s="291"/>
      <c r="BD272" s="209"/>
      <c r="BE272" s="209"/>
      <c r="BF272" s="210"/>
      <c r="BG272" s="209"/>
      <c r="BH272" s="209"/>
      <c r="BI272" s="210"/>
      <c r="BJ272" s="55">
        <f t="shared" si="63"/>
        <v>0</v>
      </c>
      <c r="BK272" s="55">
        <f t="shared" si="63"/>
        <v>0</v>
      </c>
      <c r="BL272" s="210"/>
    </row>
    <row r="273" spans="1:64" hidden="1" x14ac:dyDescent="0.55000000000000004">
      <c r="A273" s="216"/>
      <c r="B273" s="217"/>
      <c r="C273" s="217"/>
      <c r="D273" s="214"/>
      <c r="E273" s="214" t="s">
        <v>67</v>
      </c>
      <c r="F273" s="214"/>
      <c r="G273" s="217"/>
      <c r="H273" s="219"/>
      <c r="I273" s="226"/>
      <c r="J273" s="209"/>
      <c r="K273" s="209"/>
      <c r="L273" s="209"/>
      <c r="M273" s="209"/>
      <c r="N273" s="210"/>
      <c r="O273" s="210"/>
      <c r="P273" s="176" t="e">
        <f t="shared" si="61"/>
        <v>#DIV/0!</v>
      </c>
      <c r="Q273" s="209"/>
      <c r="R273" s="209"/>
      <c r="S273" s="210"/>
      <c r="T273" s="209"/>
      <c r="U273" s="209"/>
      <c r="V273" s="210"/>
      <c r="W273" s="209"/>
      <c r="X273" s="209"/>
      <c r="Y273" s="210"/>
      <c r="Z273" s="55">
        <f t="shared" si="62"/>
        <v>0</v>
      </c>
      <c r="AA273" s="55">
        <f t="shared" si="62"/>
        <v>0</v>
      </c>
      <c r="AB273" s="210"/>
      <c r="AC273" s="83"/>
      <c r="AD273" s="83"/>
      <c r="AE273" s="291"/>
      <c r="AF273" s="209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176">
        <v>0</v>
      </c>
      <c r="AX273" s="209"/>
      <c r="AY273" s="209"/>
      <c r="AZ273" s="210"/>
      <c r="BA273" s="83"/>
      <c r="BB273" s="83"/>
      <c r="BC273" s="291"/>
      <c r="BD273" s="209"/>
      <c r="BE273" s="209"/>
      <c r="BF273" s="210"/>
      <c r="BG273" s="209"/>
      <c r="BH273" s="209"/>
      <c r="BI273" s="210"/>
      <c r="BJ273" s="55">
        <f t="shared" si="63"/>
        <v>0</v>
      </c>
      <c r="BK273" s="55">
        <f t="shared" si="63"/>
        <v>0</v>
      </c>
      <c r="BL273" s="210"/>
    </row>
    <row r="274" spans="1:64" s="31" customFormat="1" hidden="1" x14ac:dyDescent="0.55000000000000004">
      <c r="A274" s="213"/>
      <c r="B274" s="214"/>
      <c r="C274" s="214"/>
      <c r="D274" s="214" t="s">
        <v>77</v>
      </c>
      <c r="E274" s="214"/>
      <c r="F274" s="214"/>
      <c r="G274" s="214"/>
      <c r="H274" s="215"/>
      <c r="I274" s="226"/>
      <c r="J274" s="209"/>
      <c r="K274" s="209"/>
      <c r="L274" s="209"/>
      <c r="M274" s="209"/>
      <c r="N274" s="210"/>
      <c r="O274" s="210"/>
      <c r="P274" s="176" t="e">
        <f t="shared" si="61"/>
        <v>#DIV/0!</v>
      </c>
      <c r="Q274" s="209"/>
      <c r="R274" s="209"/>
      <c r="S274" s="210"/>
      <c r="T274" s="209"/>
      <c r="U274" s="209"/>
      <c r="V274" s="210"/>
      <c r="W274" s="209"/>
      <c r="X274" s="209"/>
      <c r="Y274" s="210"/>
      <c r="Z274" s="55">
        <f t="shared" si="62"/>
        <v>0</v>
      </c>
      <c r="AA274" s="55">
        <f t="shared" si="62"/>
        <v>0</v>
      </c>
      <c r="AB274" s="210"/>
      <c r="AC274" s="83"/>
      <c r="AD274" s="83"/>
      <c r="AE274" s="291"/>
      <c r="AF274" s="209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176">
        <v>0</v>
      </c>
      <c r="AX274" s="209"/>
      <c r="AY274" s="209"/>
      <c r="AZ274" s="210"/>
      <c r="BA274" s="83"/>
      <c r="BB274" s="83"/>
      <c r="BC274" s="291"/>
      <c r="BD274" s="209"/>
      <c r="BE274" s="209"/>
      <c r="BF274" s="210"/>
      <c r="BG274" s="209"/>
      <c r="BH274" s="209"/>
      <c r="BI274" s="210"/>
      <c r="BJ274" s="55">
        <f t="shared" si="63"/>
        <v>0</v>
      </c>
      <c r="BK274" s="55">
        <f t="shared" si="63"/>
        <v>0</v>
      </c>
      <c r="BL274" s="210"/>
    </row>
    <row r="275" spans="1:64" s="31" customFormat="1" hidden="1" x14ac:dyDescent="0.55000000000000004">
      <c r="A275" s="213"/>
      <c r="B275" s="214"/>
      <c r="C275" s="214"/>
      <c r="D275" s="214"/>
      <c r="E275" s="214" t="s">
        <v>78</v>
      </c>
      <c r="F275" s="214"/>
      <c r="G275" s="214"/>
      <c r="H275" s="215"/>
      <c r="I275" s="226"/>
      <c r="J275" s="209"/>
      <c r="K275" s="209"/>
      <c r="L275" s="209"/>
      <c r="M275" s="209"/>
      <c r="N275" s="210"/>
      <c r="O275" s="210"/>
      <c r="P275" s="176" t="e">
        <f t="shared" si="61"/>
        <v>#DIV/0!</v>
      </c>
      <c r="Q275" s="209"/>
      <c r="R275" s="209"/>
      <c r="S275" s="210"/>
      <c r="T275" s="209"/>
      <c r="U275" s="209"/>
      <c r="V275" s="210"/>
      <c r="W275" s="209"/>
      <c r="X275" s="209"/>
      <c r="Y275" s="210"/>
      <c r="Z275" s="55">
        <f t="shared" si="62"/>
        <v>0</v>
      </c>
      <c r="AA275" s="55">
        <f t="shared" si="62"/>
        <v>0</v>
      </c>
      <c r="AB275" s="210"/>
      <c r="AC275" s="83"/>
      <c r="AD275" s="83"/>
      <c r="AE275" s="291"/>
      <c r="AF275" s="209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176">
        <v>0</v>
      </c>
      <c r="AX275" s="209"/>
      <c r="AY275" s="209"/>
      <c r="AZ275" s="210"/>
      <c r="BA275" s="83"/>
      <c r="BB275" s="83"/>
      <c r="BC275" s="291"/>
      <c r="BD275" s="209"/>
      <c r="BE275" s="209"/>
      <c r="BF275" s="210"/>
      <c r="BG275" s="209"/>
      <c r="BH275" s="209"/>
      <c r="BI275" s="210"/>
      <c r="BJ275" s="55">
        <f t="shared" si="63"/>
        <v>0</v>
      </c>
      <c r="BK275" s="55">
        <f t="shared" si="63"/>
        <v>0</v>
      </c>
      <c r="BL275" s="210"/>
    </row>
    <row r="276" spans="1:64" s="31" customFormat="1" hidden="1" x14ac:dyDescent="0.55000000000000004">
      <c r="A276" s="213"/>
      <c r="B276" s="214"/>
      <c r="C276" s="214"/>
      <c r="D276" s="214"/>
      <c r="E276" s="214"/>
      <c r="F276" s="214" t="s">
        <v>79</v>
      </c>
      <c r="G276" s="214"/>
      <c r="H276" s="215"/>
      <c r="I276" s="226"/>
      <c r="J276" s="209"/>
      <c r="K276" s="209"/>
      <c r="L276" s="209"/>
      <c r="M276" s="209"/>
      <c r="N276" s="210"/>
      <c r="O276" s="210"/>
      <c r="P276" s="176" t="e">
        <f t="shared" si="61"/>
        <v>#DIV/0!</v>
      </c>
      <c r="Q276" s="209"/>
      <c r="R276" s="209"/>
      <c r="S276" s="210"/>
      <c r="T276" s="209"/>
      <c r="U276" s="209"/>
      <c r="V276" s="210"/>
      <c r="W276" s="209"/>
      <c r="X276" s="209"/>
      <c r="Y276" s="210"/>
      <c r="Z276" s="55">
        <f t="shared" si="62"/>
        <v>0</v>
      </c>
      <c r="AA276" s="55">
        <f t="shared" si="62"/>
        <v>0</v>
      </c>
      <c r="AB276" s="210"/>
      <c r="AC276" s="83"/>
      <c r="AD276" s="83"/>
      <c r="AE276" s="291"/>
      <c r="AF276" s="209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176">
        <v>0</v>
      </c>
      <c r="AX276" s="209"/>
      <c r="AY276" s="209"/>
      <c r="AZ276" s="210"/>
      <c r="BA276" s="83"/>
      <c r="BB276" s="83"/>
      <c r="BC276" s="291"/>
      <c r="BD276" s="209"/>
      <c r="BE276" s="209"/>
      <c r="BF276" s="210"/>
      <c r="BG276" s="209"/>
      <c r="BH276" s="209"/>
      <c r="BI276" s="210"/>
      <c r="BJ276" s="55">
        <f t="shared" si="63"/>
        <v>0</v>
      </c>
      <c r="BK276" s="55">
        <f t="shared" si="63"/>
        <v>0</v>
      </c>
      <c r="BL276" s="210"/>
    </row>
    <row r="277" spans="1:64" hidden="1" x14ac:dyDescent="0.55000000000000004">
      <c r="A277" s="216"/>
      <c r="B277" s="217"/>
      <c r="C277" s="217"/>
      <c r="D277" s="214"/>
      <c r="E277" s="217"/>
      <c r="F277" s="92" t="s">
        <v>155</v>
      </c>
      <c r="G277" s="217"/>
      <c r="H277" s="219"/>
      <c r="I277" s="226"/>
      <c r="J277" s="209"/>
      <c r="K277" s="209"/>
      <c r="L277" s="209"/>
      <c r="M277" s="209"/>
      <c r="N277" s="210"/>
      <c r="O277" s="210"/>
      <c r="P277" s="176" t="e">
        <f t="shared" si="61"/>
        <v>#DIV/0!</v>
      </c>
      <c r="Q277" s="209"/>
      <c r="R277" s="209"/>
      <c r="S277" s="210"/>
      <c r="T277" s="209"/>
      <c r="U277" s="209"/>
      <c r="V277" s="210"/>
      <c r="W277" s="209"/>
      <c r="X277" s="209"/>
      <c r="Y277" s="210"/>
      <c r="Z277" s="55">
        <f t="shared" si="62"/>
        <v>0</v>
      </c>
      <c r="AA277" s="55">
        <f t="shared" si="62"/>
        <v>0</v>
      </c>
      <c r="AB277" s="210"/>
      <c r="AC277" s="83"/>
      <c r="AD277" s="83"/>
      <c r="AE277" s="291"/>
      <c r="AF277" s="209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176">
        <v>0</v>
      </c>
      <c r="AX277" s="209"/>
      <c r="AY277" s="209"/>
      <c r="AZ277" s="210"/>
      <c r="BA277" s="83"/>
      <c r="BB277" s="83"/>
      <c r="BC277" s="291"/>
      <c r="BD277" s="209"/>
      <c r="BE277" s="209"/>
      <c r="BF277" s="210"/>
      <c r="BG277" s="209"/>
      <c r="BH277" s="209"/>
      <c r="BI277" s="210"/>
      <c r="BJ277" s="55">
        <f t="shared" si="63"/>
        <v>0</v>
      </c>
      <c r="BK277" s="55">
        <f t="shared" si="63"/>
        <v>0</v>
      </c>
      <c r="BL277" s="210"/>
    </row>
    <row r="278" spans="1:64" hidden="1" x14ac:dyDescent="0.55000000000000004">
      <c r="A278" s="216"/>
      <c r="B278" s="217"/>
      <c r="C278" s="217"/>
      <c r="D278" s="214"/>
      <c r="E278" s="217"/>
      <c r="F278" s="87" t="s">
        <v>156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176" t="e">
        <f t="shared" si="61"/>
        <v>#DIV/0!</v>
      </c>
      <c r="Q278" s="209"/>
      <c r="R278" s="209"/>
      <c r="S278" s="210"/>
      <c r="T278" s="209"/>
      <c r="U278" s="209"/>
      <c r="V278" s="210"/>
      <c r="W278" s="209"/>
      <c r="X278" s="209"/>
      <c r="Y278" s="210"/>
      <c r="Z278" s="55">
        <f t="shared" si="62"/>
        <v>0</v>
      </c>
      <c r="AA278" s="55">
        <f t="shared" si="62"/>
        <v>0</v>
      </c>
      <c r="AB278" s="210"/>
      <c r="AC278" s="83"/>
      <c r="AD278" s="83"/>
      <c r="AE278" s="291"/>
      <c r="AF278" s="209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176">
        <v>0</v>
      </c>
      <c r="AX278" s="209"/>
      <c r="AY278" s="209"/>
      <c r="AZ278" s="210"/>
      <c r="BA278" s="83"/>
      <c r="BB278" s="83"/>
      <c r="BC278" s="291"/>
      <c r="BD278" s="209"/>
      <c r="BE278" s="209"/>
      <c r="BF278" s="210"/>
      <c r="BG278" s="209"/>
      <c r="BH278" s="209"/>
      <c r="BI278" s="210"/>
      <c r="BJ278" s="55">
        <f t="shared" si="63"/>
        <v>0</v>
      </c>
      <c r="BK278" s="55">
        <f t="shared" si="63"/>
        <v>0</v>
      </c>
      <c r="BL278" s="210"/>
    </row>
    <row r="279" spans="1:64" hidden="1" x14ac:dyDescent="0.55000000000000004">
      <c r="A279" s="216"/>
      <c r="B279" s="217"/>
      <c r="C279" s="217"/>
      <c r="D279" s="214"/>
      <c r="E279" s="217"/>
      <c r="F279" s="241" t="s">
        <v>157</v>
      </c>
      <c r="G279" s="217"/>
      <c r="H279" s="219"/>
      <c r="I279" s="226"/>
      <c r="J279" s="209"/>
      <c r="K279" s="209"/>
      <c r="L279" s="209"/>
      <c r="M279" s="209"/>
      <c r="N279" s="210"/>
      <c r="O279" s="210"/>
      <c r="P279" s="176" t="e">
        <f t="shared" si="61"/>
        <v>#DIV/0!</v>
      </c>
      <c r="Q279" s="209"/>
      <c r="R279" s="209"/>
      <c r="S279" s="210"/>
      <c r="T279" s="209"/>
      <c r="U279" s="209"/>
      <c r="V279" s="210"/>
      <c r="W279" s="209"/>
      <c r="X279" s="209"/>
      <c r="Y279" s="210"/>
      <c r="Z279" s="55">
        <f t="shared" si="62"/>
        <v>0</v>
      </c>
      <c r="AA279" s="55">
        <f t="shared" si="62"/>
        <v>0</v>
      </c>
      <c r="AB279" s="210"/>
      <c r="AC279" s="83"/>
      <c r="AD279" s="83"/>
      <c r="AE279" s="291"/>
      <c r="AF279" s="209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176">
        <v>0</v>
      </c>
      <c r="AX279" s="209"/>
      <c r="AY279" s="209"/>
      <c r="AZ279" s="210"/>
      <c r="BA279" s="83"/>
      <c r="BB279" s="83"/>
      <c r="BC279" s="291"/>
      <c r="BD279" s="209"/>
      <c r="BE279" s="209"/>
      <c r="BF279" s="210"/>
      <c r="BG279" s="209"/>
      <c r="BH279" s="209"/>
      <c r="BI279" s="210"/>
      <c r="BJ279" s="55">
        <f t="shared" si="63"/>
        <v>0</v>
      </c>
      <c r="BK279" s="55">
        <f t="shared" si="63"/>
        <v>0</v>
      </c>
      <c r="BL279" s="210"/>
    </row>
    <row r="280" spans="1:64" hidden="1" x14ac:dyDescent="0.55000000000000004">
      <c r="A280" s="216"/>
      <c r="B280" s="217"/>
      <c r="C280" s="217"/>
      <c r="D280" s="214"/>
      <c r="E280" s="217"/>
      <c r="F280" s="241" t="s">
        <v>158</v>
      </c>
      <c r="G280" s="217"/>
      <c r="H280" s="219"/>
      <c r="I280" s="226"/>
      <c r="J280" s="209"/>
      <c r="K280" s="209"/>
      <c r="L280" s="209"/>
      <c r="M280" s="209"/>
      <c r="N280" s="210"/>
      <c r="O280" s="210"/>
      <c r="P280" s="176" t="e">
        <f t="shared" si="61"/>
        <v>#DIV/0!</v>
      </c>
      <c r="Q280" s="209"/>
      <c r="R280" s="209"/>
      <c r="S280" s="210"/>
      <c r="T280" s="209"/>
      <c r="U280" s="209"/>
      <c r="V280" s="210"/>
      <c r="W280" s="209"/>
      <c r="X280" s="209"/>
      <c r="Y280" s="210"/>
      <c r="Z280" s="55">
        <f t="shared" si="62"/>
        <v>0</v>
      </c>
      <c r="AA280" s="55">
        <f t="shared" si="62"/>
        <v>0</v>
      </c>
      <c r="AB280" s="210"/>
      <c r="AC280" s="83"/>
      <c r="AD280" s="83"/>
      <c r="AE280" s="291"/>
      <c r="AF280" s="209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176">
        <v>0</v>
      </c>
      <c r="AX280" s="209"/>
      <c r="AY280" s="209"/>
      <c r="AZ280" s="210"/>
      <c r="BA280" s="83"/>
      <c r="BB280" s="83"/>
      <c r="BC280" s="291"/>
      <c r="BD280" s="209"/>
      <c r="BE280" s="209"/>
      <c r="BF280" s="210"/>
      <c r="BG280" s="209"/>
      <c r="BH280" s="209"/>
      <c r="BI280" s="210"/>
      <c r="BJ280" s="55">
        <f t="shared" si="63"/>
        <v>0</v>
      </c>
      <c r="BK280" s="55">
        <f t="shared" si="63"/>
        <v>0</v>
      </c>
      <c r="BL280" s="210"/>
    </row>
    <row r="281" spans="1:64" hidden="1" x14ac:dyDescent="0.55000000000000004">
      <c r="A281" s="216"/>
      <c r="B281" s="217"/>
      <c r="C281" s="217"/>
      <c r="D281" s="214"/>
      <c r="E281" s="217"/>
      <c r="F281" s="241" t="s">
        <v>159</v>
      </c>
      <c r="G281" s="217"/>
      <c r="H281" s="219"/>
      <c r="I281" s="226"/>
      <c r="J281" s="209"/>
      <c r="K281" s="209"/>
      <c r="L281" s="209"/>
      <c r="M281" s="209"/>
      <c r="N281" s="210"/>
      <c r="O281" s="210"/>
      <c r="P281" s="176" t="e">
        <f t="shared" si="61"/>
        <v>#DIV/0!</v>
      </c>
      <c r="Q281" s="209"/>
      <c r="R281" s="209"/>
      <c r="S281" s="210"/>
      <c r="T281" s="209"/>
      <c r="U281" s="209"/>
      <c r="V281" s="210"/>
      <c r="W281" s="209"/>
      <c r="X281" s="209"/>
      <c r="Y281" s="210"/>
      <c r="Z281" s="55">
        <f t="shared" si="62"/>
        <v>0</v>
      </c>
      <c r="AA281" s="55">
        <f t="shared" si="62"/>
        <v>0</v>
      </c>
      <c r="AB281" s="210"/>
      <c r="AC281" s="83"/>
      <c r="AD281" s="83"/>
      <c r="AE281" s="291"/>
      <c r="AF281" s="209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176">
        <v>0</v>
      </c>
      <c r="AX281" s="209"/>
      <c r="AY281" s="209"/>
      <c r="AZ281" s="210"/>
      <c r="BA281" s="83"/>
      <c r="BB281" s="83"/>
      <c r="BC281" s="291"/>
      <c r="BD281" s="209"/>
      <c r="BE281" s="209"/>
      <c r="BF281" s="210"/>
      <c r="BG281" s="209"/>
      <c r="BH281" s="209"/>
      <c r="BI281" s="210"/>
      <c r="BJ281" s="55">
        <f t="shared" si="63"/>
        <v>0</v>
      </c>
      <c r="BK281" s="55">
        <f t="shared" si="63"/>
        <v>0</v>
      </c>
      <c r="BL281" s="210"/>
    </row>
    <row r="282" spans="1:64" hidden="1" x14ac:dyDescent="0.55000000000000004">
      <c r="A282" s="216"/>
      <c r="B282" s="217"/>
      <c r="C282" s="217"/>
      <c r="D282" s="214"/>
      <c r="E282" s="217"/>
      <c r="F282" s="241" t="s">
        <v>160</v>
      </c>
      <c r="G282" s="217"/>
      <c r="H282" s="219"/>
      <c r="I282" s="226"/>
      <c r="J282" s="209"/>
      <c r="K282" s="209"/>
      <c r="L282" s="209"/>
      <c r="M282" s="209"/>
      <c r="N282" s="210"/>
      <c r="O282" s="210"/>
      <c r="P282" s="176" t="e">
        <f t="shared" si="61"/>
        <v>#DIV/0!</v>
      </c>
      <c r="Q282" s="209"/>
      <c r="R282" s="209"/>
      <c r="S282" s="210"/>
      <c r="T282" s="209"/>
      <c r="U282" s="209"/>
      <c r="V282" s="210"/>
      <c r="W282" s="209"/>
      <c r="X282" s="209"/>
      <c r="Y282" s="210"/>
      <c r="Z282" s="55">
        <f t="shared" si="62"/>
        <v>0</v>
      </c>
      <c r="AA282" s="55">
        <f t="shared" si="62"/>
        <v>0</v>
      </c>
      <c r="AB282" s="210"/>
      <c r="AC282" s="83"/>
      <c r="AD282" s="83"/>
      <c r="AE282" s="291"/>
      <c r="AF282" s="209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176">
        <v>0</v>
      </c>
      <c r="AX282" s="209"/>
      <c r="AY282" s="209"/>
      <c r="AZ282" s="210"/>
      <c r="BA282" s="83"/>
      <c r="BB282" s="83"/>
      <c r="BC282" s="291"/>
      <c r="BD282" s="209"/>
      <c r="BE282" s="209"/>
      <c r="BF282" s="210"/>
      <c r="BG282" s="209"/>
      <c r="BH282" s="209"/>
      <c r="BI282" s="210"/>
      <c r="BJ282" s="55">
        <f t="shared" si="63"/>
        <v>0</v>
      </c>
      <c r="BK282" s="55">
        <f t="shared" si="63"/>
        <v>0</v>
      </c>
      <c r="BL282" s="210"/>
    </row>
    <row r="283" spans="1:64" hidden="1" x14ac:dyDescent="0.55000000000000004">
      <c r="A283" s="216"/>
      <c r="B283" s="217"/>
      <c r="C283" s="217"/>
      <c r="D283" s="214"/>
      <c r="E283" s="217"/>
      <c r="F283" s="241" t="s">
        <v>161</v>
      </c>
      <c r="G283" s="91"/>
      <c r="H283" s="242"/>
      <c r="I283" s="226"/>
      <c r="J283" s="209"/>
      <c r="K283" s="209"/>
      <c r="L283" s="209"/>
      <c r="M283" s="209"/>
      <c r="N283" s="210"/>
      <c r="O283" s="210"/>
      <c r="P283" s="176" t="e">
        <f t="shared" si="61"/>
        <v>#DIV/0!</v>
      </c>
      <c r="Q283" s="209"/>
      <c r="R283" s="209"/>
      <c r="S283" s="210"/>
      <c r="T283" s="209"/>
      <c r="U283" s="209"/>
      <c r="V283" s="210"/>
      <c r="W283" s="209"/>
      <c r="X283" s="209"/>
      <c r="Y283" s="210"/>
      <c r="Z283" s="55">
        <f t="shared" si="62"/>
        <v>0</v>
      </c>
      <c r="AA283" s="55">
        <f t="shared" si="62"/>
        <v>0</v>
      </c>
      <c r="AB283" s="210"/>
      <c r="AC283" s="83"/>
      <c r="AD283" s="83"/>
      <c r="AE283" s="291"/>
      <c r="AF283" s="209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176">
        <v>0</v>
      </c>
      <c r="AX283" s="209"/>
      <c r="AY283" s="209"/>
      <c r="AZ283" s="210"/>
      <c r="BA283" s="83"/>
      <c r="BB283" s="83"/>
      <c r="BC283" s="291"/>
      <c r="BD283" s="209"/>
      <c r="BE283" s="209"/>
      <c r="BF283" s="210"/>
      <c r="BG283" s="209"/>
      <c r="BH283" s="209"/>
      <c r="BI283" s="210"/>
      <c r="BJ283" s="55">
        <f t="shared" si="63"/>
        <v>0</v>
      </c>
      <c r="BK283" s="55">
        <f t="shared" si="63"/>
        <v>0</v>
      </c>
      <c r="BL283" s="210"/>
    </row>
    <row r="284" spans="1:64" hidden="1" x14ac:dyDescent="0.55000000000000004">
      <c r="A284" s="216"/>
      <c r="B284" s="217"/>
      <c r="C284" s="217"/>
      <c r="D284" s="214"/>
      <c r="E284" s="217"/>
      <c r="F284" s="241" t="s">
        <v>162</v>
      </c>
      <c r="G284" s="217"/>
      <c r="H284" s="219"/>
      <c r="I284" s="226"/>
      <c r="J284" s="209"/>
      <c r="K284" s="209"/>
      <c r="L284" s="209"/>
      <c r="M284" s="209"/>
      <c r="N284" s="210"/>
      <c r="O284" s="210"/>
      <c r="P284" s="176" t="e">
        <f t="shared" si="61"/>
        <v>#DIV/0!</v>
      </c>
      <c r="Q284" s="209"/>
      <c r="R284" s="209"/>
      <c r="S284" s="210"/>
      <c r="T284" s="209"/>
      <c r="U284" s="209"/>
      <c r="V284" s="210"/>
      <c r="W284" s="209"/>
      <c r="X284" s="209"/>
      <c r="Y284" s="210"/>
      <c r="Z284" s="55">
        <f t="shared" si="62"/>
        <v>0</v>
      </c>
      <c r="AA284" s="55">
        <f t="shared" si="62"/>
        <v>0</v>
      </c>
      <c r="AB284" s="210"/>
      <c r="AC284" s="83"/>
      <c r="AD284" s="83"/>
      <c r="AE284" s="291"/>
      <c r="AF284" s="209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176">
        <v>0</v>
      </c>
      <c r="AX284" s="209"/>
      <c r="AY284" s="209"/>
      <c r="AZ284" s="210"/>
      <c r="BA284" s="83"/>
      <c r="BB284" s="83"/>
      <c r="BC284" s="291"/>
      <c r="BD284" s="209"/>
      <c r="BE284" s="209"/>
      <c r="BF284" s="210"/>
      <c r="BG284" s="209"/>
      <c r="BH284" s="209"/>
      <c r="BI284" s="210"/>
      <c r="BJ284" s="55">
        <f t="shared" si="63"/>
        <v>0</v>
      </c>
      <c r="BK284" s="55">
        <f t="shared" si="63"/>
        <v>0</v>
      </c>
      <c r="BL284" s="210"/>
    </row>
    <row r="285" spans="1:64" hidden="1" x14ac:dyDescent="0.55000000000000004">
      <c r="A285" s="216"/>
      <c r="B285" s="217"/>
      <c r="C285" s="217"/>
      <c r="D285" s="214"/>
      <c r="E285" s="217"/>
      <c r="F285" s="214" t="s">
        <v>126</v>
      </c>
      <c r="G285" s="217"/>
      <c r="H285" s="219"/>
      <c r="I285" s="226"/>
      <c r="J285" s="209"/>
      <c r="K285" s="209"/>
      <c r="L285" s="209"/>
      <c r="M285" s="209"/>
      <c r="N285" s="210"/>
      <c r="O285" s="210"/>
      <c r="P285" s="176" t="e">
        <f t="shared" si="61"/>
        <v>#DIV/0!</v>
      </c>
      <c r="Q285" s="209"/>
      <c r="R285" s="209"/>
      <c r="S285" s="210"/>
      <c r="T285" s="209"/>
      <c r="U285" s="209"/>
      <c r="V285" s="210"/>
      <c r="W285" s="209"/>
      <c r="X285" s="209"/>
      <c r="Y285" s="210"/>
      <c r="Z285" s="55">
        <f t="shared" si="62"/>
        <v>0</v>
      </c>
      <c r="AA285" s="55">
        <f t="shared" si="62"/>
        <v>0</v>
      </c>
      <c r="AB285" s="210"/>
      <c r="AC285" s="83"/>
      <c r="AD285" s="83"/>
      <c r="AE285" s="291"/>
      <c r="AF285" s="209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176">
        <v>0</v>
      </c>
      <c r="AX285" s="209"/>
      <c r="AY285" s="209"/>
      <c r="AZ285" s="210"/>
      <c r="BA285" s="83"/>
      <c r="BB285" s="83"/>
      <c r="BC285" s="291"/>
      <c r="BD285" s="209"/>
      <c r="BE285" s="209"/>
      <c r="BF285" s="210"/>
      <c r="BG285" s="209"/>
      <c r="BH285" s="209"/>
      <c r="BI285" s="210"/>
      <c r="BJ285" s="55">
        <f t="shared" si="63"/>
        <v>0</v>
      </c>
      <c r="BK285" s="55">
        <f t="shared" si="63"/>
        <v>0</v>
      </c>
      <c r="BL285" s="210"/>
    </row>
    <row r="286" spans="1:64" hidden="1" x14ac:dyDescent="0.55000000000000004">
      <c r="A286" s="216"/>
      <c r="B286" s="217"/>
      <c r="C286" s="214" t="s">
        <v>137</v>
      </c>
      <c r="D286" s="217"/>
      <c r="E286" s="217"/>
      <c r="F286" s="217"/>
      <c r="G286" s="217"/>
      <c r="H286" s="219"/>
      <c r="I286" s="226"/>
      <c r="J286" s="209"/>
      <c r="K286" s="209"/>
      <c r="L286" s="209"/>
      <c r="M286" s="209"/>
      <c r="N286" s="210"/>
      <c r="O286" s="210"/>
      <c r="P286" s="176" t="e">
        <f t="shared" si="61"/>
        <v>#DIV/0!</v>
      </c>
      <c r="Q286" s="209"/>
      <c r="R286" s="209"/>
      <c r="S286" s="210"/>
      <c r="T286" s="209"/>
      <c r="U286" s="209"/>
      <c r="V286" s="210"/>
      <c r="W286" s="209"/>
      <c r="X286" s="209"/>
      <c r="Y286" s="210"/>
      <c r="Z286" s="55">
        <f t="shared" si="62"/>
        <v>0</v>
      </c>
      <c r="AA286" s="55">
        <f t="shared" si="62"/>
        <v>0</v>
      </c>
      <c r="AB286" s="210"/>
      <c r="AC286" s="83"/>
      <c r="AD286" s="83"/>
      <c r="AE286" s="291"/>
      <c r="AF286" s="209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176">
        <v>0</v>
      </c>
      <c r="AX286" s="209"/>
      <c r="AY286" s="209"/>
      <c r="AZ286" s="210"/>
      <c r="BA286" s="83"/>
      <c r="BB286" s="83"/>
      <c r="BC286" s="291"/>
      <c r="BD286" s="209"/>
      <c r="BE286" s="209"/>
      <c r="BF286" s="210"/>
      <c r="BG286" s="209"/>
      <c r="BH286" s="209"/>
      <c r="BI286" s="210"/>
      <c r="BJ286" s="55">
        <f t="shared" si="63"/>
        <v>0</v>
      </c>
      <c r="BK286" s="55">
        <f t="shared" si="63"/>
        <v>0</v>
      </c>
      <c r="BL286" s="210"/>
    </row>
    <row r="287" spans="1:64" hidden="1" x14ac:dyDescent="0.55000000000000004">
      <c r="A287" s="216"/>
      <c r="B287" s="217"/>
      <c r="C287" s="217"/>
      <c r="D287" s="214" t="s">
        <v>138</v>
      </c>
      <c r="E287" s="217"/>
      <c r="F287" s="217"/>
      <c r="G287" s="217"/>
      <c r="H287" s="219"/>
      <c r="I287" s="226"/>
      <c r="J287" s="209"/>
      <c r="K287" s="209"/>
      <c r="L287" s="209"/>
      <c r="M287" s="209"/>
      <c r="N287" s="210"/>
      <c r="O287" s="210"/>
      <c r="P287" s="176" t="e">
        <f t="shared" si="61"/>
        <v>#DIV/0!</v>
      </c>
      <c r="Q287" s="209"/>
      <c r="R287" s="209"/>
      <c r="S287" s="210"/>
      <c r="T287" s="209"/>
      <c r="U287" s="209"/>
      <c r="V287" s="210"/>
      <c r="W287" s="209"/>
      <c r="X287" s="209"/>
      <c r="Y287" s="210"/>
      <c r="Z287" s="55">
        <f t="shared" si="62"/>
        <v>0</v>
      </c>
      <c r="AA287" s="55">
        <f t="shared" si="62"/>
        <v>0</v>
      </c>
      <c r="AB287" s="210"/>
      <c r="AC287" s="83"/>
      <c r="AD287" s="83"/>
      <c r="AE287" s="291"/>
      <c r="AF287" s="209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176">
        <v>0</v>
      </c>
      <c r="AX287" s="209"/>
      <c r="AY287" s="209"/>
      <c r="AZ287" s="210"/>
      <c r="BA287" s="83"/>
      <c r="BB287" s="83"/>
      <c r="BC287" s="291"/>
      <c r="BD287" s="209"/>
      <c r="BE287" s="209"/>
      <c r="BF287" s="210"/>
      <c r="BG287" s="209"/>
      <c r="BH287" s="209"/>
      <c r="BI287" s="210"/>
      <c r="BJ287" s="55">
        <f t="shared" si="63"/>
        <v>0</v>
      </c>
      <c r="BK287" s="55">
        <f t="shared" si="63"/>
        <v>0</v>
      </c>
      <c r="BL287" s="210"/>
    </row>
    <row r="288" spans="1:64" hidden="1" x14ac:dyDescent="0.55000000000000004">
      <c r="A288" s="216"/>
      <c r="B288" s="217"/>
      <c r="C288" s="217"/>
      <c r="D288" s="217"/>
      <c r="E288" s="214" t="s">
        <v>40</v>
      </c>
      <c r="F288" s="217"/>
      <c r="G288" s="217"/>
      <c r="H288" s="219"/>
      <c r="I288" s="226"/>
      <c r="J288" s="209"/>
      <c r="K288" s="209"/>
      <c r="L288" s="209"/>
      <c r="M288" s="209"/>
      <c r="N288" s="210"/>
      <c r="O288" s="210"/>
      <c r="P288" s="176" t="e">
        <f t="shared" si="61"/>
        <v>#DIV/0!</v>
      </c>
      <c r="Q288" s="209"/>
      <c r="R288" s="209"/>
      <c r="S288" s="210"/>
      <c r="T288" s="209"/>
      <c r="U288" s="209"/>
      <c r="V288" s="210"/>
      <c r="W288" s="209"/>
      <c r="X288" s="209"/>
      <c r="Y288" s="210"/>
      <c r="Z288" s="55">
        <f t="shared" si="62"/>
        <v>0</v>
      </c>
      <c r="AA288" s="55">
        <f t="shared" si="62"/>
        <v>0</v>
      </c>
      <c r="AB288" s="210"/>
      <c r="AC288" s="83"/>
      <c r="AD288" s="83"/>
      <c r="AE288" s="291"/>
      <c r="AF288" s="209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176">
        <v>0</v>
      </c>
      <c r="AX288" s="209"/>
      <c r="AY288" s="209"/>
      <c r="AZ288" s="210"/>
      <c r="BA288" s="83"/>
      <c r="BB288" s="83"/>
      <c r="BC288" s="291"/>
      <c r="BD288" s="209"/>
      <c r="BE288" s="209"/>
      <c r="BF288" s="210"/>
      <c r="BG288" s="209"/>
      <c r="BH288" s="209"/>
      <c r="BI288" s="210"/>
      <c r="BJ288" s="55">
        <f t="shared" si="63"/>
        <v>0</v>
      </c>
      <c r="BK288" s="55">
        <f t="shared" si="63"/>
        <v>0</v>
      </c>
      <c r="BL288" s="210"/>
    </row>
    <row r="289" spans="1:64" hidden="1" x14ac:dyDescent="0.55000000000000004">
      <c r="A289" s="216"/>
      <c r="B289" s="217"/>
      <c r="C289" s="217"/>
      <c r="D289" s="214"/>
      <c r="E289" s="214" t="s">
        <v>41</v>
      </c>
      <c r="F289" s="217"/>
      <c r="G289" s="217"/>
      <c r="H289" s="219"/>
      <c r="I289" s="226"/>
      <c r="J289" s="209"/>
      <c r="K289" s="209"/>
      <c r="L289" s="209"/>
      <c r="M289" s="209"/>
      <c r="N289" s="210"/>
      <c r="O289" s="210"/>
      <c r="P289" s="176" t="e">
        <f t="shared" si="61"/>
        <v>#DIV/0!</v>
      </c>
      <c r="Q289" s="209"/>
      <c r="R289" s="209"/>
      <c r="S289" s="210"/>
      <c r="T289" s="209"/>
      <c r="U289" s="209"/>
      <c r="V289" s="210"/>
      <c r="W289" s="209"/>
      <c r="X289" s="209"/>
      <c r="Y289" s="210"/>
      <c r="Z289" s="55">
        <f t="shared" si="62"/>
        <v>0</v>
      </c>
      <c r="AA289" s="55">
        <f t="shared" si="62"/>
        <v>0</v>
      </c>
      <c r="AB289" s="210"/>
      <c r="AC289" s="83"/>
      <c r="AD289" s="83"/>
      <c r="AE289" s="291"/>
      <c r="AF289" s="209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176">
        <v>0</v>
      </c>
      <c r="AX289" s="209"/>
      <c r="AY289" s="209"/>
      <c r="AZ289" s="210"/>
      <c r="BA289" s="83"/>
      <c r="BB289" s="83"/>
      <c r="BC289" s="291"/>
      <c r="BD289" s="209"/>
      <c r="BE289" s="209"/>
      <c r="BF289" s="210"/>
      <c r="BG289" s="209"/>
      <c r="BH289" s="209"/>
      <c r="BI289" s="210"/>
      <c r="BJ289" s="55">
        <f t="shared" si="63"/>
        <v>0</v>
      </c>
      <c r="BK289" s="55">
        <f t="shared" si="63"/>
        <v>0</v>
      </c>
      <c r="BL289" s="210"/>
    </row>
    <row r="290" spans="1:64" hidden="1" x14ac:dyDescent="0.55000000000000004">
      <c r="A290" s="216"/>
      <c r="B290" s="217"/>
      <c r="C290" s="217"/>
      <c r="D290" s="214"/>
      <c r="E290" s="217"/>
      <c r="F290" s="214" t="s">
        <v>42</v>
      </c>
      <c r="G290" s="217"/>
      <c r="H290" s="219"/>
      <c r="I290" s="226"/>
      <c r="J290" s="209"/>
      <c r="K290" s="209"/>
      <c r="L290" s="209"/>
      <c r="M290" s="209"/>
      <c r="N290" s="210"/>
      <c r="O290" s="210"/>
      <c r="P290" s="176" t="e">
        <f t="shared" si="61"/>
        <v>#DIV/0!</v>
      </c>
      <c r="Q290" s="209"/>
      <c r="R290" s="209"/>
      <c r="S290" s="210"/>
      <c r="T290" s="209"/>
      <c r="U290" s="209"/>
      <c r="V290" s="210"/>
      <c r="W290" s="209"/>
      <c r="X290" s="209"/>
      <c r="Y290" s="210"/>
      <c r="Z290" s="55">
        <f t="shared" si="62"/>
        <v>0</v>
      </c>
      <c r="AA290" s="55">
        <f t="shared" si="62"/>
        <v>0</v>
      </c>
      <c r="AB290" s="210"/>
      <c r="AC290" s="83"/>
      <c r="AD290" s="83"/>
      <c r="AE290" s="291"/>
      <c r="AF290" s="209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176">
        <v>0</v>
      </c>
      <c r="AX290" s="209"/>
      <c r="AY290" s="209"/>
      <c r="AZ290" s="210"/>
      <c r="BA290" s="83"/>
      <c r="BB290" s="83"/>
      <c r="BC290" s="291"/>
      <c r="BD290" s="209"/>
      <c r="BE290" s="209"/>
      <c r="BF290" s="210"/>
      <c r="BG290" s="209"/>
      <c r="BH290" s="209"/>
      <c r="BI290" s="210"/>
      <c r="BJ290" s="55">
        <f t="shared" si="63"/>
        <v>0</v>
      </c>
      <c r="BK290" s="55">
        <f t="shared" si="63"/>
        <v>0</v>
      </c>
      <c r="BL290" s="210"/>
    </row>
    <row r="291" spans="1:64" hidden="1" x14ac:dyDescent="0.55000000000000004">
      <c r="A291" s="216"/>
      <c r="B291" s="217"/>
      <c r="C291" s="217"/>
      <c r="D291" s="214"/>
      <c r="E291" s="217"/>
      <c r="F291" s="214" t="s">
        <v>47</v>
      </c>
      <c r="G291" s="217"/>
      <c r="H291" s="219"/>
      <c r="I291" s="226"/>
      <c r="J291" s="209"/>
      <c r="K291" s="209"/>
      <c r="L291" s="209"/>
      <c r="M291" s="209"/>
      <c r="N291" s="210"/>
      <c r="O291" s="210"/>
      <c r="P291" s="176" t="e">
        <f t="shared" si="61"/>
        <v>#DIV/0!</v>
      </c>
      <c r="Q291" s="209"/>
      <c r="R291" s="209"/>
      <c r="S291" s="210"/>
      <c r="T291" s="209"/>
      <c r="U291" s="209"/>
      <c r="V291" s="210"/>
      <c r="W291" s="209"/>
      <c r="X291" s="209"/>
      <c r="Y291" s="210"/>
      <c r="Z291" s="55">
        <f t="shared" si="62"/>
        <v>0</v>
      </c>
      <c r="AA291" s="55">
        <f t="shared" si="62"/>
        <v>0</v>
      </c>
      <c r="AB291" s="210"/>
      <c r="AC291" s="83"/>
      <c r="AD291" s="83"/>
      <c r="AE291" s="291"/>
      <c r="AF291" s="209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176">
        <v>0</v>
      </c>
      <c r="AX291" s="209"/>
      <c r="AY291" s="209"/>
      <c r="AZ291" s="210"/>
      <c r="BA291" s="83"/>
      <c r="BB291" s="83"/>
      <c r="BC291" s="291"/>
      <c r="BD291" s="209"/>
      <c r="BE291" s="209"/>
      <c r="BF291" s="210"/>
      <c r="BG291" s="209"/>
      <c r="BH291" s="209"/>
      <c r="BI291" s="210"/>
      <c r="BJ291" s="55">
        <f t="shared" si="63"/>
        <v>0</v>
      </c>
      <c r="BK291" s="55">
        <f t="shared" si="63"/>
        <v>0</v>
      </c>
      <c r="BL291" s="210"/>
    </row>
    <row r="292" spans="1:64" hidden="1" x14ac:dyDescent="0.55000000000000004">
      <c r="A292" s="216"/>
      <c r="B292" s="217"/>
      <c r="C292" s="217"/>
      <c r="D292" s="214"/>
      <c r="E292" s="217"/>
      <c r="F292" s="214" t="s">
        <v>59</v>
      </c>
      <c r="G292" s="217"/>
      <c r="H292" s="219"/>
      <c r="I292" s="226"/>
      <c r="J292" s="209"/>
      <c r="K292" s="209"/>
      <c r="L292" s="209"/>
      <c r="M292" s="209"/>
      <c r="N292" s="210"/>
      <c r="O292" s="210"/>
      <c r="P292" s="176" t="e">
        <f t="shared" si="61"/>
        <v>#DIV/0!</v>
      </c>
      <c r="Q292" s="209"/>
      <c r="R292" s="209"/>
      <c r="S292" s="210"/>
      <c r="T292" s="209"/>
      <c r="U292" s="209"/>
      <c r="V292" s="210"/>
      <c r="W292" s="209"/>
      <c r="X292" s="209"/>
      <c r="Y292" s="210"/>
      <c r="Z292" s="55">
        <f t="shared" si="62"/>
        <v>0</v>
      </c>
      <c r="AA292" s="55">
        <f t="shared" si="62"/>
        <v>0</v>
      </c>
      <c r="AB292" s="210"/>
      <c r="AC292" s="83"/>
      <c r="AD292" s="83"/>
      <c r="AE292" s="291"/>
      <c r="AF292" s="209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176">
        <v>0</v>
      </c>
      <c r="AX292" s="209"/>
      <c r="AY292" s="209"/>
      <c r="AZ292" s="210"/>
      <c r="BA292" s="83"/>
      <c r="BB292" s="83"/>
      <c r="BC292" s="291"/>
      <c r="BD292" s="209"/>
      <c r="BE292" s="209"/>
      <c r="BF292" s="210"/>
      <c r="BG292" s="209"/>
      <c r="BH292" s="209"/>
      <c r="BI292" s="210"/>
      <c r="BJ292" s="55">
        <f t="shared" si="63"/>
        <v>0</v>
      </c>
      <c r="BK292" s="55">
        <f t="shared" si="63"/>
        <v>0</v>
      </c>
      <c r="BL292" s="210"/>
    </row>
    <row r="293" spans="1:64" hidden="1" x14ac:dyDescent="0.55000000000000004">
      <c r="A293" s="216"/>
      <c r="B293" s="217"/>
      <c r="C293" s="217"/>
      <c r="D293" s="214"/>
      <c r="E293" s="214" t="s">
        <v>67</v>
      </c>
      <c r="F293" s="214"/>
      <c r="G293" s="217"/>
      <c r="H293" s="219"/>
      <c r="I293" s="226"/>
      <c r="J293" s="209"/>
      <c r="K293" s="209"/>
      <c r="L293" s="209"/>
      <c r="M293" s="209"/>
      <c r="N293" s="210"/>
      <c r="O293" s="210"/>
      <c r="P293" s="176" t="e">
        <f t="shared" si="61"/>
        <v>#DIV/0!</v>
      </c>
      <c r="Q293" s="209"/>
      <c r="R293" s="209"/>
      <c r="S293" s="210"/>
      <c r="T293" s="209"/>
      <c r="U293" s="209"/>
      <c r="V293" s="210"/>
      <c r="W293" s="209"/>
      <c r="X293" s="209"/>
      <c r="Y293" s="210"/>
      <c r="Z293" s="55">
        <f t="shared" si="62"/>
        <v>0</v>
      </c>
      <c r="AA293" s="55">
        <f t="shared" si="62"/>
        <v>0</v>
      </c>
      <c r="AB293" s="210"/>
      <c r="AC293" s="83"/>
      <c r="AD293" s="83"/>
      <c r="AE293" s="291"/>
      <c r="AF293" s="209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176">
        <v>0</v>
      </c>
      <c r="AX293" s="209"/>
      <c r="AY293" s="209"/>
      <c r="AZ293" s="210"/>
      <c r="BA293" s="83"/>
      <c r="BB293" s="83"/>
      <c r="BC293" s="291"/>
      <c r="BD293" s="209"/>
      <c r="BE293" s="209"/>
      <c r="BF293" s="210"/>
      <c r="BG293" s="209"/>
      <c r="BH293" s="209"/>
      <c r="BI293" s="210"/>
      <c r="BJ293" s="55">
        <f t="shared" si="63"/>
        <v>0</v>
      </c>
      <c r="BK293" s="55">
        <f t="shared" si="63"/>
        <v>0</v>
      </c>
      <c r="BL293" s="210"/>
    </row>
    <row r="294" spans="1:64" hidden="1" x14ac:dyDescent="0.55000000000000004">
      <c r="A294" s="216"/>
      <c r="B294" s="217"/>
      <c r="C294" s="217"/>
      <c r="D294" s="214" t="s">
        <v>70</v>
      </c>
      <c r="E294" s="217"/>
      <c r="F294" s="217"/>
      <c r="G294" s="217"/>
      <c r="H294" s="219"/>
      <c r="I294" s="226"/>
      <c r="J294" s="209"/>
      <c r="K294" s="209"/>
      <c r="L294" s="209"/>
      <c r="M294" s="209"/>
      <c r="N294" s="210"/>
      <c r="O294" s="210"/>
      <c r="P294" s="176" t="e">
        <f t="shared" si="61"/>
        <v>#DIV/0!</v>
      </c>
      <c r="Q294" s="209"/>
      <c r="R294" s="209"/>
      <c r="S294" s="210"/>
      <c r="T294" s="209"/>
      <c r="U294" s="209"/>
      <c r="V294" s="210"/>
      <c r="W294" s="209"/>
      <c r="X294" s="209"/>
      <c r="Y294" s="210"/>
      <c r="Z294" s="55">
        <f t="shared" si="62"/>
        <v>0</v>
      </c>
      <c r="AA294" s="55">
        <f t="shared" si="62"/>
        <v>0</v>
      </c>
      <c r="AB294" s="210"/>
      <c r="AC294" s="83"/>
      <c r="AD294" s="83"/>
      <c r="AE294" s="291"/>
      <c r="AF294" s="209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176">
        <v>0</v>
      </c>
      <c r="AX294" s="209"/>
      <c r="AY294" s="209"/>
      <c r="AZ294" s="210"/>
      <c r="BA294" s="83"/>
      <c r="BB294" s="83"/>
      <c r="BC294" s="291"/>
      <c r="BD294" s="209"/>
      <c r="BE294" s="209"/>
      <c r="BF294" s="210"/>
      <c r="BG294" s="209"/>
      <c r="BH294" s="209"/>
      <c r="BI294" s="210"/>
      <c r="BJ294" s="55">
        <f t="shared" si="63"/>
        <v>0</v>
      </c>
      <c r="BK294" s="55">
        <f t="shared" si="63"/>
        <v>0</v>
      </c>
      <c r="BL294" s="210"/>
    </row>
    <row r="295" spans="1:64" hidden="1" x14ac:dyDescent="0.55000000000000004">
      <c r="A295" s="216"/>
      <c r="B295" s="217"/>
      <c r="C295" s="217"/>
      <c r="D295" s="214"/>
      <c r="E295" s="214" t="s">
        <v>71</v>
      </c>
      <c r="F295" s="217"/>
      <c r="G295" s="217"/>
      <c r="H295" s="219"/>
      <c r="I295" s="226"/>
      <c r="J295" s="209"/>
      <c r="K295" s="209"/>
      <c r="L295" s="209"/>
      <c r="M295" s="209"/>
      <c r="N295" s="210"/>
      <c r="O295" s="210"/>
      <c r="P295" s="176" t="e">
        <f t="shared" si="61"/>
        <v>#DIV/0!</v>
      </c>
      <c r="Q295" s="209"/>
      <c r="R295" s="209"/>
      <c r="S295" s="210"/>
      <c r="T295" s="209"/>
      <c r="U295" s="209"/>
      <c r="V295" s="210"/>
      <c r="W295" s="209"/>
      <c r="X295" s="209"/>
      <c r="Y295" s="210"/>
      <c r="Z295" s="55">
        <f t="shared" si="62"/>
        <v>0</v>
      </c>
      <c r="AA295" s="55">
        <f t="shared" si="62"/>
        <v>0</v>
      </c>
      <c r="AB295" s="210"/>
      <c r="AC295" s="83"/>
      <c r="AD295" s="83"/>
      <c r="AE295" s="291"/>
      <c r="AF295" s="209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176">
        <v>0</v>
      </c>
      <c r="AX295" s="209"/>
      <c r="AY295" s="209"/>
      <c r="AZ295" s="210"/>
      <c r="BA295" s="83"/>
      <c r="BB295" s="83"/>
      <c r="BC295" s="291"/>
      <c r="BD295" s="209"/>
      <c r="BE295" s="209"/>
      <c r="BF295" s="210"/>
      <c r="BG295" s="209"/>
      <c r="BH295" s="209"/>
      <c r="BI295" s="210"/>
      <c r="BJ295" s="55">
        <f t="shared" si="63"/>
        <v>0</v>
      </c>
      <c r="BK295" s="55">
        <f t="shared" si="63"/>
        <v>0</v>
      </c>
      <c r="BL295" s="210"/>
    </row>
    <row r="296" spans="1:64" hidden="1" x14ac:dyDescent="0.55000000000000004">
      <c r="A296" s="216"/>
      <c r="B296" s="217"/>
      <c r="C296" s="217"/>
      <c r="D296" s="214" t="s">
        <v>139</v>
      </c>
      <c r="E296" s="217"/>
      <c r="F296" s="217"/>
      <c r="G296" s="217"/>
      <c r="H296" s="219"/>
      <c r="I296" s="226"/>
      <c r="J296" s="209"/>
      <c r="K296" s="209"/>
      <c r="L296" s="209"/>
      <c r="M296" s="209"/>
      <c r="N296" s="210"/>
      <c r="O296" s="210"/>
      <c r="P296" s="176" t="e">
        <f t="shared" si="61"/>
        <v>#DIV/0!</v>
      </c>
      <c r="Q296" s="209"/>
      <c r="R296" s="209"/>
      <c r="S296" s="210"/>
      <c r="T296" s="209"/>
      <c r="U296" s="209"/>
      <c r="V296" s="210"/>
      <c r="W296" s="209"/>
      <c r="X296" s="209"/>
      <c r="Y296" s="210"/>
      <c r="Z296" s="55">
        <f t="shared" si="62"/>
        <v>0</v>
      </c>
      <c r="AA296" s="55">
        <f t="shared" si="62"/>
        <v>0</v>
      </c>
      <c r="AB296" s="210"/>
      <c r="AC296" s="83"/>
      <c r="AD296" s="83"/>
      <c r="AE296" s="291"/>
      <c r="AF296" s="209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176">
        <v>0</v>
      </c>
      <c r="AX296" s="209"/>
      <c r="AY296" s="209"/>
      <c r="AZ296" s="210"/>
      <c r="BA296" s="83"/>
      <c r="BB296" s="83"/>
      <c r="BC296" s="291"/>
      <c r="BD296" s="209"/>
      <c r="BE296" s="209"/>
      <c r="BF296" s="210"/>
      <c r="BG296" s="209"/>
      <c r="BH296" s="209"/>
      <c r="BI296" s="210"/>
      <c r="BJ296" s="55">
        <f t="shared" si="63"/>
        <v>0</v>
      </c>
      <c r="BK296" s="55">
        <f t="shared" si="63"/>
        <v>0</v>
      </c>
      <c r="BL296" s="210"/>
    </row>
    <row r="297" spans="1:64" hidden="1" x14ac:dyDescent="0.55000000000000004">
      <c r="A297" s="216"/>
      <c r="B297" s="217"/>
      <c r="C297" s="217"/>
      <c r="D297" s="217"/>
      <c r="E297" s="214" t="s">
        <v>94</v>
      </c>
      <c r="F297" s="217"/>
      <c r="G297" s="217"/>
      <c r="H297" s="219"/>
      <c r="I297" s="226"/>
      <c r="J297" s="209"/>
      <c r="K297" s="209"/>
      <c r="L297" s="209"/>
      <c r="M297" s="209"/>
      <c r="N297" s="210"/>
      <c r="O297" s="210"/>
      <c r="P297" s="176" t="e">
        <f t="shared" si="61"/>
        <v>#DIV/0!</v>
      </c>
      <c r="Q297" s="209"/>
      <c r="R297" s="209"/>
      <c r="S297" s="210"/>
      <c r="T297" s="209"/>
      <c r="U297" s="209"/>
      <c r="V297" s="210"/>
      <c r="W297" s="209"/>
      <c r="X297" s="209"/>
      <c r="Y297" s="210"/>
      <c r="Z297" s="55">
        <f t="shared" si="62"/>
        <v>0</v>
      </c>
      <c r="AA297" s="55">
        <f t="shared" si="62"/>
        <v>0</v>
      </c>
      <c r="AB297" s="210"/>
      <c r="AC297" s="83"/>
      <c r="AD297" s="83"/>
      <c r="AE297" s="291"/>
      <c r="AF297" s="209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176">
        <v>0</v>
      </c>
      <c r="AX297" s="209"/>
      <c r="AY297" s="209"/>
      <c r="AZ297" s="210"/>
      <c r="BA297" s="83"/>
      <c r="BB297" s="83"/>
      <c r="BC297" s="291"/>
      <c r="BD297" s="209"/>
      <c r="BE297" s="209"/>
      <c r="BF297" s="210"/>
      <c r="BG297" s="209"/>
      <c r="BH297" s="209"/>
      <c r="BI297" s="210"/>
      <c r="BJ297" s="55">
        <f t="shared" si="63"/>
        <v>0</v>
      </c>
      <c r="BK297" s="55">
        <f t="shared" si="63"/>
        <v>0</v>
      </c>
      <c r="BL297" s="210"/>
    </row>
    <row r="298" spans="1:64" hidden="1" x14ac:dyDescent="0.55000000000000004">
      <c r="A298" s="216"/>
      <c r="B298" s="217"/>
      <c r="C298" s="217"/>
      <c r="D298" s="217"/>
      <c r="E298" s="217"/>
      <c r="F298" s="214" t="s">
        <v>95</v>
      </c>
      <c r="G298" s="217"/>
      <c r="H298" s="219"/>
      <c r="I298" s="226"/>
      <c r="J298" s="209"/>
      <c r="K298" s="209"/>
      <c r="L298" s="209"/>
      <c r="M298" s="209"/>
      <c r="N298" s="210"/>
      <c r="O298" s="210"/>
      <c r="P298" s="176" t="e">
        <f t="shared" si="61"/>
        <v>#DIV/0!</v>
      </c>
      <c r="Q298" s="209"/>
      <c r="R298" s="209"/>
      <c r="S298" s="210"/>
      <c r="T298" s="209"/>
      <c r="U298" s="209"/>
      <c r="V298" s="210"/>
      <c r="W298" s="209"/>
      <c r="X298" s="209"/>
      <c r="Y298" s="210"/>
      <c r="Z298" s="55">
        <f t="shared" si="62"/>
        <v>0</v>
      </c>
      <c r="AA298" s="55">
        <f t="shared" si="62"/>
        <v>0</v>
      </c>
      <c r="AB298" s="210"/>
      <c r="AC298" s="83"/>
      <c r="AD298" s="83"/>
      <c r="AE298" s="291"/>
      <c r="AF298" s="209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176">
        <v>0</v>
      </c>
      <c r="AX298" s="209"/>
      <c r="AY298" s="209"/>
      <c r="AZ298" s="210"/>
      <c r="BA298" s="83"/>
      <c r="BB298" s="83"/>
      <c r="BC298" s="291"/>
      <c r="BD298" s="209"/>
      <c r="BE298" s="209"/>
      <c r="BF298" s="210"/>
      <c r="BG298" s="209"/>
      <c r="BH298" s="209"/>
      <c r="BI298" s="210"/>
      <c r="BJ298" s="55">
        <f t="shared" si="63"/>
        <v>0</v>
      </c>
      <c r="BK298" s="55">
        <f t="shared" si="63"/>
        <v>0</v>
      </c>
      <c r="BL298" s="210"/>
    </row>
    <row r="299" spans="1:64" hidden="1" x14ac:dyDescent="0.55000000000000004">
      <c r="A299" s="216"/>
      <c r="B299" s="217"/>
      <c r="C299" s="217"/>
      <c r="D299" s="217"/>
      <c r="E299" s="217"/>
      <c r="F299" s="217"/>
      <c r="G299" s="228"/>
      <c r="H299" s="229"/>
      <c r="I299" s="226"/>
      <c r="J299" s="209"/>
      <c r="K299" s="209"/>
      <c r="L299" s="209"/>
      <c r="M299" s="209"/>
      <c r="N299" s="210"/>
      <c r="O299" s="210"/>
      <c r="P299" s="176" t="e">
        <f t="shared" si="61"/>
        <v>#DIV/0!</v>
      </c>
      <c r="Q299" s="209"/>
      <c r="R299" s="209"/>
      <c r="S299" s="210"/>
      <c r="T299" s="209"/>
      <c r="U299" s="209"/>
      <c r="V299" s="210"/>
      <c r="W299" s="209"/>
      <c r="X299" s="209"/>
      <c r="Y299" s="210"/>
      <c r="Z299" s="55">
        <f t="shared" si="62"/>
        <v>0</v>
      </c>
      <c r="AA299" s="55">
        <f t="shared" si="62"/>
        <v>0</v>
      </c>
      <c r="AB299" s="210"/>
      <c r="AC299" s="83"/>
      <c r="AD299" s="83"/>
      <c r="AE299" s="291"/>
      <c r="AF299" s="209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176">
        <v>0</v>
      </c>
      <c r="AX299" s="209"/>
      <c r="AY299" s="209"/>
      <c r="AZ299" s="210"/>
      <c r="BA299" s="83"/>
      <c r="BB299" s="83"/>
      <c r="BC299" s="291"/>
      <c r="BD299" s="209"/>
      <c r="BE299" s="209"/>
      <c r="BF299" s="210"/>
      <c r="BG299" s="209"/>
      <c r="BH299" s="209"/>
      <c r="BI299" s="210"/>
      <c r="BJ299" s="55">
        <f t="shared" si="63"/>
        <v>0</v>
      </c>
      <c r="BK299" s="55">
        <f t="shared" si="63"/>
        <v>0</v>
      </c>
      <c r="BL299" s="210"/>
    </row>
    <row r="300" spans="1:64" s="233" customFormat="1" hidden="1" x14ac:dyDescent="0.55000000000000004">
      <c r="A300" s="230" t="s">
        <v>163</v>
      </c>
      <c r="B300" s="120"/>
      <c r="C300" s="120"/>
      <c r="D300" s="120"/>
      <c r="E300" s="120"/>
      <c r="F300" s="120"/>
      <c r="G300" s="120"/>
      <c r="H300" s="231"/>
      <c r="I300" s="232"/>
      <c r="J300" s="209"/>
      <c r="K300" s="209"/>
      <c r="L300" s="209"/>
      <c r="M300" s="209"/>
      <c r="N300" s="210"/>
      <c r="O300" s="210"/>
      <c r="P300" s="176" t="e">
        <f t="shared" si="61"/>
        <v>#DIV/0!</v>
      </c>
      <c r="Q300" s="209"/>
      <c r="R300" s="209"/>
      <c r="S300" s="210"/>
      <c r="T300" s="209"/>
      <c r="U300" s="209"/>
      <c r="V300" s="210"/>
      <c r="W300" s="209"/>
      <c r="X300" s="209"/>
      <c r="Y300" s="210"/>
      <c r="Z300" s="55">
        <f t="shared" si="62"/>
        <v>0</v>
      </c>
      <c r="AA300" s="55">
        <f t="shared" si="62"/>
        <v>0</v>
      </c>
      <c r="AB300" s="210"/>
      <c r="AC300" s="83"/>
      <c r="AD300" s="83"/>
      <c r="AE300" s="291"/>
      <c r="AF300" s="209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176">
        <v>0</v>
      </c>
      <c r="AX300" s="209"/>
      <c r="AY300" s="209"/>
      <c r="AZ300" s="210"/>
      <c r="BA300" s="83"/>
      <c r="BB300" s="83"/>
      <c r="BC300" s="291"/>
      <c r="BD300" s="209"/>
      <c r="BE300" s="209"/>
      <c r="BF300" s="210"/>
      <c r="BG300" s="209"/>
      <c r="BH300" s="209"/>
      <c r="BI300" s="210"/>
      <c r="BJ300" s="55">
        <f t="shared" si="63"/>
        <v>0</v>
      </c>
      <c r="BK300" s="55">
        <f t="shared" si="63"/>
        <v>0</v>
      </c>
      <c r="BL300" s="210"/>
    </row>
    <row r="301" spans="1:64" s="212" customFormat="1" hidden="1" x14ac:dyDescent="0.55000000000000004">
      <c r="A301" s="58"/>
      <c r="B301" s="234" t="s">
        <v>164</v>
      </c>
      <c r="C301" s="60"/>
      <c r="D301" s="60"/>
      <c r="E301" s="60"/>
      <c r="F301" s="60"/>
      <c r="G301" s="60"/>
      <c r="H301" s="235"/>
      <c r="I301" s="236"/>
      <c r="J301" s="209"/>
      <c r="K301" s="209"/>
      <c r="L301" s="209"/>
      <c r="M301" s="209"/>
      <c r="N301" s="210"/>
      <c r="O301" s="210"/>
      <c r="P301" s="176" t="e">
        <f t="shared" si="61"/>
        <v>#DIV/0!</v>
      </c>
      <c r="Q301" s="209"/>
      <c r="R301" s="209"/>
      <c r="S301" s="210"/>
      <c r="T301" s="209"/>
      <c r="U301" s="209"/>
      <c r="V301" s="210"/>
      <c r="W301" s="209"/>
      <c r="X301" s="209"/>
      <c r="Y301" s="210"/>
      <c r="Z301" s="55">
        <f t="shared" si="62"/>
        <v>0</v>
      </c>
      <c r="AA301" s="55">
        <f t="shared" si="62"/>
        <v>0</v>
      </c>
      <c r="AB301" s="210"/>
      <c r="AC301" s="83"/>
      <c r="AD301" s="83"/>
      <c r="AE301" s="291"/>
      <c r="AF301" s="209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176">
        <v>0</v>
      </c>
      <c r="AX301" s="209"/>
      <c r="AY301" s="209"/>
      <c r="AZ301" s="210"/>
      <c r="BA301" s="83"/>
      <c r="BB301" s="83"/>
      <c r="BC301" s="291"/>
      <c r="BD301" s="209"/>
      <c r="BE301" s="209"/>
      <c r="BF301" s="210"/>
      <c r="BG301" s="209"/>
      <c r="BH301" s="209"/>
      <c r="BI301" s="210"/>
      <c r="BJ301" s="55">
        <f t="shared" si="63"/>
        <v>0</v>
      </c>
      <c r="BK301" s="55">
        <f t="shared" si="63"/>
        <v>0</v>
      </c>
      <c r="BL301" s="210"/>
    </row>
    <row r="302" spans="1:64" s="31" customFormat="1" hidden="1" x14ac:dyDescent="0.55000000000000004">
      <c r="A302" s="68"/>
      <c r="B302" s="69"/>
      <c r="C302" s="69" t="s">
        <v>165</v>
      </c>
      <c r="D302" s="69"/>
      <c r="E302" s="69"/>
      <c r="F302" s="69"/>
      <c r="G302" s="69"/>
      <c r="H302" s="160"/>
      <c r="I302" s="70"/>
      <c r="J302" s="209"/>
      <c r="K302" s="209"/>
      <c r="L302" s="209"/>
      <c r="M302" s="209"/>
      <c r="N302" s="210"/>
      <c r="O302" s="210"/>
      <c r="P302" s="176" t="e">
        <f t="shared" si="61"/>
        <v>#DIV/0!</v>
      </c>
      <c r="Q302" s="209"/>
      <c r="R302" s="209"/>
      <c r="S302" s="210"/>
      <c r="T302" s="209"/>
      <c r="U302" s="209"/>
      <c r="V302" s="210"/>
      <c r="W302" s="209"/>
      <c r="X302" s="209"/>
      <c r="Y302" s="210"/>
      <c r="Z302" s="55">
        <f t="shared" si="62"/>
        <v>0</v>
      </c>
      <c r="AA302" s="55">
        <f t="shared" si="62"/>
        <v>0</v>
      </c>
      <c r="AB302" s="210"/>
      <c r="AC302" s="83"/>
      <c r="AD302" s="83"/>
      <c r="AE302" s="291"/>
      <c r="AF302" s="209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176">
        <v>0</v>
      </c>
      <c r="AX302" s="209"/>
      <c r="AY302" s="209"/>
      <c r="AZ302" s="210"/>
      <c r="BA302" s="83"/>
      <c r="BB302" s="83"/>
      <c r="BC302" s="291"/>
      <c r="BD302" s="209"/>
      <c r="BE302" s="209"/>
      <c r="BF302" s="210"/>
      <c r="BG302" s="209"/>
      <c r="BH302" s="209"/>
      <c r="BI302" s="210"/>
      <c r="BJ302" s="55">
        <f t="shared" si="63"/>
        <v>0</v>
      </c>
      <c r="BK302" s="55">
        <f t="shared" si="63"/>
        <v>0</v>
      </c>
      <c r="BL302" s="210"/>
    </row>
    <row r="303" spans="1:64" s="31" customFormat="1" hidden="1" x14ac:dyDescent="0.55000000000000004">
      <c r="A303" s="213"/>
      <c r="B303" s="214"/>
      <c r="C303" s="214"/>
      <c r="D303" s="214" t="s">
        <v>37</v>
      </c>
      <c r="E303" s="214"/>
      <c r="F303" s="214"/>
      <c r="G303" s="214"/>
      <c r="H303" s="215"/>
      <c r="I303" s="79"/>
      <c r="J303" s="209"/>
      <c r="K303" s="209"/>
      <c r="L303" s="209"/>
      <c r="M303" s="209"/>
      <c r="N303" s="210"/>
      <c r="O303" s="210"/>
      <c r="P303" s="176" t="e">
        <f t="shared" si="61"/>
        <v>#DIV/0!</v>
      </c>
      <c r="Q303" s="209"/>
      <c r="R303" s="209"/>
      <c r="S303" s="210"/>
      <c r="T303" s="209"/>
      <c r="U303" s="209"/>
      <c r="V303" s="210"/>
      <c r="W303" s="209"/>
      <c r="X303" s="209"/>
      <c r="Y303" s="210"/>
      <c r="Z303" s="55">
        <f t="shared" si="62"/>
        <v>0</v>
      </c>
      <c r="AA303" s="55">
        <f t="shared" si="62"/>
        <v>0</v>
      </c>
      <c r="AB303" s="210"/>
      <c r="AC303" s="83"/>
      <c r="AD303" s="83"/>
      <c r="AE303" s="291"/>
      <c r="AF303" s="209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176">
        <v>0</v>
      </c>
      <c r="AX303" s="209"/>
      <c r="AY303" s="209"/>
      <c r="AZ303" s="210"/>
      <c r="BA303" s="83"/>
      <c r="BB303" s="83"/>
      <c r="BC303" s="291"/>
      <c r="BD303" s="209"/>
      <c r="BE303" s="209"/>
      <c r="BF303" s="210"/>
      <c r="BG303" s="209"/>
      <c r="BH303" s="209"/>
      <c r="BI303" s="210"/>
      <c r="BJ303" s="55">
        <f t="shared" si="63"/>
        <v>0</v>
      </c>
      <c r="BK303" s="55">
        <f t="shared" si="63"/>
        <v>0</v>
      </c>
      <c r="BL303" s="210"/>
    </row>
    <row r="304" spans="1:64" s="31" customFormat="1" hidden="1" x14ac:dyDescent="0.55000000000000004">
      <c r="A304" s="213"/>
      <c r="B304" s="214"/>
      <c r="C304" s="214"/>
      <c r="D304" s="214"/>
      <c r="E304" s="214" t="s">
        <v>38</v>
      </c>
      <c r="F304" s="214"/>
      <c r="G304" s="214"/>
      <c r="H304" s="215"/>
      <c r="I304" s="79"/>
      <c r="J304" s="209"/>
      <c r="K304" s="209"/>
      <c r="L304" s="209"/>
      <c r="M304" s="209"/>
      <c r="N304" s="210"/>
      <c r="O304" s="210"/>
      <c r="P304" s="176" t="e">
        <f t="shared" si="61"/>
        <v>#DIV/0!</v>
      </c>
      <c r="Q304" s="209"/>
      <c r="R304" s="209"/>
      <c r="S304" s="210"/>
      <c r="T304" s="209"/>
      <c r="U304" s="209"/>
      <c r="V304" s="210"/>
      <c r="W304" s="209"/>
      <c r="X304" s="209"/>
      <c r="Y304" s="210"/>
      <c r="Z304" s="55">
        <f t="shared" si="62"/>
        <v>0</v>
      </c>
      <c r="AA304" s="55">
        <f t="shared" si="62"/>
        <v>0</v>
      </c>
      <c r="AB304" s="210"/>
      <c r="AC304" s="83"/>
      <c r="AD304" s="83"/>
      <c r="AE304" s="291"/>
      <c r="AF304" s="209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176">
        <v>0</v>
      </c>
      <c r="AX304" s="209"/>
      <c r="AY304" s="209"/>
      <c r="AZ304" s="210"/>
      <c r="BA304" s="83"/>
      <c r="BB304" s="83"/>
      <c r="BC304" s="291"/>
      <c r="BD304" s="209"/>
      <c r="BE304" s="209"/>
      <c r="BF304" s="210"/>
      <c r="BG304" s="209"/>
      <c r="BH304" s="209"/>
      <c r="BI304" s="210"/>
      <c r="BJ304" s="55">
        <f t="shared" si="63"/>
        <v>0</v>
      </c>
      <c r="BK304" s="55">
        <f t="shared" si="63"/>
        <v>0</v>
      </c>
      <c r="BL304" s="210"/>
    </row>
    <row r="305" spans="1:64" hidden="1" x14ac:dyDescent="0.55000000000000004">
      <c r="A305" s="216"/>
      <c r="B305" s="217"/>
      <c r="C305" s="217"/>
      <c r="D305" s="214"/>
      <c r="E305" s="214"/>
      <c r="F305" s="218" t="s">
        <v>118</v>
      </c>
      <c r="G305" s="217"/>
      <c r="H305" s="219"/>
      <c r="I305" s="79"/>
      <c r="J305" s="209"/>
      <c r="K305" s="209"/>
      <c r="L305" s="209"/>
      <c r="M305" s="209"/>
      <c r="N305" s="210"/>
      <c r="O305" s="210"/>
      <c r="P305" s="176" t="e">
        <f t="shared" si="61"/>
        <v>#DIV/0!</v>
      </c>
      <c r="Q305" s="209"/>
      <c r="R305" s="209"/>
      <c r="S305" s="210"/>
      <c r="T305" s="209"/>
      <c r="U305" s="209"/>
      <c r="V305" s="210"/>
      <c r="W305" s="209"/>
      <c r="X305" s="209"/>
      <c r="Y305" s="210"/>
      <c r="Z305" s="55">
        <f t="shared" si="62"/>
        <v>0</v>
      </c>
      <c r="AA305" s="55">
        <f t="shared" si="62"/>
        <v>0</v>
      </c>
      <c r="AB305" s="210"/>
      <c r="AC305" s="83"/>
      <c r="AD305" s="83"/>
      <c r="AE305" s="291"/>
      <c r="AF305" s="209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176">
        <v>0</v>
      </c>
      <c r="AX305" s="209"/>
      <c r="AY305" s="209"/>
      <c r="AZ305" s="210"/>
      <c r="BA305" s="83"/>
      <c r="BB305" s="83"/>
      <c r="BC305" s="291"/>
      <c r="BD305" s="209"/>
      <c r="BE305" s="209"/>
      <c r="BF305" s="210"/>
      <c r="BG305" s="209"/>
      <c r="BH305" s="209"/>
      <c r="BI305" s="210"/>
      <c r="BJ305" s="55">
        <f t="shared" si="63"/>
        <v>0</v>
      </c>
      <c r="BK305" s="55">
        <f t="shared" si="63"/>
        <v>0</v>
      </c>
      <c r="BL305" s="210"/>
    </row>
    <row r="306" spans="1:64" s="225" customFormat="1" hidden="1" x14ac:dyDescent="0.55000000000000004">
      <c r="A306" s="220"/>
      <c r="B306" s="221"/>
      <c r="C306" s="221"/>
      <c r="D306" s="222"/>
      <c r="E306" s="222"/>
      <c r="F306" s="93" t="s">
        <v>119</v>
      </c>
      <c r="G306" s="221"/>
      <c r="H306" s="223"/>
      <c r="I306" s="224"/>
      <c r="J306" s="209"/>
      <c r="K306" s="209"/>
      <c r="L306" s="209"/>
      <c r="M306" s="209"/>
      <c r="N306" s="210"/>
      <c r="O306" s="210"/>
      <c r="P306" s="176" t="e">
        <f t="shared" si="61"/>
        <v>#DIV/0!</v>
      </c>
      <c r="Q306" s="209"/>
      <c r="R306" s="209"/>
      <c r="S306" s="210"/>
      <c r="T306" s="209"/>
      <c r="U306" s="209"/>
      <c r="V306" s="210"/>
      <c r="W306" s="209"/>
      <c r="X306" s="209"/>
      <c r="Y306" s="210"/>
      <c r="Z306" s="55">
        <f t="shared" si="62"/>
        <v>0</v>
      </c>
      <c r="AA306" s="55">
        <f t="shared" si="62"/>
        <v>0</v>
      </c>
      <c r="AB306" s="210"/>
      <c r="AC306" s="83"/>
      <c r="AD306" s="83"/>
      <c r="AE306" s="291"/>
      <c r="AF306" s="209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176">
        <v>0</v>
      </c>
      <c r="AX306" s="209"/>
      <c r="AY306" s="209"/>
      <c r="AZ306" s="210"/>
      <c r="BA306" s="83"/>
      <c r="BB306" s="83"/>
      <c r="BC306" s="291"/>
      <c r="BD306" s="209"/>
      <c r="BE306" s="209"/>
      <c r="BF306" s="210"/>
      <c r="BG306" s="209"/>
      <c r="BH306" s="209"/>
      <c r="BI306" s="210"/>
      <c r="BJ306" s="55">
        <f t="shared" si="63"/>
        <v>0</v>
      </c>
      <c r="BK306" s="55">
        <f t="shared" si="63"/>
        <v>0</v>
      </c>
      <c r="BL306" s="210"/>
    </row>
    <row r="307" spans="1:64" hidden="1" x14ac:dyDescent="0.55000000000000004">
      <c r="A307" s="216"/>
      <c r="B307" s="217"/>
      <c r="C307" s="217"/>
      <c r="D307" s="214"/>
      <c r="E307" s="214"/>
      <c r="F307" s="218" t="s">
        <v>120</v>
      </c>
      <c r="G307" s="217"/>
      <c r="H307" s="219"/>
      <c r="I307" s="226"/>
      <c r="J307" s="209"/>
      <c r="K307" s="209"/>
      <c r="L307" s="209"/>
      <c r="M307" s="209"/>
      <c r="N307" s="210"/>
      <c r="O307" s="210"/>
      <c r="P307" s="176" t="e">
        <f t="shared" si="61"/>
        <v>#DIV/0!</v>
      </c>
      <c r="Q307" s="209"/>
      <c r="R307" s="209"/>
      <c r="S307" s="210"/>
      <c r="T307" s="209"/>
      <c r="U307" s="209"/>
      <c r="V307" s="210"/>
      <c r="W307" s="209"/>
      <c r="X307" s="209"/>
      <c r="Y307" s="210"/>
      <c r="Z307" s="55">
        <f t="shared" si="62"/>
        <v>0</v>
      </c>
      <c r="AA307" s="55">
        <f t="shared" si="62"/>
        <v>0</v>
      </c>
      <c r="AB307" s="210"/>
      <c r="AC307" s="83"/>
      <c r="AD307" s="83"/>
      <c r="AE307" s="291"/>
      <c r="AF307" s="209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176">
        <v>0</v>
      </c>
      <c r="AX307" s="209"/>
      <c r="AY307" s="209"/>
      <c r="AZ307" s="210"/>
      <c r="BA307" s="83"/>
      <c r="BB307" s="83"/>
      <c r="BC307" s="291"/>
      <c r="BD307" s="209"/>
      <c r="BE307" s="209"/>
      <c r="BF307" s="210"/>
      <c r="BG307" s="209"/>
      <c r="BH307" s="209"/>
      <c r="BI307" s="210"/>
      <c r="BJ307" s="55">
        <f t="shared" si="63"/>
        <v>0</v>
      </c>
      <c r="BK307" s="55">
        <f t="shared" si="63"/>
        <v>0</v>
      </c>
      <c r="BL307" s="210"/>
    </row>
    <row r="308" spans="1:64" s="225" customFormat="1" hidden="1" x14ac:dyDescent="0.55000000000000004">
      <c r="A308" s="220"/>
      <c r="B308" s="221"/>
      <c r="C308" s="221"/>
      <c r="D308" s="222"/>
      <c r="E308" s="222"/>
      <c r="F308" s="93"/>
      <c r="G308" s="221"/>
      <c r="H308" s="223" t="s">
        <v>119</v>
      </c>
      <c r="I308" s="224"/>
      <c r="J308" s="209"/>
      <c r="K308" s="209"/>
      <c r="L308" s="209"/>
      <c r="M308" s="209"/>
      <c r="N308" s="210"/>
      <c r="O308" s="210"/>
      <c r="P308" s="176" t="e">
        <f t="shared" si="61"/>
        <v>#DIV/0!</v>
      </c>
      <c r="Q308" s="209"/>
      <c r="R308" s="209"/>
      <c r="S308" s="210"/>
      <c r="T308" s="209"/>
      <c r="U308" s="209"/>
      <c r="V308" s="210"/>
      <c r="W308" s="209"/>
      <c r="X308" s="209"/>
      <c r="Y308" s="210"/>
      <c r="Z308" s="55">
        <f t="shared" si="62"/>
        <v>0</v>
      </c>
      <c r="AA308" s="55">
        <f t="shared" si="62"/>
        <v>0</v>
      </c>
      <c r="AB308" s="210"/>
      <c r="AC308" s="83"/>
      <c r="AD308" s="83"/>
      <c r="AE308" s="291"/>
      <c r="AF308" s="209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176">
        <v>0</v>
      </c>
      <c r="AX308" s="209"/>
      <c r="AY308" s="209"/>
      <c r="AZ308" s="210"/>
      <c r="BA308" s="83"/>
      <c r="BB308" s="83"/>
      <c r="BC308" s="291"/>
      <c r="BD308" s="209"/>
      <c r="BE308" s="209"/>
      <c r="BF308" s="210"/>
      <c r="BG308" s="209"/>
      <c r="BH308" s="209"/>
      <c r="BI308" s="210"/>
      <c r="BJ308" s="55">
        <f t="shared" si="63"/>
        <v>0</v>
      </c>
      <c r="BK308" s="55">
        <f t="shared" si="63"/>
        <v>0</v>
      </c>
      <c r="BL308" s="210"/>
    </row>
    <row r="309" spans="1:64" hidden="1" x14ac:dyDescent="0.55000000000000004">
      <c r="A309" s="216"/>
      <c r="B309" s="217"/>
      <c r="C309" s="217"/>
      <c r="D309" s="214"/>
      <c r="E309" s="214" t="s">
        <v>121</v>
      </c>
      <c r="F309" s="218"/>
      <c r="G309" s="217"/>
      <c r="H309" s="219"/>
      <c r="I309" s="226"/>
      <c r="J309" s="209"/>
      <c r="K309" s="209"/>
      <c r="L309" s="209"/>
      <c r="M309" s="209"/>
      <c r="N309" s="210"/>
      <c r="O309" s="210"/>
      <c r="P309" s="176" t="e">
        <f t="shared" si="61"/>
        <v>#DIV/0!</v>
      </c>
      <c r="Q309" s="209"/>
      <c r="R309" s="209"/>
      <c r="S309" s="210"/>
      <c r="T309" s="209"/>
      <c r="U309" s="209"/>
      <c r="V309" s="210"/>
      <c r="W309" s="209"/>
      <c r="X309" s="209"/>
      <c r="Y309" s="210"/>
      <c r="Z309" s="55">
        <f t="shared" si="62"/>
        <v>0</v>
      </c>
      <c r="AA309" s="55">
        <f t="shared" si="62"/>
        <v>0</v>
      </c>
      <c r="AB309" s="210"/>
      <c r="AC309" s="83"/>
      <c r="AD309" s="83"/>
      <c r="AE309" s="291"/>
      <c r="AF309" s="209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176">
        <v>0</v>
      </c>
      <c r="AX309" s="209"/>
      <c r="AY309" s="209"/>
      <c r="AZ309" s="210"/>
      <c r="BA309" s="83"/>
      <c r="BB309" s="83"/>
      <c r="BC309" s="291"/>
      <c r="BD309" s="209"/>
      <c r="BE309" s="209"/>
      <c r="BF309" s="210"/>
      <c r="BG309" s="209"/>
      <c r="BH309" s="209"/>
      <c r="BI309" s="210"/>
      <c r="BJ309" s="55">
        <f t="shared" si="63"/>
        <v>0</v>
      </c>
      <c r="BK309" s="55">
        <f t="shared" si="63"/>
        <v>0</v>
      </c>
      <c r="BL309" s="210"/>
    </row>
    <row r="310" spans="1:64" hidden="1" x14ac:dyDescent="0.55000000000000004">
      <c r="A310" s="216"/>
      <c r="B310" s="217"/>
      <c r="C310" s="217"/>
      <c r="D310" s="214"/>
      <c r="E310" s="214"/>
      <c r="F310" s="93"/>
      <c r="G310" s="217"/>
      <c r="H310" s="223" t="s">
        <v>119</v>
      </c>
      <c r="I310" s="226"/>
      <c r="J310" s="209"/>
      <c r="K310" s="209"/>
      <c r="L310" s="209"/>
      <c r="M310" s="209"/>
      <c r="N310" s="210"/>
      <c r="O310" s="210"/>
      <c r="P310" s="176" t="e">
        <f t="shared" si="61"/>
        <v>#DIV/0!</v>
      </c>
      <c r="Q310" s="209"/>
      <c r="R310" s="209"/>
      <c r="S310" s="210"/>
      <c r="T310" s="209"/>
      <c r="U310" s="209"/>
      <c r="V310" s="210"/>
      <c r="W310" s="209"/>
      <c r="X310" s="209"/>
      <c r="Y310" s="210"/>
      <c r="Z310" s="55">
        <f t="shared" si="62"/>
        <v>0</v>
      </c>
      <c r="AA310" s="55">
        <f t="shared" si="62"/>
        <v>0</v>
      </c>
      <c r="AB310" s="210"/>
      <c r="AC310" s="83"/>
      <c r="AD310" s="83"/>
      <c r="AE310" s="291"/>
      <c r="AF310" s="209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176">
        <v>0</v>
      </c>
      <c r="AX310" s="209"/>
      <c r="AY310" s="209"/>
      <c r="AZ310" s="210"/>
      <c r="BA310" s="83"/>
      <c r="BB310" s="83"/>
      <c r="BC310" s="291"/>
      <c r="BD310" s="209"/>
      <c r="BE310" s="209"/>
      <c r="BF310" s="210"/>
      <c r="BG310" s="209"/>
      <c r="BH310" s="209"/>
      <c r="BI310" s="210"/>
      <c r="BJ310" s="55">
        <f t="shared" si="63"/>
        <v>0</v>
      </c>
      <c r="BK310" s="55">
        <f t="shared" si="63"/>
        <v>0</v>
      </c>
      <c r="BL310" s="210"/>
    </row>
    <row r="311" spans="1:64" s="31" customFormat="1" hidden="1" x14ac:dyDescent="0.55000000000000004">
      <c r="A311" s="213"/>
      <c r="B311" s="214"/>
      <c r="C311" s="214"/>
      <c r="D311" s="214" t="s">
        <v>40</v>
      </c>
      <c r="E311" s="214"/>
      <c r="F311" s="214"/>
      <c r="G311" s="214"/>
      <c r="H311" s="215"/>
      <c r="I311" s="226"/>
      <c r="J311" s="209"/>
      <c r="K311" s="209"/>
      <c r="L311" s="209"/>
      <c r="M311" s="209"/>
      <c r="N311" s="210"/>
      <c r="O311" s="210"/>
      <c r="P311" s="176" t="e">
        <f t="shared" si="61"/>
        <v>#DIV/0!</v>
      </c>
      <c r="Q311" s="209"/>
      <c r="R311" s="209"/>
      <c r="S311" s="210"/>
      <c r="T311" s="209"/>
      <c r="U311" s="209"/>
      <c r="V311" s="210"/>
      <c r="W311" s="209"/>
      <c r="X311" s="209"/>
      <c r="Y311" s="210"/>
      <c r="Z311" s="55">
        <f t="shared" si="62"/>
        <v>0</v>
      </c>
      <c r="AA311" s="55">
        <f t="shared" si="62"/>
        <v>0</v>
      </c>
      <c r="AB311" s="210"/>
      <c r="AC311" s="83"/>
      <c r="AD311" s="83"/>
      <c r="AE311" s="291"/>
      <c r="AF311" s="209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176">
        <v>0</v>
      </c>
      <c r="AX311" s="209"/>
      <c r="AY311" s="209"/>
      <c r="AZ311" s="210"/>
      <c r="BA311" s="83"/>
      <c r="BB311" s="83"/>
      <c r="BC311" s="291"/>
      <c r="BD311" s="209"/>
      <c r="BE311" s="209"/>
      <c r="BF311" s="210"/>
      <c r="BG311" s="209"/>
      <c r="BH311" s="209"/>
      <c r="BI311" s="210"/>
      <c r="BJ311" s="55">
        <f t="shared" si="63"/>
        <v>0</v>
      </c>
      <c r="BK311" s="55">
        <f t="shared" si="63"/>
        <v>0</v>
      </c>
      <c r="BL311" s="210"/>
    </row>
    <row r="312" spans="1:64" s="31" customFormat="1" hidden="1" x14ac:dyDescent="0.55000000000000004">
      <c r="A312" s="213"/>
      <c r="B312" s="214"/>
      <c r="C312" s="214"/>
      <c r="D312" s="214"/>
      <c r="E312" s="214" t="s">
        <v>41</v>
      </c>
      <c r="F312" s="214"/>
      <c r="G312" s="214"/>
      <c r="H312" s="215"/>
      <c r="I312" s="226"/>
      <c r="J312" s="209"/>
      <c r="K312" s="209"/>
      <c r="L312" s="209"/>
      <c r="M312" s="209"/>
      <c r="N312" s="210"/>
      <c r="O312" s="210"/>
      <c r="P312" s="176" t="e">
        <f t="shared" si="61"/>
        <v>#DIV/0!</v>
      </c>
      <c r="Q312" s="209"/>
      <c r="R312" s="209"/>
      <c r="S312" s="210"/>
      <c r="T312" s="209"/>
      <c r="U312" s="209"/>
      <c r="V312" s="210"/>
      <c r="W312" s="209"/>
      <c r="X312" s="209"/>
      <c r="Y312" s="210"/>
      <c r="Z312" s="55">
        <f t="shared" si="62"/>
        <v>0</v>
      </c>
      <c r="AA312" s="55">
        <f t="shared" si="62"/>
        <v>0</v>
      </c>
      <c r="AB312" s="210"/>
      <c r="AC312" s="83"/>
      <c r="AD312" s="83"/>
      <c r="AE312" s="291"/>
      <c r="AF312" s="209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176">
        <v>0</v>
      </c>
      <c r="AX312" s="209"/>
      <c r="AY312" s="209"/>
      <c r="AZ312" s="210"/>
      <c r="BA312" s="83"/>
      <c r="BB312" s="83"/>
      <c r="BC312" s="291"/>
      <c r="BD312" s="209"/>
      <c r="BE312" s="209"/>
      <c r="BF312" s="210"/>
      <c r="BG312" s="209"/>
      <c r="BH312" s="209"/>
      <c r="BI312" s="210"/>
      <c r="BJ312" s="55">
        <f t="shared" si="63"/>
        <v>0</v>
      </c>
      <c r="BK312" s="55">
        <f t="shared" si="63"/>
        <v>0</v>
      </c>
      <c r="BL312" s="210"/>
    </row>
    <row r="313" spans="1:64" s="31" customFormat="1" hidden="1" x14ac:dyDescent="0.55000000000000004">
      <c r="A313" s="213"/>
      <c r="B313" s="214"/>
      <c r="C313" s="214"/>
      <c r="D313" s="214"/>
      <c r="E313" s="214"/>
      <c r="F313" s="214" t="s">
        <v>42</v>
      </c>
      <c r="G313" s="214"/>
      <c r="H313" s="215"/>
      <c r="I313" s="226"/>
      <c r="J313" s="209"/>
      <c r="K313" s="209"/>
      <c r="L313" s="209"/>
      <c r="M313" s="209"/>
      <c r="N313" s="210"/>
      <c r="O313" s="210"/>
      <c r="P313" s="176" t="e">
        <f t="shared" si="61"/>
        <v>#DIV/0!</v>
      </c>
      <c r="Q313" s="209"/>
      <c r="R313" s="209"/>
      <c r="S313" s="210"/>
      <c r="T313" s="209"/>
      <c r="U313" s="209"/>
      <c r="V313" s="210"/>
      <c r="W313" s="209"/>
      <c r="X313" s="209"/>
      <c r="Y313" s="210"/>
      <c r="Z313" s="55">
        <f t="shared" si="62"/>
        <v>0</v>
      </c>
      <c r="AA313" s="55">
        <f t="shared" si="62"/>
        <v>0</v>
      </c>
      <c r="AB313" s="210"/>
      <c r="AC313" s="83"/>
      <c r="AD313" s="83"/>
      <c r="AE313" s="291"/>
      <c r="AF313" s="209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176">
        <v>0</v>
      </c>
      <c r="AX313" s="209"/>
      <c r="AY313" s="209"/>
      <c r="AZ313" s="210"/>
      <c r="BA313" s="83"/>
      <c r="BB313" s="83"/>
      <c r="BC313" s="291"/>
      <c r="BD313" s="209"/>
      <c r="BE313" s="209"/>
      <c r="BF313" s="210"/>
      <c r="BG313" s="209"/>
      <c r="BH313" s="209"/>
      <c r="BI313" s="210"/>
      <c r="BJ313" s="55">
        <f t="shared" si="63"/>
        <v>0</v>
      </c>
      <c r="BK313" s="55">
        <f t="shared" si="63"/>
        <v>0</v>
      </c>
      <c r="BL313" s="210"/>
    </row>
    <row r="314" spans="1:64" hidden="1" x14ac:dyDescent="0.55000000000000004">
      <c r="A314" s="216"/>
      <c r="B314" s="217"/>
      <c r="C314" s="217"/>
      <c r="D314" s="214"/>
      <c r="E314" s="217"/>
      <c r="F314" s="93"/>
      <c r="G314" s="217"/>
      <c r="H314" s="223" t="s">
        <v>119</v>
      </c>
      <c r="I314" s="226"/>
      <c r="J314" s="209"/>
      <c r="K314" s="209"/>
      <c r="L314" s="209"/>
      <c r="M314" s="209"/>
      <c r="N314" s="210"/>
      <c r="O314" s="210"/>
      <c r="P314" s="176" t="e">
        <f t="shared" si="61"/>
        <v>#DIV/0!</v>
      </c>
      <c r="Q314" s="209"/>
      <c r="R314" s="209"/>
      <c r="S314" s="210"/>
      <c r="T314" s="209"/>
      <c r="U314" s="209"/>
      <c r="V314" s="210"/>
      <c r="W314" s="209"/>
      <c r="X314" s="209"/>
      <c r="Y314" s="210"/>
      <c r="Z314" s="55">
        <f t="shared" si="62"/>
        <v>0</v>
      </c>
      <c r="AA314" s="55">
        <f t="shared" si="62"/>
        <v>0</v>
      </c>
      <c r="AB314" s="210"/>
      <c r="AC314" s="83"/>
      <c r="AD314" s="83"/>
      <c r="AE314" s="291"/>
      <c r="AF314" s="209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176">
        <v>0</v>
      </c>
      <c r="AX314" s="209"/>
      <c r="AY314" s="209"/>
      <c r="AZ314" s="210"/>
      <c r="BA314" s="83"/>
      <c r="BB314" s="83"/>
      <c r="BC314" s="291"/>
      <c r="BD314" s="209"/>
      <c r="BE314" s="209"/>
      <c r="BF314" s="210"/>
      <c r="BG314" s="209"/>
      <c r="BH314" s="209"/>
      <c r="BI314" s="210"/>
      <c r="BJ314" s="55">
        <f t="shared" si="63"/>
        <v>0</v>
      </c>
      <c r="BK314" s="55">
        <f t="shared" si="63"/>
        <v>0</v>
      </c>
      <c r="BL314" s="210"/>
    </row>
    <row r="315" spans="1:64" hidden="1" x14ac:dyDescent="0.55000000000000004">
      <c r="A315" s="216"/>
      <c r="B315" s="217"/>
      <c r="C315" s="217"/>
      <c r="D315" s="214"/>
      <c r="E315" s="217"/>
      <c r="F315" s="214" t="s">
        <v>47</v>
      </c>
      <c r="G315" s="217"/>
      <c r="H315" s="219"/>
      <c r="I315" s="226"/>
      <c r="J315" s="209"/>
      <c r="K315" s="209"/>
      <c r="L315" s="209"/>
      <c r="M315" s="209"/>
      <c r="N315" s="210"/>
      <c r="O315" s="210"/>
      <c r="P315" s="176" t="e">
        <f t="shared" si="61"/>
        <v>#DIV/0!</v>
      </c>
      <c r="Q315" s="209"/>
      <c r="R315" s="209"/>
      <c r="S315" s="210"/>
      <c r="T315" s="209"/>
      <c r="U315" s="209"/>
      <c r="V315" s="210"/>
      <c r="W315" s="209"/>
      <c r="X315" s="209"/>
      <c r="Y315" s="210"/>
      <c r="Z315" s="55">
        <f t="shared" si="62"/>
        <v>0</v>
      </c>
      <c r="AA315" s="55">
        <f t="shared" si="62"/>
        <v>0</v>
      </c>
      <c r="AB315" s="210"/>
      <c r="AC315" s="83"/>
      <c r="AD315" s="83"/>
      <c r="AE315" s="291"/>
      <c r="AF315" s="209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176">
        <v>0</v>
      </c>
      <c r="AX315" s="209"/>
      <c r="AY315" s="209"/>
      <c r="AZ315" s="210"/>
      <c r="BA315" s="83"/>
      <c r="BB315" s="83"/>
      <c r="BC315" s="291"/>
      <c r="BD315" s="209"/>
      <c r="BE315" s="209"/>
      <c r="BF315" s="210"/>
      <c r="BG315" s="209"/>
      <c r="BH315" s="209"/>
      <c r="BI315" s="210"/>
      <c r="BJ315" s="55">
        <f t="shared" si="63"/>
        <v>0</v>
      </c>
      <c r="BK315" s="55">
        <f t="shared" si="63"/>
        <v>0</v>
      </c>
      <c r="BL315" s="210"/>
    </row>
    <row r="316" spans="1:64" hidden="1" x14ac:dyDescent="0.55000000000000004">
      <c r="A316" s="216"/>
      <c r="B316" s="217"/>
      <c r="C316" s="217"/>
      <c r="D316" s="214"/>
      <c r="E316" s="217"/>
      <c r="F316" s="91"/>
      <c r="G316" s="93"/>
      <c r="H316" s="223" t="s">
        <v>119</v>
      </c>
      <c r="I316" s="226"/>
      <c r="J316" s="209"/>
      <c r="K316" s="209"/>
      <c r="L316" s="209"/>
      <c r="M316" s="209"/>
      <c r="N316" s="210"/>
      <c r="O316" s="210"/>
      <c r="P316" s="176" t="e">
        <f t="shared" si="61"/>
        <v>#DIV/0!</v>
      </c>
      <c r="Q316" s="209"/>
      <c r="R316" s="209"/>
      <c r="S316" s="210"/>
      <c r="T316" s="209"/>
      <c r="U316" s="209"/>
      <c r="V316" s="210"/>
      <c r="W316" s="209"/>
      <c r="X316" s="209"/>
      <c r="Y316" s="210"/>
      <c r="Z316" s="55">
        <f t="shared" si="62"/>
        <v>0</v>
      </c>
      <c r="AA316" s="55">
        <f t="shared" si="62"/>
        <v>0</v>
      </c>
      <c r="AB316" s="210"/>
      <c r="AC316" s="83"/>
      <c r="AD316" s="83"/>
      <c r="AE316" s="291"/>
      <c r="AF316" s="209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176">
        <v>0</v>
      </c>
      <c r="AX316" s="209"/>
      <c r="AY316" s="209"/>
      <c r="AZ316" s="210"/>
      <c r="BA316" s="83"/>
      <c r="BB316" s="83"/>
      <c r="BC316" s="291"/>
      <c r="BD316" s="209"/>
      <c r="BE316" s="209"/>
      <c r="BF316" s="210"/>
      <c r="BG316" s="209"/>
      <c r="BH316" s="209"/>
      <c r="BI316" s="210"/>
      <c r="BJ316" s="55">
        <f t="shared" si="63"/>
        <v>0</v>
      </c>
      <c r="BK316" s="55">
        <f t="shared" si="63"/>
        <v>0</v>
      </c>
      <c r="BL316" s="210"/>
    </row>
    <row r="317" spans="1:64" hidden="1" x14ac:dyDescent="0.55000000000000004">
      <c r="A317" s="216"/>
      <c r="B317" s="217"/>
      <c r="C317" s="217"/>
      <c r="D317" s="214"/>
      <c r="E317" s="217"/>
      <c r="F317" s="214" t="s">
        <v>59</v>
      </c>
      <c r="G317" s="217"/>
      <c r="H317" s="219"/>
      <c r="I317" s="226"/>
      <c r="J317" s="209"/>
      <c r="K317" s="209"/>
      <c r="L317" s="209"/>
      <c r="M317" s="209"/>
      <c r="N317" s="210"/>
      <c r="O317" s="210"/>
      <c r="P317" s="176" t="e">
        <f t="shared" si="61"/>
        <v>#DIV/0!</v>
      </c>
      <c r="Q317" s="209"/>
      <c r="R317" s="209"/>
      <c r="S317" s="210"/>
      <c r="T317" s="209"/>
      <c r="U317" s="209"/>
      <c r="V317" s="210"/>
      <c r="W317" s="209"/>
      <c r="X317" s="209"/>
      <c r="Y317" s="210"/>
      <c r="Z317" s="55">
        <f t="shared" si="62"/>
        <v>0</v>
      </c>
      <c r="AA317" s="55">
        <f t="shared" si="62"/>
        <v>0</v>
      </c>
      <c r="AB317" s="210"/>
      <c r="AC317" s="83"/>
      <c r="AD317" s="83"/>
      <c r="AE317" s="291"/>
      <c r="AF317" s="209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176">
        <v>0</v>
      </c>
      <c r="AX317" s="209"/>
      <c r="AY317" s="209"/>
      <c r="AZ317" s="210"/>
      <c r="BA317" s="83"/>
      <c r="BB317" s="83"/>
      <c r="BC317" s="291"/>
      <c r="BD317" s="209"/>
      <c r="BE317" s="209"/>
      <c r="BF317" s="210"/>
      <c r="BG317" s="209"/>
      <c r="BH317" s="209"/>
      <c r="BI317" s="210"/>
      <c r="BJ317" s="55">
        <f t="shared" si="63"/>
        <v>0</v>
      </c>
      <c r="BK317" s="55">
        <f t="shared" si="63"/>
        <v>0</v>
      </c>
      <c r="BL317" s="210"/>
    </row>
    <row r="318" spans="1:64" hidden="1" x14ac:dyDescent="0.55000000000000004">
      <c r="A318" s="216"/>
      <c r="B318" s="217"/>
      <c r="C318" s="217"/>
      <c r="D318" s="217"/>
      <c r="E318" s="217"/>
      <c r="F318" s="93"/>
      <c r="G318" s="217"/>
      <c r="H318" s="223" t="s">
        <v>119</v>
      </c>
      <c r="I318" s="226"/>
      <c r="J318" s="209"/>
      <c r="K318" s="209"/>
      <c r="L318" s="209"/>
      <c r="M318" s="209"/>
      <c r="N318" s="210"/>
      <c r="O318" s="210"/>
      <c r="P318" s="176" t="e">
        <f t="shared" si="61"/>
        <v>#DIV/0!</v>
      </c>
      <c r="Q318" s="209"/>
      <c r="R318" s="209"/>
      <c r="S318" s="210"/>
      <c r="T318" s="209"/>
      <c r="U318" s="209"/>
      <c r="V318" s="210"/>
      <c r="W318" s="209"/>
      <c r="X318" s="209"/>
      <c r="Y318" s="210"/>
      <c r="Z318" s="55">
        <f t="shared" si="62"/>
        <v>0</v>
      </c>
      <c r="AA318" s="55">
        <f t="shared" si="62"/>
        <v>0</v>
      </c>
      <c r="AB318" s="210"/>
      <c r="AC318" s="83"/>
      <c r="AD318" s="83"/>
      <c r="AE318" s="291"/>
      <c r="AF318" s="209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176">
        <v>0</v>
      </c>
      <c r="AX318" s="209"/>
      <c r="AY318" s="209"/>
      <c r="AZ318" s="210"/>
      <c r="BA318" s="83"/>
      <c r="BB318" s="83"/>
      <c r="BC318" s="291"/>
      <c r="BD318" s="209"/>
      <c r="BE318" s="209"/>
      <c r="BF318" s="210"/>
      <c r="BG318" s="209"/>
      <c r="BH318" s="209"/>
      <c r="BI318" s="210"/>
      <c r="BJ318" s="55">
        <f t="shared" si="63"/>
        <v>0</v>
      </c>
      <c r="BK318" s="55">
        <f t="shared" si="63"/>
        <v>0</v>
      </c>
      <c r="BL318" s="210"/>
    </row>
    <row r="319" spans="1:64" hidden="1" x14ac:dyDescent="0.55000000000000004">
      <c r="A319" s="216"/>
      <c r="B319" s="217"/>
      <c r="C319" s="217"/>
      <c r="D319" s="214"/>
      <c r="E319" s="214" t="s">
        <v>67</v>
      </c>
      <c r="F319" s="214"/>
      <c r="G319" s="217"/>
      <c r="H319" s="219"/>
      <c r="I319" s="226"/>
      <c r="J319" s="209"/>
      <c r="K319" s="209"/>
      <c r="L319" s="209"/>
      <c r="M319" s="209"/>
      <c r="N319" s="210"/>
      <c r="O319" s="210"/>
      <c r="P319" s="176" t="e">
        <f t="shared" si="61"/>
        <v>#DIV/0!</v>
      </c>
      <c r="Q319" s="209"/>
      <c r="R319" s="209"/>
      <c r="S319" s="210"/>
      <c r="T319" s="209"/>
      <c r="U319" s="209"/>
      <c r="V319" s="210"/>
      <c r="W319" s="209"/>
      <c r="X319" s="209"/>
      <c r="Y319" s="210"/>
      <c r="Z319" s="55">
        <f t="shared" si="62"/>
        <v>0</v>
      </c>
      <c r="AA319" s="55">
        <f t="shared" si="62"/>
        <v>0</v>
      </c>
      <c r="AB319" s="210"/>
      <c r="AC319" s="83"/>
      <c r="AD319" s="83"/>
      <c r="AE319" s="291"/>
      <c r="AF319" s="209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176">
        <v>0</v>
      </c>
      <c r="AX319" s="209"/>
      <c r="AY319" s="209"/>
      <c r="AZ319" s="210"/>
      <c r="BA319" s="83"/>
      <c r="BB319" s="83"/>
      <c r="BC319" s="291"/>
      <c r="BD319" s="209"/>
      <c r="BE319" s="209"/>
      <c r="BF319" s="210"/>
      <c r="BG319" s="209"/>
      <c r="BH319" s="209"/>
      <c r="BI319" s="210"/>
      <c r="BJ319" s="55">
        <f t="shared" si="63"/>
        <v>0</v>
      </c>
      <c r="BK319" s="55">
        <f t="shared" si="63"/>
        <v>0</v>
      </c>
      <c r="BL319" s="210"/>
    </row>
    <row r="320" spans="1:64" hidden="1" x14ac:dyDescent="0.55000000000000004">
      <c r="A320" s="216"/>
      <c r="B320" s="217"/>
      <c r="C320" s="217"/>
      <c r="D320" s="214"/>
      <c r="E320" s="91" t="s">
        <v>122</v>
      </c>
      <c r="F320" s="214"/>
      <c r="G320" s="217"/>
      <c r="H320" s="219"/>
      <c r="I320" s="226"/>
      <c r="J320" s="209"/>
      <c r="K320" s="209"/>
      <c r="L320" s="209"/>
      <c r="M320" s="209"/>
      <c r="N320" s="210"/>
      <c r="O320" s="210"/>
      <c r="P320" s="176" t="e">
        <f t="shared" si="61"/>
        <v>#DIV/0!</v>
      </c>
      <c r="Q320" s="209"/>
      <c r="R320" s="209"/>
      <c r="S320" s="210"/>
      <c r="T320" s="209"/>
      <c r="U320" s="209"/>
      <c r="V320" s="210"/>
      <c r="W320" s="209"/>
      <c r="X320" s="209"/>
      <c r="Y320" s="210"/>
      <c r="Z320" s="55">
        <f t="shared" si="62"/>
        <v>0</v>
      </c>
      <c r="AA320" s="55">
        <f t="shared" si="62"/>
        <v>0</v>
      </c>
      <c r="AB320" s="210"/>
      <c r="AC320" s="83"/>
      <c r="AD320" s="83"/>
      <c r="AE320" s="291"/>
      <c r="AF320" s="209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176">
        <v>0</v>
      </c>
      <c r="AX320" s="209"/>
      <c r="AY320" s="209"/>
      <c r="AZ320" s="210"/>
      <c r="BA320" s="83"/>
      <c r="BB320" s="83"/>
      <c r="BC320" s="291"/>
      <c r="BD320" s="209"/>
      <c r="BE320" s="209"/>
      <c r="BF320" s="210"/>
      <c r="BG320" s="209"/>
      <c r="BH320" s="209"/>
      <c r="BI320" s="210"/>
      <c r="BJ320" s="55">
        <f t="shared" si="63"/>
        <v>0</v>
      </c>
      <c r="BK320" s="55">
        <f t="shared" si="63"/>
        <v>0</v>
      </c>
      <c r="BL320" s="210"/>
    </row>
    <row r="321" spans="1:64" hidden="1" x14ac:dyDescent="0.55000000000000004">
      <c r="A321" s="216"/>
      <c r="B321" s="217"/>
      <c r="C321" s="217"/>
      <c r="D321" s="214"/>
      <c r="E321" s="91" t="s">
        <v>123</v>
      </c>
      <c r="F321" s="214"/>
      <c r="G321" s="217"/>
      <c r="H321" s="219"/>
      <c r="I321" s="226"/>
      <c r="J321" s="209"/>
      <c r="K321" s="209"/>
      <c r="L321" s="209"/>
      <c r="M321" s="209"/>
      <c r="N321" s="210"/>
      <c r="O321" s="210"/>
      <c r="P321" s="176" t="e">
        <f t="shared" si="61"/>
        <v>#DIV/0!</v>
      </c>
      <c r="Q321" s="209"/>
      <c r="R321" s="209"/>
      <c r="S321" s="210"/>
      <c r="T321" s="209"/>
      <c r="U321" s="209"/>
      <c r="V321" s="210"/>
      <c r="W321" s="209"/>
      <c r="X321" s="209"/>
      <c r="Y321" s="210"/>
      <c r="Z321" s="55">
        <f t="shared" si="62"/>
        <v>0</v>
      </c>
      <c r="AA321" s="55">
        <f t="shared" si="62"/>
        <v>0</v>
      </c>
      <c r="AB321" s="210"/>
      <c r="AC321" s="83"/>
      <c r="AD321" s="83"/>
      <c r="AE321" s="291"/>
      <c r="AF321" s="209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176">
        <v>0</v>
      </c>
      <c r="AX321" s="209"/>
      <c r="AY321" s="209"/>
      <c r="AZ321" s="210"/>
      <c r="BA321" s="83"/>
      <c r="BB321" s="83"/>
      <c r="BC321" s="291"/>
      <c r="BD321" s="209"/>
      <c r="BE321" s="209"/>
      <c r="BF321" s="210"/>
      <c r="BG321" s="209"/>
      <c r="BH321" s="209"/>
      <c r="BI321" s="210"/>
      <c r="BJ321" s="55">
        <f t="shared" si="63"/>
        <v>0</v>
      </c>
      <c r="BK321" s="55">
        <f t="shared" si="63"/>
        <v>0</v>
      </c>
      <c r="BL321" s="210"/>
    </row>
    <row r="322" spans="1:64" hidden="1" x14ac:dyDescent="0.55000000000000004">
      <c r="A322" s="216"/>
      <c r="B322" s="217"/>
      <c r="C322" s="217"/>
      <c r="D322" s="214"/>
      <c r="E322" s="91" t="s">
        <v>124</v>
      </c>
      <c r="F322" s="214"/>
      <c r="G322" s="217"/>
      <c r="H322" s="219"/>
      <c r="I322" s="226"/>
      <c r="J322" s="209"/>
      <c r="K322" s="209"/>
      <c r="L322" s="209"/>
      <c r="M322" s="209"/>
      <c r="N322" s="210"/>
      <c r="O322" s="210"/>
      <c r="P322" s="176" t="e">
        <f t="shared" si="61"/>
        <v>#DIV/0!</v>
      </c>
      <c r="Q322" s="209"/>
      <c r="R322" s="209"/>
      <c r="S322" s="210"/>
      <c r="T322" s="209"/>
      <c r="U322" s="209"/>
      <c r="V322" s="210"/>
      <c r="W322" s="209"/>
      <c r="X322" s="209"/>
      <c r="Y322" s="210"/>
      <c r="Z322" s="55">
        <f t="shared" si="62"/>
        <v>0</v>
      </c>
      <c r="AA322" s="55">
        <f t="shared" si="62"/>
        <v>0</v>
      </c>
      <c r="AB322" s="210"/>
      <c r="AC322" s="83"/>
      <c r="AD322" s="83"/>
      <c r="AE322" s="291"/>
      <c r="AF322" s="209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176">
        <v>0</v>
      </c>
      <c r="AX322" s="209"/>
      <c r="AY322" s="209"/>
      <c r="AZ322" s="210"/>
      <c r="BA322" s="83"/>
      <c r="BB322" s="83"/>
      <c r="BC322" s="291"/>
      <c r="BD322" s="209"/>
      <c r="BE322" s="209"/>
      <c r="BF322" s="210"/>
      <c r="BG322" s="209"/>
      <c r="BH322" s="209"/>
      <c r="BI322" s="210"/>
      <c r="BJ322" s="55">
        <f t="shared" si="63"/>
        <v>0</v>
      </c>
      <c r="BK322" s="55">
        <f t="shared" si="63"/>
        <v>0</v>
      </c>
      <c r="BL322" s="210"/>
    </row>
    <row r="323" spans="1:64" hidden="1" x14ac:dyDescent="0.55000000000000004">
      <c r="A323" s="216"/>
      <c r="B323" s="217"/>
      <c r="C323" s="217"/>
      <c r="D323" s="214"/>
      <c r="E323" s="217"/>
      <c r="F323" s="227" t="s">
        <v>125</v>
      </c>
      <c r="G323" s="217"/>
      <c r="H323" s="219"/>
      <c r="I323" s="226"/>
      <c r="J323" s="209"/>
      <c r="K323" s="209"/>
      <c r="L323" s="209"/>
      <c r="M323" s="209"/>
      <c r="N323" s="210"/>
      <c r="O323" s="210"/>
      <c r="P323" s="176" t="e">
        <f t="shared" si="61"/>
        <v>#DIV/0!</v>
      </c>
      <c r="Q323" s="209"/>
      <c r="R323" s="209"/>
      <c r="S323" s="210"/>
      <c r="T323" s="209"/>
      <c r="U323" s="209"/>
      <c r="V323" s="210"/>
      <c r="W323" s="209"/>
      <c r="X323" s="209"/>
      <c r="Y323" s="210"/>
      <c r="Z323" s="55">
        <f t="shared" si="62"/>
        <v>0</v>
      </c>
      <c r="AA323" s="55">
        <f t="shared" si="62"/>
        <v>0</v>
      </c>
      <c r="AB323" s="210"/>
      <c r="AC323" s="83"/>
      <c r="AD323" s="83"/>
      <c r="AE323" s="291"/>
      <c r="AF323" s="209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176">
        <v>0</v>
      </c>
      <c r="AX323" s="209"/>
      <c r="AY323" s="209"/>
      <c r="AZ323" s="210"/>
      <c r="BA323" s="83"/>
      <c r="BB323" s="83"/>
      <c r="BC323" s="291"/>
      <c r="BD323" s="209"/>
      <c r="BE323" s="209"/>
      <c r="BF323" s="210"/>
      <c r="BG323" s="209"/>
      <c r="BH323" s="209"/>
      <c r="BI323" s="210"/>
      <c r="BJ323" s="55">
        <f t="shared" si="63"/>
        <v>0</v>
      </c>
      <c r="BK323" s="55">
        <f t="shared" si="63"/>
        <v>0</v>
      </c>
      <c r="BL323" s="210"/>
    </row>
    <row r="324" spans="1:64" hidden="1" x14ac:dyDescent="0.55000000000000004">
      <c r="A324" s="216"/>
      <c r="B324" s="217"/>
      <c r="C324" s="217"/>
      <c r="D324" s="214"/>
      <c r="E324" s="217"/>
      <c r="F324" s="93"/>
      <c r="G324" s="217"/>
      <c r="H324" s="223" t="s">
        <v>119</v>
      </c>
      <c r="I324" s="226"/>
      <c r="J324" s="209"/>
      <c r="K324" s="209"/>
      <c r="L324" s="209"/>
      <c r="M324" s="209"/>
      <c r="N324" s="210"/>
      <c r="O324" s="210"/>
      <c r="P324" s="176" t="e">
        <f t="shared" si="61"/>
        <v>#DIV/0!</v>
      </c>
      <c r="Q324" s="209"/>
      <c r="R324" s="209"/>
      <c r="S324" s="210"/>
      <c r="T324" s="209"/>
      <c r="U324" s="209"/>
      <c r="V324" s="210"/>
      <c r="W324" s="209"/>
      <c r="X324" s="209"/>
      <c r="Y324" s="210"/>
      <c r="Z324" s="55">
        <f t="shared" si="62"/>
        <v>0</v>
      </c>
      <c r="AA324" s="55">
        <f t="shared" si="62"/>
        <v>0</v>
      </c>
      <c r="AB324" s="210"/>
      <c r="AC324" s="83"/>
      <c r="AD324" s="83"/>
      <c r="AE324" s="291"/>
      <c r="AF324" s="209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176">
        <v>0</v>
      </c>
      <c r="AX324" s="209"/>
      <c r="AY324" s="209"/>
      <c r="AZ324" s="210"/>
      <c r="BA324" s="83"/>
      <c r="BB324" s="83"/>
      <c r="BC324" s="291"/>
      <c r="BD324" s="209"/>
      <c r="BE324" s="209"/>
      <c r="BF324" s="210"/>
      <c r="BG324" s="209"/>
      <c r="BH324" s="209"/>
      <c r="BI324" s="210"/>
      <c r="BJ324" s="55">
        <f t="shared" si="63"/>
        <v>0</v>
      </c>
      <c r="BK324" s="55">
        <f t="shared" si="63"/>
        <v>0</v>
      </c>
      <c r="BL324" s="210"/>
    </row>
    <row r="325" spans="1:64" hidden="1" x14ac:dyDescent="0.55000000000000004">
      <c r="A325" s="216"/>
      <c r="B325" s="217"/>
      <c r="C325" s="217"/>
      <c r="D325" s="214" t="s">
        <v>77</v>
      </c>
      <c r="E325" s="217"/>
      <c r="F325" s="217"/>
      <c r="G325" s="217"/>
      <c r="H325" s="219"/>
      <c r="I325" s="226"/>
      <c r="J325" s="209"/>
      <c r="K325" s="209"/>
      <c r="L325" s="209"/>
      <c r="M325" s="209"/>
      <c r="N325" s="210"/>
      <c r="O325" s="210"/>
      <c r="P325" s="176" t="e">
        <f t="shared" si="61"/>
        <v>#DIV/0!</v>
      </c>
      <c r="Q325" s="209"/>
      <c r="R325" s="209"/>
      <c r="S325" s="210"/>
      <c r="T325" s="209"/>
      <c r="U325" s="209"/>
      <c r="V325" s="210"/>
      <c r="W325" s="209"/>
      <c r="X325" s="209"/>
      <c r="Y325" s="210"/>
      <c r="Z325" s="55">
        <f t="shared" si="62"/>
        <v>0</v>
      </c>
      <c r="AA325" s="55">
        <f t="shared" si="62"/>
        <v>0</v>
      </c>
      <c r="AB325" s="210"/>
      <c r="AC325" s="83"/>
      <c r="AD325" s="83"/>
      <c r="AE325" s="291"/>
      <c r="AF325" s="209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176">
        <v>0</v>
      </c>
      <c r="AX325" s="209"/>
      <c r="AY325" s="209"/>
      <c r="AZ325" s="210"/>
      <c r="BA325" s="83"/>
      <c r="BB325" s="83"/>
      <c r="BC325" s="291"/>
      <c r="BD325" s="209"/>
      <c r="BE325" s="209"/>
      <c r="BF325" s="210"/>
      <c r="BG325" s="209"/>
      <c r="BH325" s="209"/>
      <c r="BI325" s="210"/>
      <c r="BJ325" s="55">
        <f t="shared" si="63"/>
        <v>0</v>
      </c>
      <c r="BK325" s="55">
        <f t="shared" si="63"/>
        <v>0</v>
      </c>
      <c r="BL325" s="210"/>
    </row>
    <row r="326" spans="1:64" hidden="1" x14ac:dyDescent="0.55000000000000004">
      <c r="A326" s="216"/>
      <c r="B326" s="217"/>
      <c r="C326" s="217"/>
      <c r="D326" s="214"/>
      <c r="E326" s="214" t="s">
        <v>78</v>
      </c>
      <c r="F326" s="217"/>
      <c r="G326" s="217"/>
      <c r="H326" s="219"/>
      <c r="I326" s="226"/>
      <c r="J326" s="209"/>
      <c r="K326" s="209"/>
      <c r="L326" s="209"/>
      <c r="M326" s="209"/>
      <c r="N326" s="210"/>
      <c r="O326" s="210"/>
      <c r="P326" s="176" t="e">
        <f t="shared" si="61"/>
        <v>#DIV/0!</v>
      </c>
      <c r="Q326" s="209"/>
      <c r="R326" s="209"/>
      <c r="S326" s="210"/>
      <c r="T326" s="209"/>
      <c r="U326" s="209"/>
      <c r="V326" s="210"/>
      <c r="W326" s="209"/>
      <c r="X326" s="209"/>
      <c r="Y326" s="210"/>
      <c r="Z326" s="55">
        <f t="shared" si="62"/>
        <v>0</v>
      </c>
      <c r="AA326" s="55">
        <f t="shared" si="62"/>
        <v>0</v>
      </c>
      <c r="AB326" s="210"/>
      <c r="AC326" s="83"/>
      <c r="AD326" s="83"/>
      <c r="AE326" s="291"/>
      <c r="AF326" s="209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176">
        <v>0</v>
      </c>
      <c r="AX326" s="209"/>
      <c r="AY326" s="209"/>
      <c r="AZ326" s="210"/>
      <c r="BA326" s="83"/>
      <c r="BB326" s="83"/>
      <c r="BC326" s="291"/>
      <c r="BD326" s="209"/>
      <c r="BE326" s="209"/>
      <c r="BF326" s="210"/>
      <c r="BG326" s="209"/>
      <c r="BH326" s="209"/>
      <c r="BI326" s="210"/>
      <c r="BJ326" s="55">
        <f t="shared" si="63"/>
        <v>0</v>
      </c>
      <c r="BK326" s="55">
        <f t="shared" si="63"/>
        <v>0</v>
      </c>
      <c r="BL326" s="210"/>
    </row>
    <row r="327" spans="1:64" hidden="1" x14ac:dyDescent="0.55000000000000004">
      <c r="A327" s="216"/>
      <c r="B327" s="217"/>
      <c r="C327" s="217"/>
      <c r="D327" s="214"/>
      <c r="E327" s="217"/>
      <c r="F327" s="214" t="s">
        <v>79</v>
      </c>
      <c r="G327" s="217"/>
      <c r="H327" s="219"/>
      <c r="I327" s="226"/>
      <c r="J327" s="209"/>
      <c r="K327" s="209"/>
      <c r="L327" s="209"/>
      <c r="M327" s="209"/>
      <c r="N327" s="210"/>
      <c r="O327" s="210"/>
      <c r="P327" s="176" t="e">
        <f t="shared" si="61"/>
        <v>#DIV/0!</v>
      </c>
      <c r="Q327" s="209"/>
      <c r="R327" s="209"/>
      <c r="S327" s="210"/>
      <c r="T327" s="209"/>
      <c r="U327" s="209"/>
      <c r="V327" s="210"/>
      <c r="W327" s="209"/>
      <c r="X327" s="209"/>
      <c r="Y327" s="210"/>
      <c r="Z327" s="55">
        <f t="shared" si="62"/>
        <v>0</v>
      </c>
      <c r="AA327" s="55">
        <f t="shared" si="62"/>
        <v>0</v>
      </c>
      <c r="AB327" s="210"/>
      <c r="AC327" s="83"/>
      <c r="AD327" s="83"/>
      <c r="AE327" s="291"/>
      <c r="AF327" s="209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176">
        <v>0</v>
      </c>
      <c r="AX327" s="209"/>
      <c r="AY327" s="209"/>
      <c r="AZ327" s="210"/>
      <c r="BA327" s="83"/>
      <c r="BB327" s="83"/>
      <c r="BC327" s="291"/>
      <c r="BD327" s="209"/>
      <c r="BE327" s="209"/>
      <c r="BF327" s="210"/>
      <c r="BG327" s="209"/>
      <c r="BH327" s="209"/>
      <c r="BI327" s="210"/>
      <c r="BJ327" s="55">
        <f t="shared" si="63"/>
        <v>0</v>
      </c>
      <c r="BK327" s="55">
        <f t="shared" si="63"/>
        <v>0</v>
      </c>
      <c r="BL327" s="210"/>
    </row>
    <row r="328" spans="1:64" hidden="1" x14ac:dyDescent="0.55000000000000004">
      <c r="A328" s="216"/>
      <c r="B328" s="217"/>
      <c r="C328" s="217"/>
      <c r="D328" s="217"/>
      <c r="E328" s="217"/>
      <c r="F328" s="217"/>
      <c r="G328" s="217"/>
      <c r="H328" s="223" t="s">
        <v>119</v>
      </c>
      <c r="I328" s="226"/>
      <c r="J328" s="209"/>
      <c r="K328" s="209"/>
      <c r="L328" s="209"/>
      <c r="M328" s="209"/>
      <c r="N328" s="210"/>
      <c r="O328" s="210"/>
      <c r="P328" s="176" t="e">
        <f t="shared" si="61"/>
        <v>#DIV/0!</v>
      </c>
      <c r="Q328" s="209"/>
      <c r="R328" s="209"/>
      <c r="S328" s="210"/>
      <c r="T328" s="209"/>
      <c r="U328" s="209"/>
      <c r="V328" s="210"/>
      <c r="W328" s="209"/>
      <c r="X328" s="209"/>
      <c r="Y328" s="210"/>
      <c r="Z328" s="55">
        <f t="shared" si="62"/>
        <v>0</v>
      </c>
      <c r="AA328" s="55">
        <f t="shared" si="62"/>
        <v>0</v>
      </c>
      <c r="AB328" s="210"/>
      <c r="AC328" s="83"/>
      <c r="AD328" s="83"/>
      <c r="AE328" s="291"/>
      <c r="AF328" s="209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176">
        <v>0</v>
      </c>
      <c r="AX328" s="209"/>
      <c r="AY328" s="209"/>
      <c r="AZ328" s="210"/>
      <c r="BA328" s="83"/>
      <c r="BB328" s="83"/>
      <c r="BC328" s="291"/>
      <c r="BD328" s="209"/>
      <c r="BE328" s="209"/>
      <c r="BF328" s="210"/>
      <c r="BG328" s="209"/>
      <c r="BH328" s="209"/>
      <c r="BI328" s="210"/>
      <c r="BJ328" s="55">
        <f t="shared" si="63"/>
        <v>0</v>
      </c>
      <c r="BK328" s="55">
        <f t="shared" si="63"/>
        <v>0</v>
      </c>
      <c r="BL328" s="210"/>
    </row>
    <row r="329" spans="1:64" hidden="1" x14ac:dyDescent="0.55000000000000004">
      <c r="A329" s="216"/>
      <c r="B329" s="217"/>
      <c r="C329" s="217"/>
      <c r="D329" s="214"/>
      <c r="E329" s="217"/>
      <c r="F329" s="214" t="s">
        <v>126</v>
      </c>
      <c r="G329" s="217"/>
      <c r="H329" s="219"/>
      <c r="I329" s="226"/>
      <c r="J329" s="209"/>
      <c r="K329" s="209"/>
      <c r="L329" s="209"/>
      <c r="M329" s="209"/>
      <c r="N329" s="210"/>
      <c r="O329" s="210"/>
      <c r="P329" s="176" t="e">
        <f t="shared" si="61"/>
        <v>#DIV/0!</v>
      </c>
      <c r="Q329" s="209"/>
      <c r="R329" s="209"/>
      <c r="S329" s="210"/>
      <c r="T329" s="209"/>
      <c r="U329" s="209"/>
      <c r="V329" s="210"/>
      <c r="W329" s="209"/>
      <c r="X329" s="209"/>
      <c r="Y329" s="210"/>
      <c r="Z329" s="55">
        <f t="shared" si="62"/>
        <v>0</v>
      </c>
      <c r="AA329" s="55">
        <f t="shared" si="62"/>
        <v>0</v>
      </c>
      <c r="AB329" s="210"/>
      <c r="AC329" s="83"/>
      <c r="AD329" s="83"/>
      <c r="AE329" s="291"/>
      <c r="AF329" s="209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176">
        <v>0</v>
      </c>
      <c r="AX329" s="209"/>
      <c r="AY329" s="209"/>
      <c r="AZ329" s="210"/>
      <c r="BA329" s="83"/>
      <c r="BB329" s="83"/>
      <c r="BC329" s="291"/>
      <c r="BD329" s="209"/>
      <c r="BE329" s="209"/>
      <c r="BF329" s="210"/>
      <c r="BG329" s="209"/>
      <c r="BH329" s="209"/>
      <c r="BI329" s="210"/>
      <c r="BJ329" s="55">
        <f t="shared" si="63"/>
        <v>0</v>
      </c>
      <c r="BK329" s="55">
        <f t="shared" si="63"/>
        <v>0</v>
      </c>
      <c r="BL329" s="210"/>
    </row>
    <row r="330" spans="1:64" hidden="1" x14ac:dyDescent="0.55000000000000004">
      <c r="A330" s="216"/>
      <c r="B330" s="217"/>
      <c r="C330" s="217"/>
      <c r="D330" s="217"/>
      <c r="E330" s="217"/>
      <c r="F330" s="217"/>
      <c r="G330" s="217"/>
      <c r="H330" s="223" t="s">
        <v>119</v>
      </c>
      <c r="I330" s="226"/>
      <c r="J330" s="209"/>
      <c r="K330" s="209"/>
      <c r="L330" s="209"/>
      <c r="M330" s="209"/>
      <c r="N330" s="210"/>
      <c r="O330" s="210"/>
      <c r="P330" s="176" t="e">
        <f t="shared" si="61"/>
        <v>#DIV/0!</v>
      </c>
      <c r="Q330" s="209"/>
      <c r="R330" s="209"/>
      <c r="S330" s="210"/>
      <c r="T330" s="209"/>
      <c r="U330" s="209"/>
      <c r="V330" s="210"/>
      <c r="W330" s="209"/>
      <c r="X330" s="209"/>
      <c r="Y330" s="210"/>
      <c r="Z330" s="55">
        <f t="shared" si="62"/>
        <v>0</v>
      </c>
      <c r="AA330" s="55">
        <f t="shared" si="62"/>
        <v>0</v>
      </c>
      <c r="AB330" s="210"/>
      <c r="AC330" s="83"/>
      <c r="AD330" s="83"/>
      <c r="AE330" s="291"/>
      <c r="AF330" s="209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176">
        <v>0</v>
      </c>
      <c r="AX330" s="209"/>
      <c r="AY330" s="209"/>
      <c r="AZ330" s="210"/>
      <c r="BA330" s="83"/>
      <c r="BB330" s="83"/>
      <c r="BC330" s="291"/>
      <c r="BD330" s="209"/>
      <c r="BE330" s="209"/>
      <c r="BF330" s="210"/>
      <c r="BG330" s="209"/>
      <c r="BH330" s="209"/>
      <c r="BI330" s="210"/>
      <c r="BJ330" s="55">
        <f t="shared" si="63"/>
        <v>0</v>
      </c>
      <c r="BK330" s="55">
        <f t="shared" si="63"/>
        <v>0</v>
      </c>
      <c r="BL330" s="210"/>
    </row>
    <row r="331" spans="1:64" hidden="1" x14ac:dyDescent="0.55000000000000004">
      <c r="A331" s="216"/>
      <c r="B331" s="217"/>
      <c r="C331" s="217"/>
      <c r="D331" s="214" t="s">
        <v>70</v>
      </c>
      <c r="E331" s="217"/>
      <c r="F331" s="217"/>
      <c r="G331" s="217"/>
      <c r="H331" s="219"/>
      <c r="I331" s="226"/>
      <c r="J331" s="209"/>
      <c r="K331" s="209"/>
      <c r="L331" s="209"/>
      <c r="M331" s="209"/>
      <c r="N331" s="210"/>
      <c r="O331" s="210"/>
      <c r="P331" s="176" t="e">
        <f t="shared" si="61"/>
        <v>#DIV/0!</v>
      </c>
      <c r="Q331" s="209"/>
      <c r="R331" s="209"/>
      <c r="S331" s="210"/>
      <c r="T331" s="209"/>
      <c r="U331" s="209"/>
      <c r="V331" s="210"/>
      <c r="W331" s="209"/>
      <c r="X331" s="209"/>
      <c r="Y331" s="210"/>
      <c r="Z331" s="55">
        <f t="shared" si="62"/>
        <v>0</v>
      </c>
      <c r="AA331" s="55">
        <f t="shared" si="62"/>
        <v>0</v>
      </c>
      <c r="AB331" s="210"/>
      <c r="AC331" s="83"/>
      <c r="AD331" s="83"/>
      <c r="AE331" s="291"/>
      <c r="AF331" s="209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176">
        <v>0</v>
      </c>
      <c r="AX331" s="209"/>
      <c r="AY331" s="209"/>
      <c r="AZ331" s="210"/>
      <c r="BA331" s="83"/>
      <c r="BB331" s="83"/>
      <c r="BC331" s="291"/>
      <c r="BD331" s="209"/>
      <c r="BE331" s="209"/>
      <c r="BF331" s="210"/>
      <c r="BG331" s="209"/>
      <c r="BH331" s="209"/>
      <c r="BI331" s="210"/>
      <c r="BJ331" s="55">
        <f t="shared" si="63"/>
        <v>0</v>
      </c>
      <c r="BK331" s="55">
        <f t="shared" si="63"/>
        <v>0</v>
      </c>
      <c r="BL331" s="210"/>
    </row>
    <row r="332" spans="1:64" hidden="1" x14ac:dyDescent="0.55000000000000004">
      <c r="A332" s="216"/>
      <c r="B332" s="217"/>
      <c r="C332" s="217"/>
      <c r="D332" s="214"/>
      <c r="E332" s="214" t="s">
        <v>71</v>
      </c>
      <c r="F332" s="217"/>
      <c r="G332" s="217"/>
      <c r="H332" s="219"/>
      <c r="I332" s="226"/>
      <c r="J332" s="209"/>
      <c r="K332" s="209"/>
      <c r="L332" s="209"/>
      <c r="M332" s="209"/>
      <c r="N332" s="210"/>
      <c r="O332" s="210"/>
      <c r="P332" s="176" t="e">
        <f t="shared" si="61"/>
        <v>#DIV/0!</v>
      </c>
      <c r="Q332" s="209"/>
      <c r="R332" s="209"/>
      <c r="S332" s="210"/>
      <c r="T332" s="209"/>
      <c r="U332" s="209"/>
      <c r="V332" s="210"/>
      <c r="W332" s="209"/>
      <c r="X332" s="209"/>
      <c r="Y332" s="210"/>
      <c r="Z332" s="55">
        <f t="shared" si="62"/>
        <v>0</v>
      </c>
      <c r="AA332" s="55">
        <f t="shared" si="62"/>
        <v>0</v>
      </c>
      <c r="AB332" s="210"/>
      <c r="AC332" s="83"/>
      <c r="AD332" s="83"/>
      <c r="AE332" s="291"/>
      <c r="AF332" s="209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176">
        <v>0</v>
      </c>
      <c r="AX332" s="209"/>
      <c r="AY332" s="209"/>
      <c r="AZ332" s="210"/>
      <c r="BA332" s="83"/>
      <c r="BB332" s="83"/>
      <c r="BC332" s="291"/>
      <c r="BD332" s="209"/>
      <c r="BE332" s="209"/>
      <c r="BF332" s="210"/>
      <c r="BG332" s="209"/>
      <c r="BH332" s="209"/>
      <c r="BI332" s="210"/>
      <c r="BJ332" s="55">
        <f t="shared" si="63"/>
        <v>0</v>
      </c>
      <c r="BK332" s="55">
        <f t="shared" si="63"/>
        <v>0</v>
      </c>
      <c r="BL332" s="210"/>
    </row>
    <row r="333" spans="1:64" hidden="1" x14ac:dyDescent="0.55000000000000004">
      <c r="A333" s="216"/>
      <c r="B333" s="217"/>
      <c r="C333" s="217"/>
      <c r="D333" s="214"/>
      <c r="E333" s="92"/>
      <c r="F333" s="217"/>
      <c r="G333" s="217"/>
      <c r="H333" s="223" t="s">
        <v>119</v>
      </c>
      <c r="I333" s="226"/>
      <c r="J333" s="209"/>
      <c r="K333" s="209"/>
      <c r="L333" s="209"/>
      <c r="M333" s="209"/>
      <c r="N333" s="210"/>
      <c r="O333" s="210"/>
      <c r="P333" s="176" t="e">
        <f t="shared" ref="P333:P396" si="64">SUM(O333*100/L333)</f>
        <v>#DIV/0!</v>
      </c>
      <c r="Q333" s="209"/>
      <c r="R333" s="209"/>
      <c r="S333" s="210"/>
      <c r="T333" s="209"/>
      <c r="U333" s="209"/>
      <c r="V333" s="210"/>
      <c r="W333" s="209"/>
      <c r="X333" s="209"/>
      <c r="Y333" s="210"/>
      <c r="Z333" s="55">
        <f t="shared" ref="Z333:AA396" si="65">SUM(Q333,T333,W333)</f>
        <v>0</v>
      </c>
      <c r="AA333" s="55">
        <f t="shared" si="65"/>
        <v>0</v>
      </c>
      <c r="AB333" s="210"/>
      <c r="AC333" s="83"/>
      <c r="AD333" s="83"/>
      <c r="AE333" s="291"/>
      <c r="AF333" s="209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176">
        <v>0</v>
      </c>
      <c r="AX333" s="209"/>
      <c r="AY333" s="209"/>
      <c r="AZ333" s="210"/>
      <c r="BA333" s="83"/>
      <c r="BB333" s="83"/>
      <c r="BC333" s="291"/>
      <c r="BD333" s="209"/>
      <c r="BE333" s="209"/>
      <c r="BF333" s="210"/>
      <c r="BG333" s="209"/>
      <c r="BH333" s="209"/>
      <c r="BI333" s="210"/>
      <c r="BJ333" s="55">
        <f t="shared" ref="BJ333:BK396" si="66">SUM(BA333,BD333,BG333)</f>
        <v>0</v>
      </c>
      <c r="BK333" s="55">
        <f t="shared" si="66"/>
        <v>0</v>
      </c>
      <c r="BL333" s="210"/>
    </row>
    <row r="334" spans="1:64" hidden="1" x14ac:dyDescent="0.55000000000000004">
      <c r="A334" s="216"/>
      <c r="B334" s="217"/>
      <c r="C334" s="217"/>
      <c r="D334" s="214"/>
      <c r="E334" s="227" t="s">
        <v>127</v>
      </c>
      <c r="F334" s="92"/>
      <c r="G334" s="217"/>
      <c r="H334" s="219"/>
      <c r="I334" s="226"/>
      <c r="J334" s="209"/>
      <c r="K334" s="209"/>
      <c r="L334" s="209"/>
      <c r="M334" s="209"/>
      <c r="N334" s="210"/>
      <c r="O334" s="210"/>
      <c r="P334" s="176" t="e">
        <f t="shared" si="64"/>
        <v>#DIV/0!</v>
      </c>
      <c r="Q334" s="209"/>
      <c r="R334" s="209"/>
      <c r="S334" s="210"/>
      <c r="T334" s="209"/>
      <c r="U334" s="209"/>
      <c r="V334" s="210"/>
      <c r="W334" s="209"/>
      <c r="X334" s="209"/>
      <c r="Y334" s="210"/>
      <c r="Z334" s="55">
        <f t="shared" si="65"/>
        <v>0</v>
      </c>
      <c r="AA334" s="55">
        <f t="shared" si="65"/>
        <v>0</v>
      </c>
      <c r="AB334" s="210"/>
      <c r="AC334" s="83"/>
      <c r="AD334" s="83"/>
      <c r="AE334" s="291"/>
      <c r="AF334" s="209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176">
        <v>0</v>
      </c>
      <c r="AX334" s="209"/>
      <c r="AY334" s="209"/>
      <c r="AZ334" s="210"/>
      <c r="BA334" s="83"/>
      <c r="BB334" s="83"/>
      <c r="BC334" s="291"/>
      <c r="BD334" s="209"/>
      <c r="BE334" s="209"/>
      <c r="BF334" s="210"/>
      <c r="BG334" s="209"/>
      <c r="BH334" s="209"/>
      <c r="BI334" s="210"/>
      <c r="BJ334" s="55">
        <f t="shared" si="66"/>
        <v>0</v>
      </c>
      <c r="BK334" s="55">
        <f t="shared" si="66"/>
        <v>0</v>
      </c>
      <c r="BL334" s="210"/>
    </row>
    <row r="335" spans="1:64" hidden="1" x14ac:dyDescent="0.55000000000000004">
      <c r="A335" s="216"/>
      <c r="B335" s="217"/>
      <c r="C335" s="217"/>
      <c r="D335" s="214"/>
      <c r="E335" s="227"/>
      <c r="F335" s="92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176" t="e">
        <f t="shared" si="64"/>
        <v>#DIV/0!</v>
      </c>
      <c r="Q335" s="209"/>
      <c r="R335" s="209"/>
      <c r="S335" s="210"/>
      <c r="T335" s="209"/>
      <c r="U335" s="209"/>
      <c r="V335" s="210"/>
      <c r="W335" s="209"/>
      <c r="X335" s="209"/>
      <c r="Y335" s="210"/>
      <c r="Z335" s="55">
        <f t="shared" si="65"/>
        <v>0</v>
      </c>
      <c r="AA335" s="55">
        <f t="shared" si="65"/>
        <v>0</v>
      </c>
      <c r="AB335" s="210"/>
      <c r="AC335" s="83"/>
      <c r="AD335" s="83"/>
      <c r="AE335" s="291"/>
      <c r="AF335" s="209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176">
        <v>0</v>
      </c>
      <c r="AX335" s="209"/>
      <c r="AY335" s="209"/>
      <c r="AZ335" s="210"/>
      <c r="BA335" s="83"/>
      <c r="BB335" s="83"/>
      <c r="BC335" s="291"/>
      <c r="BD335" s="209"/>
      <c r="BE335" s="209"/>
      <c r="BF335" s="210"/>
      <c r="BG335" s="209"/>
      <c r="BH335" s="209"/>
      <c r="BI335" s="210"/>
      <c r="BJ335" s="55">
        <f t="shared" si="66"/>
        <v>0</v>
      </c>
      <c r="BK335" s="55">
        <f t="shared" si="66"/>
        <v>0</v>
      </c>
      <c r="BL335" s="210"/>
    </row>
    <row r="336" spans="1:64" hidden="1" x14ac:dyDescent="0.55000000000000004">
      <c r="A336" s="216"/>
      <c r="B336" s="217"/>
      <c r="C336" s="217"/>
      <c r="D336" s="214" t="s">
        <v>94</v>
      </c>
      <c r="E336" s="214"/>
      <c r="F336" s="214"/>
      <c r="G336" s="217"/>
      <c r="H336" s="219"/>
      <c r="I336" s="226"/>
      <c r="J336" s="209"/>
      <c r="K336" s="209"/>
      <c r="L336" s="209"/>
      <c r="M336" s="209"/>
      <c r="N336" s="210"/>
      <c r="O336" s="210"/>
      <c r="P336" s="176" t="e">
        <f t="shared" si="64"/>
        <v>#DIV/0!</v>
      </c>
      <c r="Q336" s="209"/>
      <c r="R336" s="209"/>
      <c r="S336" s="210"/>
      <c r="T336" s="209"/>
      <c r="U336" s="209"/>
      <c r="V336" s="210"/>
      <c r="W336" s="209"/>
      <c r="X336" s="209"/>
      <c r="Y336" s="210"/>
      <c r="Z336" s="55">
        <f t="shared" si="65"/>
        <v>0</v>
      </c>
      <c r="AA336" s="55">
        <f t="shared" si="65"/>
        <v>0</v>
      </c>
      <c r="AB336" s="210"/>
      <c r="AC336" s="83"/>
      <c r="AD336" s="83"/>
      <c r="AE336" s="291"/>
      <c r="AF336" s="209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176">
        <v>0</v>
      </c>
      <c r="AX336" s="209"/>
      <c r="AY336" s="209"/>
      <c r="AZ336" s="210"/>
      <c r="BA336" s="83"/>
      <c r="BB336" s="83"/>
      <c r="BC336" s="291"/>
      <c r="BD336" s="209"/>
      <c r="BE336" s="209"/>
      <c r="BF336" s="210"/>
      <c r="BG336" s="209"/>
      <c r="BH336" s="209"/>
      <c r="BI336" s="210"/>
      <c r="BJ336" s="55">
        <f t="shared" si="66"/>
        <v>0</v>
      </c>
      <c r="BK336" s="55">
        <f t="shared" si="66"/>
        <v>0</v>
      </c>
      <c r="BL336" s="210"/>
    </row>
    <row r="337" spans="1:64" hidden="1" x14ac:dyDescent="0.55000000000000004">
      <c r="A337" s="216"/>
      <c r="B337" s="217"/>
      <c r="C337" s="217"/>
      <c r="D337" s="214"/>
      <c r="E337" s="214" t="s">
        <v>128</v>
      </c>
      <c r="F337" s="214"/>
      <c r="G337" s="217"/>
      <c r="H337" s="219"/>
      <c r="I337" s="226"/>
      <c r="J337" s="209"/>
      <c r="K337" s="209"/>
      <c r="L337" s="209"/>
      <c r="M337" s="209"/>
      <c r="N337" s="210"/>
      <c r="O337" s="210"/>
      <c r="P337" s="176" t="e">
        <f t="shared" si="64"/>
        <v>#DIV/0!</v>
      </c>
      <c r="Q337" s="209"/>
      <c r="R337" s="209"/>
      <c r="S337" s="210"/>
      <c r="T337" s="209"/>
      <c r="U337" s="209"/>
      <c r="V337" s="210"/>
      <c r="W337" s="209"/>
      <c r="X337" s="209"/>
      <c r="Y337" s="210"/>
      <c r="Z337" s="55">
        <f t="shared" si="65"/>
        <v>0</v>
      </c>
      <c r="AA337" s="55">
        <f t="shared" si="65"/>
        <v>0</v>
      </c>
      <c r="AB337" s="210"/>
      <c r="AC337" s="83"/>
      <c r="AD337" s="83"/>
      <c r="AE337" s="291"/>
      <c r="AF337" s="209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176">
        <v>0</v>
      </c>
      <c r="AX337" s="209"/>
      <c r="AY337" s="209"/>
      <c r="AZ337" s="210"/>
      <c r="BA337" s="83"/>
      <c r="BB337" s="83"/>
      <c r="BC337" s="291"/>
      <c r="BD337" s="209"/>
      <c r="BE337" s="209"/>
      <c r="BF337" s="210"/>
      <c r="BG337" s="209"/>
      <c r="BH337" s="209"/>
      <c r="BI337" s="210"/>
      <c r="BJ337" s="55">
        <f t="shared" si="66"/>
        <v>0</v>
      </c>
      <c r="BK337" s="55">
        <f t="shared" si="66"/>
        <v>0</v>
      </c>
      <c r="BL337" s="210"/>
    </row>
    <row r="338" spans="1:64" hidden="1" x14ac:dyDescent="0.55000000000000004">
      <c r="A338" s="216"/>
      <c r="B338" s="217"/>
      <c r="C338" s="217"/>
      <c r="D338" s="217"/>
      <c r="E338" s="217"/>
      <c r="F338" s="217"/>
      <c r="G338" s="228" t="s">
        <v>129</v>
      </c>
      <c r="H338" s="229"/>
      <c r="I338" s="226"/>
      <c r="J338" s="209"/>
      <c r="K338" s="209"/>
      <c r="L338" s="209"/>
      <c r="M338" s="209"/>
      <c r="N338" s="210"/>
      <c r="O338" s="210"/>
      <c r="P338" s="176" t="e">
        <f t="shared" si="64"/>
        <v>#DIV/0!</v>
      </c>
      <c r="Q338" s="209"/>
      <c r="R338" s="209"/>
      <c r="S338" s="210"/>
      <c r="T338" s="209"/>
      <c r="U338" s="209"/>
      <c r="V338" s="210"/>
      <c r="W338" s="209"/>
      <c r="X338" s="209"/>
      <c r="Y338" s="210"/>
      <c r="Z338" s="55">
        <f t="shared" si="65"/>
        <v>0</v>
      </c>
      <c r="AA338" s="55">
        <f t="shared" si="65"/>
        <v>0</v>
      </c>
      <c r="AB338" s="210"/>
      <c r="AC338" s="83"/>
      <c r="AD338" s="83"/>
      <c r="AE338" s="291"/>
      <c r="AF338" s="209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176">
        <v>0</v>
      </c>
      <c r="AX338" s="209"/>
      <c r="AY338" s="209"/>
      <c r="AZ338" s="210"/>
      <c r="BA338" s="83"/>
      <c r="BB338" s="83"/>
      <c r="BC338" s="291"/>
      <c r="BD338" s="209"/>
      <c r="BE338" s="209"/>
      <c r="BF338" s="210"/>
      <c r="BG338" s="209"/>
      <c r="BH338" s="209"/>
      <c r="BI338" s="210"/>
      <c r="BJ338" s="55">
        <f t="shared" si="66"/>
        <v>0</v>
      </c>
      <c r="BK338" s="55">
        <f t="shared" si="66"/>
        <v>0</v>
      </c>
      <c r="BL338" s="210"/>
    </row>
    <row r="339" spans="1:64" hidden="1" x14ac:dyDescent="0.55000000000000004">
      <c r="A339" s="216"/>
      <c r="B339" s="217"/>
      <c r="C339" s="217"/>
      <c r="D339" s="217"/>
      <c r="E339" s="217"/>
      <c r="F339" s="217"/>
      <c r="G339" s="228"/>
      <c r="H339" s="223" t="s">
        <v>119</v>
      </c>
      <c r="I339" s="226"/>
      <c r="J339" s="209"/>
      <c r="K339" s="209"/>
      <c r="L339" s="209"/>
      <c r="M339" s="209"/>
      <c r="N339" s="210"/>
      <c r="O339" s="210"/>
      <c r="P339" s="176" t="e">
        <f t="shared" si="64"/>
        <v>#DIV/0!</v>
      </c>
      <c r="Q339" s="209"/>
      <c r="R339" s="209"/>
      <c r="S339" s="210"/>
      <c r="T339" s="209"/>
      <c r="U339" s="209"/>
      <c r="V339" s="210"/>
      <c r="W339" s="209"/>
      <c r="X339" s="209"/>
      <c r="Y339" s="210"/>
      <c r="Z339" s="55">
        <f t="shared" si="65"/>
        <v>0</v>
      </c>
      <c r="AA339" s="55">
        <f t="shared" si="65"/>
        <v>0</v>
      </c>
      <c r="AB339" s="210"/>
      <c r="AC339" s="83"/>
      <c r="AD339" s="83"/>
      <c r="AE339" s="291"/>
      <c r="AF339" s="209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176">
        <v>0</v>
      </c>
      <c r="AX339" s="209"/>
      <c r="AY339" s="209"/>
      <c r="AZ339" s="210"/>
      <c r="BA339" s="83"/>
      <c r="BB339" s="83"/>
      <c r="BC339" s="291"/>
      <c r="BD339" s="209"/>
      <c r="BE339" s="209"/>
      <c r="BF339" s="210"/>
      <c r="BG339" s="209"/>
      <c r="BH339" s="209"/>
      <c r="BI339" s="210"/>
      <c r="BJ339" s="55">
        <f t="shared" si="66"/>
        <v>0</v>
      </c>
      <c r="BK339" s="55">
        <f t="shared" si="66"/>
        <v>0</v>
      </c>
      <c r="BL339" s="210"/>
    </row>
    <row r="340" spans="1:64" hidden="1" x14ac:dyDescent="0.55000000000000004">
      <c r="A340" s="216"/>
      <c r="B340" s="217"/>
      <c r="C340" s="217"/>
      <c r="D340" s="214"/>
      <c r="E340" s="217"/>
      <c r="F340" s="91"/>
      <c r="G340" s="91" t="s">
        <v>166</v>
      </c>
      <c r="H340" s="219"/>
      <c r="I340" s="226"/>
      <c r="J340" s="209"/>
      <c r="K340" s="209"/>
      <c r="L340" s="209"/>
      <c r="M340" s="209"/>
      <c r="N340" s="210"/>
      <c r="O340" s="210"/>
      <c r="P340" s="176" t="e">
        <f t="shared" si="64"/>
        <v>#DIV/0!</v>
      </c>
      <c r="Q340" s="209"/>
      <c r="R340" s="209"/>
      <c r="S340" s="210"/>
      <c r="T340" s="209"/>
      <c r="U340" s="209"/>
      <c r="V340" s="210"/>
      <c r="W340" s="209"/>
      <c r="X340" s="209"/>
      <c r="Y340" s="210"/>
      <c r="Z340" s="55">
        <f t="shared" si="65"/>
        <v>0</v>
      </c>
      <c r="AA340" s="55">
        <f t="shared" si="65"/>
        <v>0</v>
      </c>
      <c r="AB340" s="210"/>
      <c r="AC340" s="83"/>
      <c r="AD340" s="83"/>
      <c r="AE340" s="291"/>
      <c r="AF340" s="209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176">
        <v>0</v>
      </c>
      <c r="AX340" s="209"/>
      <c r="AY340" s="209"/>
      <c r="AZ340" s="210"/>
      <c r="BA340" s="83"/>
      <c r="BB340" s="83"/>
      <c r="BC340" s="291"/>
      <c r="BD340" s="209"/>
      <c r="BE340" s="209"/>
      <c r="BF340" s="210"/>
      <c r="BG340" s="209"/>
      <c r="BH340" s="209"/>
      <c r="BI340" s="210"/>
      <c r="BJ340" s="55">
        <f t="shared" si="66"/>
        <v>0</v>
      </c>
      <c r="BK340" s="55">
        <f t="shared" si="66"/>
        <v>0</v>
      </c>
      <c r="BL340" s="210"/>
    </row>
    <row r="341" spans="1:64" hidden="1" x14ac:dyDescent="0.55000000000000004">
      <c r="A341" s="216"/>
      <c r="B341" s="217"/>
      <c r="C341" s="217"/>
      <c r="D341" s="214"/>
      <c r="E341" s="217"/>
      <c r="F341" s="214" t="s">
        <v>126</v>
      </c>
      <c r="G341" s="217"/>
      <c r="H341" s="219"/>
      <c r="I341" s="226"/>
      <c r="J341" s="209"/>
      <c r="K341" s="209"/>
      <c r="L341" s="209"/>
      <c r="M341" s="209"/>
      <c r="N341" s="210"/>
      <c r="O341" s="210"/>
      <c r="P341" s="176" t="e">
        <f t="shared" si="64"/>
        <v>#DIV/0!</v>
      </c>
      <c r="Q341" s="209"/>
      <c r="R341" s="209"/>
      <c r="S341" s="210"/>
      <c r="T341" s="209"/>
      <c r="U341" s="209"/>
      <c r="V341" s="210"/>
      <c r="W341" s="209"/>
      <c r="X341" s="209"/>
      <c r="Y341" s="210"/>
      <c r="Z341" s="55">
        <f t="shared" si="65"/>
        <v>0</v>
      </c>
      <c r="AA341" s="55">
        <f t="shared" si="65"/>
        <v>0</v>
      </c>
      <c r="AB341" s="210"/>
      <c r="AC341" s="83"/>
      <c r="AD341" s="83"/>
      <c r="AE341" s="291"/>
      <c r="AF341" s="209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176">
        <v>0</v>
      </c>
      <c r="AX341" s="209"/>
      <c r="AY341" s="209"/>
      <c r="AZ341" s="210"/>
      <c r="BA341" s="83"/>
      <c r="BB341" s="83"/>
      <c r="BC341" s="291"/>
      <c r="BD341" s="209"/>
      <c r="BE341" s="209"/>
      <c r="BF341" s="210"/>
      <c r="BG341" s="209"/>
      <c r="BH341" s="209"/>
      <c r="BI341" s="210"/>
      <c r="BJ341" s="55">
        <f t="shared" si="66"/>
        <v>0</v>
      </c>
      <c r="BK341" s="55">
        <f t="shared" si="66"/>
        <v>0</v>
      </c>
      <c r="BL341" s="210"/>
    </row>
    <row r="342" spans="1:64" hidden="1" x14ac:dyDescent="0.55000000000000004">
      <c r="A342" s="216"/>
      <c r="B342" s="217"/>
      <c r="C342" s="217"/>
      <c r="D342" s="214"/>
      <c r="E342" s="217"/>
      <c r="F342" s="214"/>
      <c r="G342" s="217"/>
      <c r="H342" s="219"/>
      <c r="I342" s="226"/>
      <c r="J342" s="209"/>
      <c r="K342" s="209"/>
      <c r="L342" s="209"/>
      <c r="M342" s="209"/>
      <c r="N342" s="210"/>
      <c r="O342" s="210"/>
      <c r="P342" s="176" t="e">
        <f t="shared" si="64"/>
        <v>#DIV/0!</v>
      </c>
      <c r="Q342" s="209"/>
      <c r="R342" s="209"/>
      <c r="S342" s="210"/>
      <c r="T342" s="209"/>
      <c r="U342" s="209"/>
      <c r="V342" s="210"/>
      <c r="W342" s="209"/>
      <c r="X342" s="209"/>
      <c r="Y342" s="210"/>
      <c r="Z342" s="55">
        <f t="shared" si="65"/>
        <v>0</v>
      </c>
      <c r="AA342" s="55">
        <f t="shared" si="65"/>
        <v>0</v>
      </c>
      <c r="AB342" s="210"/>
      <c r="AC342" s="83"/>
      <c r="AD342" s="83"/>
      <c r="AE342" s="291"/>
      <c r="AF342" s="209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176">
        <v>0</v>
      </c>
      <c r="AX342" s="209"/>
      <c r="AY342" s="209"/>
      <c r="AZ342" s="210"/>
      <c r="BA342" s="83"/>
      <c r="BB342" s="83"/>
      <c r="BC342" s="291"/>
      <c r="BD342" s="209"/>
      <c r="BE342" s="209"/>
      <c r="BF342" s="210"/>
      <c r="BG342" s="209"/>
      <c r="BH342" s="209"/>
      <c r="BI342" s="210"/>
      <c r="BJ342" s="55">
        <f t="shared" si="66"/>
        <v>0</v>
      </c>
      <c r="BK342" s="55">
        <f t="shared" si="66"/>
        <v>0</v>
      </c>
      <c r="BL342" s="210"/>
    </row>
    <row r="343" spans="1:64" hidden="1" x14ac:dyDescent="0.55000000000000004">
      <c r="A343" s="216"/>
      <c r="B343" s="217"/>
      <c r="C343" s="214" t="s">
        <v>137</v>
      </c>
      <c r="D343" s="217"/>
      <c r="E343" s="217"/>
      <c r="F343" s="217"/>
      <c r="G343" s="217"/>
      <c r="H343" s="219"/>
      <c r="I343" s="226"/>
      <c r="J343" s="209"/>
      <c r="K343" s="209"/>
      <c r="L343" s="209"/>
      <c r="M343" s="209"/>
      <c r="N343" s="210"/>
      <c r="O343" s="210"/>
      <c r="P343" s="176" t="e">
        <f t="shared" si="64"/>
        <v>#DIV/0!</v>
      </c>
      <c r="Q343" s="209"/>
      <c r="R343" s="209"/>
      <c r="S343" s="210"/>
      <c r="T343" s="209"/>
      <c r="U343" s="209"/>
      <c r="V343" s="210"/>
      <c r="W343" s="209"/>
      <c r="X343" s="209"/>
      <c r="Y343" s="210"/>
      <c r="Z343" s="55">
        <f t="shared" si="65"/>
        <v>0</v>
      </c>
      <c r="AA343" s="55">
        <f t="shared" si="65"/>
        <v>0</v>
      </c>
      <c r="AB343" s="210"/>
      <c r="AC343" s="83"/>
      <c r="AD343" s="83"/>
      <c r="AE343" s="291"/>
      <c r="AF343" s="209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176">
        <v>0</v>
      </c>
      <c r="AX343" s="209"/>
      <c r="AY343" s="209"/>
      <c r="AZ343" s="210"/>
      <c r="BA343" s="83"/>
      <c r="BB343" s="83"/>
      <c r="BC343" s="291"/>
      <c r="BD343" s="209"/>
      <c r="BE343" s="209"/>
      <c r="BF343" s="210"/>
      <c r="BG343" s="209"/>
      <c r="BH343" s="209"/>
      <c r="BI343" s="210"/>
      <c r="BJ343" s="55">
        <f t="shared" si="66"/>
        <v>0</v>
      </c>
      <c r="BK343" s="55">
        <f t="shared" si="66"/>
        <v>0</v>
      </c>
      <c r="BL343" s="210"/>
    </row>
    <row r="344" spans="1:64" hidden="1" x14ac:dyDescent="0.55000000000000004">
      <c r="A344" s="216"/>
      <c r="B344" s="217"/>
      <c r="C344" s="217"/>
      <c r="D344" s="214" t="s">
        <v>138</v>
      </c>
      <c r="E344" s="217"/>
      <c r="F344" s="217"/>
      <c r="G344" s="217"/>
      <c r="H344" s="219"/>
      <c r="I344" s="226"/>
      <c r="J344" s="209"/>
      <c r="K344" s="209"/>
      <c r="L344" s="209"/>
      <c r="M344" s="209"/>
      <c r="N344" s="210"/>
      <c r="O344" s="210"/>
      <c r="P344" s="176" t="e">
        <f t="shared" si="64"/>
        <v>#DIV/0!</v>
      </c>
      <c r="Q344" s="209"/>
      <c r="R344" s="209"/>
      <c r="S344" s="210"/>
      <c r="T344" s="209"/>
      <c r="U344" s="209"/>
      <c r="V344" s="210"/>
      <c r="W344" s="209"/>
      <c r="X344" s="209"/>
      <c r="Y344" s="210"/>
      <c r="Z344" s="55">
        <f t="shared" si="65"/>
        <v>0</v>
      </c>
      <c r="AA344" s="55">
        <f t="shared" si="65"/>
        <v>0</v>
      </c>
      <c r="AB344" s="210"/>
      <c r="AC344" s="83"/>
      <c r="AD344" s="83"/>
      <c r="AE344" s="291"/>
      <c r="AF344" s="209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176">
        <v>0</v>
      </c>
      <c r="AX344" s="209"/>
      <c r="AY344" s="209"/>
      <c r="AZ344" s="210"/>
      <c r="BA344" s="83"/>
      <c r="BB344" s="83"/>
      <c r="BC344" s="291"/>
      <c r="BD344" s="209"/>
      <c r="BE344" s="209"/>
      <c r="BF344" s="210"/>
      <c r="BG344" s="209"/>
      <c r="BH344" s="209"/>
      <c r="BI344" s="210"/>
      <c r="BJ344" s="55">
        <f t="shared" si="66"/>
        <v>0</v>
      </c>
      <c r="BK344" s="55">
        <f t="shared" si="66"/>
        <v>0</v>
      </c>
      <c r="BL344" s="210"/>
    </row>
    <row r="345" spans="1:64" hidden="1" x14ac:dyDescent="0.55000000000000004">
      <c r="A345" s="216"/>
      <c r="B345" s="217"/>
      <c r="C345" s="217"/>
      <c r="D345" s="217"/>
      <c r="E345" s="214" t="s">
        <v>40</v>
      </c>
      <c r="F345" s="217"/>
      <c r="G345" s="217"/>
      <c r="H345" s="219"/>
      <c r="I345" s="226"/>
      <c r="J345" s="209"/>
      <c r="K345" s="209"/>
      <c r="L345" s="209"/>
      <c r="M345" s="209"/>
      <c r="N345" s="210"/>
      <c r="O345" s="210"/>
      <c r="P345" s="176" t="e">
        <f t="shared" si="64"/>
        <v>#DIV/0!</v>
      </c>
      <c r="Q345" s="209"/>
      <c r="R345" s="209"/>
      <c r="S345" s="210"/>
      <c r="T345" s="209"/>
      <c r="U345" s="209"/>
      <c r="V345" s="210"/>
      <c r="W345" s="209"/>
      <c r="X345" s="209"/>
      <c r="Y345" s="210"/>
      <c r="Z345" s="55">
        <f t="shared" si="65"/>
        <v>0</v>
      </c>
      <c r="AA345" s="55">
        <f t="shared" si="65"/>
        <v>0</v>
      </c>
      <c r="AB345" s="210"/>
      <c r="AC345" s="83"/>
      <c r="AD345" s="83"/>
      <c r="AE345" s="291"/>
      <c r="AF345" s="209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176">
        <v>0</v>
      </c>
      <c r="AX345" s="209"/>
      <c r="AY345" s="209"/>
      <c r="AZ345" s="210"/>
      <c r="BA345" s="83"/>
      <c r="BB345" s="83"/>
      <c r="BC345" s="291"/>
      <c r="BD345" s="209"/>
      <c r="BE345" s="209"/>
      <c r="BF345" s="210"/>
      <c r="BG345" s="209"/>
      <c r="BH345" s="209"/>
      <c r="BI345" s="210"/>
      <c r="BJ345" s="55">
        <f t="shared" si="66"/>
        <v>0</v>
      </c>
      <c r="BK345" s="55">
        <f t="shared" si="66"/>
        <v>0</v>
      </c>
      <c r="BL345" s="210"/>
    </row>
    <row r="346" spans="1:64" hidden="1" x14ac:dyDescent="0.55000000000000004">
      <c r="A346" s="216"/>
      <c r="B346" s="217"/>
      <c r="C346" s="217"/>
      <c r="D346" s="214"/>
      <c r="E346" s="214" t="s">
        <v>41</v>
      </c>
      <c r="F346" s="217"/>
      <c r="G346" s="217"/>
      <c r="H346" s="219"/>
      <c r="I346" s="226"/>
      <c r="J346" s="209"/>
      <c r="K346" s="209"/>
      <c r="L346" s="209"/>
      <c r="M346" s="209"/>
      <c r="N346" s="210"/>
      <c r="O346" s="210"/>
      <c r="P346" s="176" t="e">
        <f t="shared" si="64"/>
        <v>#DIV/0!</v>
      </c>
      <c r="Q346" s="209"/>
      <c r="R346" s="209"/>
      <c r="S346" s="210"/>
      <c r="T346" s="209"/>
      <c r="U346" s="209"/>
      <c r="V346" s="210"/>
      <c r="W346" s="209"/>
      <c r="X346" s="209"/>
      <c r="Y346" s="210"/>
      <c r="Z346" s="55">
        <f t="shared" si="65"/>
        <v>0</v>
      </c>
      <c r="AA346" s="55">
        <f t="shared" si="65"/>
        <v>0</v>
      </c>
      <c r="AB346" s="210"/>
      <c r="AC346" s="83"/>
      <c r="AD346" s="83"/>
      <c r="AE346" s="291"/>
      <c r="AF346" s="209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176">
        <v>0</v>
      </c>
      <c r="AX346" s="209"/>
      <c r="AY346" s="209"/>
      <c r="AZ346" s="210"/>
      <c r="BA346" s="83"/>
      <c r="BB346" s="83"/>
      <c r="BC346" s="291"/>
      <c r="BD346" s="209"/>
      <c r="BE346" s="209"/>
      <c r="BF346" s="210"/>
      <c r="BG346" s="209"/>
      <c r="BH346" s="209"/>
      <c r="BI346" s="210"/>
      <c r="BJ346" s="55">
        <f t="shared" si="66"/>
        <v>0</v>
      </c>
      <c r="BK346" s="55">
        <f t="shared" si="66"/>
        <v>0</v>
      </c>
      <c r="BL346" s="210"/>
    </row>
    <row r="347" spans="1:64" hidden="1" x14ac:dyDescent="0.55000000000000004">
      <c r="A347" s="216"/>
      <c r="B347" s="217"/>
      <c r="C347" s="217"/>
      <c r="D347" s="214"/>
      <c r="E347" s="217"/>
      <c r="F347" s="214" t="s">
        <v>42</v>
      </c>
      <c r="G347" s="217"/>
      <c r="H347" s="219"/>
      <c r="I347" s="226"/>
      <c r="J347" s="209"/>
      <c r="K347" s="209"/>
      <c r="L347" s="209"/>
      <c r="M347" s="209"/>
      <c r="N347" s="210"/>
      <c r="O347" s="210"/>
      <c r="P347" s="176" t="e">
        <f t="shared" si="64"/>
        <v>#DIV/0!</v>
      </c>
      <c r="Q347" s="209"/>
      <c r="R347" s="209"/>
      <c r="S347" s="210"/>
      <c r="T347" s="209"/>
      <c r="U347" s="209"/>
      <c r="V347" s="210"/>
      <c r="W347" s="209"/>
      <c r="X347" s="209"/>
      <c r="Y347" s="210"/>
      <c r="Z347" s="55">
        <f t="shared" si="65"/>
        <v>0</v>
      </c>
      <c r="AA347" s="55">
        <f t="shared" si="65"/>
        <v>0</v>
      </c>
      <c r="AB347" s="210"/>
      <c r="AC347" s="83"/>
      <c r="AD347" s="83"/>
      <c r="AE347" s="291"/>
      <c r="AF347" s="209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176">
        <v>0</v>
      </c>
      <c r="AX347" s="209"/>
      <c r="AY347" s="209"/>
      <c r="AZ347" s="210"/>
      <c r="BA347" s="83"/>
      <c r="BB347" s="83"/>
      <c r="BC347" s="291"/>
      <c r="BD347" s="209"/>
      <c r="BE347" s="209"/>
      <c r="BF347" s="210"/>
      <c r="BG347" s="209"/>
      <c r="BH347" s="209"/>
      <c r="BI347" s="210"/>
      <c r="BJ347" s="55">
        <f t="shared" si="66"/>
        <v>0</v>
      </c>
      <c r="BK347" s="55">
        <f t="shared" si="66"/>
        <v>0</v>
      </c>
      <c r="BL347" s="210"/>
    </row>
    <row r="348" spans="1:64" hidden="1" x14ac:dyDescent="0.55000000000000004">
      <c r="A348" s="216"/>
      <c r="B348" s="217"/>
      <c r="C348" s="217"/>
      <c r="D348" s="214"/>
      <c r="E348" s="217"/>
      <c r="F348" s="214" t="s">
        <v>47</v>
      </c>
      <c r="G348" s="217"/>
      <c r="H348" s="219"/>
      <c r="I348" s="226"/>
      <c r="J348" s="209"/>
      <c r="K348" s="209"/>
      <c r="L348" s="209"/>
      <c r="M348" s="209"/>
      <c r="N348" s="210"/>
      <c r="O348" s="210"/>
      <c r="P348" s="176" t="e">
        <f t="shared" si="64"/>
        <v>#DIV/0!</v>
      </c>
      <c r="Q348" s="209"/>
      <c r="R348" s="209"/>
      <c r="S348" s="210"/>
      <c r="T348" s="209"/>
      <c r="U348" s="209"/>
      <c r="V348" s="210"/>
      <c r="W348" s="209"/>
      <c r="X348" s="209"/>
      <c r="Y348" s="210"/>
      <c r="Z348" s="55">
        <f t="shared" si="65"/>
        <v>0</v>
      </c>
      <c r="AA348" s="55">
        <f t="shared" si="65"/>
        <v>0</v>
      </c>
      <c r="AB348" s="210"/>
      <c r="AC348" s="83"/>
      <c r="AD348" s="83"/>
      <c r="AE348" s="291"/>
      <c r="AF348" s="209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176">
        <v>0</v>
      </c>
      <c r="AX348" s="209"/>
      <c r="AY348" s="209"/>
      <c r="AZ348" s="210"/>
      <c r="BA348" s="83"/>
      <c r="BB348" s="83"/>
      <c r="BC348" s="291"/>
      <c r="BD348" s="209"/>
      <c r="BE348" s="209"/>
      <c r="BF348" s="210"/>
      <c r="BG348" s="209"/>
      <c r="BH348" s="209"/>
      <c r="BI348" s="210"/>
      <c r="BJ348" s="55">
        <f t="shared" si="66"/>
        <v>0</v>
      </c>
      <c r="BK348" s="55">
        <f t="shared" si="66"/>
        <v>0</v>
      </c>
      <c r="BL348" s="210"/>
    </row>
    <row r="349" spans="1:64" hidden="1" x14ac:dyDescent="0.55000000000000004">
      <c r="A349" s="216"/>
      <c r="B349" s="217"/>
      <c r="C349" s="217"/>
      <c r="D349" s="214"/>
      <c r="E349" s="217"/>
      <c r="F349" s="214" t="s">
        <v>59</v>
      </c>
      <c r="G349" s="217"/>
      <c r="H349" s="219"/>
      <c r="I349" s="226"/>
      <c r="J349" s="209"/>
      <c r="K349" s="209"/>
      <c r="L349" s="209"/>
      <c r="M349" s="209"/>
      <c r="N349" s="210"/>
      <c r="O349" s="210"/>
      <c r="P349" s="176" t="e">
        <f t="shared" si="64"/>
        <v>#DIV/0!</v>
      </c>
      <c r="Q349" s="209"/>
      <c r="R349" s="209"/>
      <c r="S349" s="210"/>
      <c r="T349" s="209"/>
      <c r="U349" s="209"/>
      <c r="V349" s="210"/>
      <c r="W349" s="209"/>
      <c r="X349" s="209"/>
      <c r="Y349" s="210"/>
      <c r="Z349" s="55">
        <f t="shared" si="65"/>
        <v>0</v>
      </c>
      <c r="AA349" s="55">
        <f t="shared" si="65"/>
        <v>0</v>
      </c>
      <c r="AB349" s="210"/>
      <c r="AC349" s="83"/>
      <c r="AD349" s="83"/>
      <c r="AE349" s="291"/>
      <c r="AF349" s="209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176">
        <v>0</v>
      </c>
      <c r="AX349" s="209"/>
      <c r="AY349" s="209"/>
      <c r="AZ349" s="210"/>
      <c r="BA349" s="83"/>
      <c r="BB349" s="83"/>
      <c r="BC349" s="291"/>
      <c r="BD349" s="209"/>
      <c r="BE349" s="209"/>
      <c r="BF349" s="210"/>
      <c r="BG349" s="209"/>
      <c r="BH349" s="209"/>
      <c r="BI349" s="210"/>
      <c r="BJ349" s="55">
        <f t="shared" si="66"/>
        <v>0</v>
      </c>
      <c r="BK349" s="55">
        <f t="shared" si="66"/>
        <v>0</v>
      </c>
      <c r="BL349" s="210"/>
    </row>
    <row r="350" spans="1:64" hidden="1" x14ac:dyDescent="0.55000000000000004">
      <c r="A350" s="216"/>
      <c r="B350" s="217"/>
      <c r="C350" s="217"/>
      <c r="D350" s="214"/>
      <c r="E350" s="214" t="s">
        <v>67</v>
      </c>
      <c r="F350" s="214"/>
      <c r="G350" s="217"/>
      <c r="H350" s="219"/>
      <c r="I350" s="226"/>
      <c r="J350" s="209"/>
      <c r="K350" s="209"/>
      <c r="L350" s="209"/>
      <c r="M350" s="209"/>
      <c r="N350" s="210"/>
      <c r="O350" s="210"/>
      <c r="P350" s="176" t="e">
        <f t="shared" si="64"/>
        <v>#DIV/0!</v>
      </c>
      <c r="Q350" s="209"/>
      <c r="R350" s="209"/>
      <c r="S350" s="210"/>
      <c r="T350" s="209"/>
      <c r="U350" s="209"/>
      <c r="V350" s="210"/>
      <c r="W350" s="209"/>
      <c r="X350" s="209"/>
      <c r="Y350" s="210"/>
      <c r="Z350" s="55">
        <f t="shared" si="65"/>
        <v>0</v>
      </c>
      <c r="AA350" s="55">
        <f t="shared" si="65"/>
        <v>0</v>
      </c>
      <c r="AB350" s="210"/>
      <c r="AC350" s="83"/>
      <c r="AD350" s="83"/>
      <c r="AE350" s="291"/>
      <c r="AF350" s="209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176">
        <v>0</v>
      </c>
      <c r="AX350" s="209"/>
      <c r="AY350" s="209"/>
      <c r="AZ350" s="210"/>
      <c r="BA350" s="83"/>
      <c r="BB350" s="83"/>
      <c r="BC350" s="291"/>
      <c r="BD350" s="209"/>
      <c r="BE350" s="209"/>
      <c r="BF350" s="210"/>
      <c r="BG350" s="209"/>
      <c r="BH350" s="209"/>
      <c r="BI350" s="210"/>
      <c r="BJ350" s="55">
        <f t="shared" si="66"/>
        <v>0</v>
      </c>
      <c r="BK350" s="55">
        <f t="shared" si="66"/>
        <v>0</v>
      </c>
      <c r="BL350" s="210"/>
    </row>
    <row r="351" spans="1:64" hidden="1" x14ac:dyDescent="0.55000000000000004">
      <c r="A351" s="216"/>
      <c r="B351" s="217"/>
      <c r="C351" s="217"/>
      <c r="D351" s="214" t="s">
        <v>70</v>
      </c>
      <c r="E351" s="217"/>
      <c r="F351" s="217"/>
      <c r="G351" s="217"/>
      <c r="H351" s="219"/>
      <c r="I351" s="226"/>
      <c r="J351" s="209"/>
      <c r="K351" s="209"/>
      <c r="L351" s="209"/>
      <c r="M351" s="209"/>
      <c r="N351" s="210"/>
      <c r="O351" s="210"/>
      <c r="P351" s="176" t="e">
        <f t="shared" si="64"/>
        <v>#DIV/0!</v>
      </c>
      <c r="Q351" s="209"/>
      <c r="R351" s="209"/>
      <c r="S351" s="210"/>
      <c r="T351" s="209"/>
      <c r="U351" s="209"/>
      <c r="V351" s="210"/>
      <c r="W351" s="209"/>
      <c r="X351" s="209"/>
      <c r="Y351" s="210"/>
      <c r="Z351" s="55">
        <f t="shared" si="65"/>
        <v>0</v>
      </c>
      <c r="AA351" s="55">
        <f t="shared" si="65"/>
        <v>0</v>
      </c>
      <c r="AB351" s="210"/>
      <c r="AC351" s="83"/>
      <c r="AD351" s="83"/>
      <c r="AE351" s="291"/>
      <c r="AF351" s="209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176">
        <v>0</v>
      </c>
      <c r="AX351" s="209"/>
      <c r="AY351" s="209"/>
      <c r="AZ351" s="210"/>
      <c r="BA351" s="83"/>
      <c r="BB351" s="83"/>
      <c r="BC351" s="291"/>
      <c r="BD351" s="209"/>
      <c r="BE351" s="209"/>
      <c r="BF351" s="210"/>
      <c r="BG351" s="209"/>
      <c r="BH351" s="209"/>
      <c r="BI351" s="210"/>
      <c r="BJ351" s="55">
        <f t="shared" si="66"/>
        <v>0</v>
      </c>
      <c r="BK351" s="55">
        <f t="shared" si="66"/>
        <v>0</v>
      </c>
      <c r="BL351" s="210"/>
    </row>
    <row r="352" spans="1:64" hidden="1" x14ac:dyDescent="0.55000000000000004">
      <c r="A352" s="216"/>
      <c r="B352" s="217"/>
      <c r="C352" s="217"/>
      <c r="D352" s="214"/>
      <c r="E352" s="214" t="s">
        <v>71</v>
      </c>
      <c r="F352" s="217"/>
      <c r="G352" s="217"/>
      <c r="H352" s="219"/>
      <c r="I352" s="226"/>
      <c r="J352" s="209"/>
      <c r="K352" s="209"/>
      <c r="L352" s="209"/>
      <c r="M352" s="209"/>
      <c r="N352" s="210"/>
      <c r="O352" s="210"/>
      <c r="P352" s="176" t="e">
        <f t="shared" si="64"/>
        <v>#DIV/0!</v>
      </c>
      <c r="Q352" s="209"/>
      <c r="R352" s="209"/>
      <c r="S352" s="210"/>
      <c r="T352" s="209"/>
      <c r="U352" s="209"/>
      <c r="V352" s="210"/>
      <c r="W352" s="209"/>
      <c r="X352" s="209"/>
      <c r="Y352" s="210"/>
      <c r="Z352" s="55">
        <f t="shared" si="65"/>
        <v>0</v>
      </c>
      <c r="AA352" s="55">
        <f t="shared" si="65"/>
        <v>0</v>
      </c>
      <c r="AB352" s="210"/>
      <c r="AC352" s="83"/>
      <c r="AD352" s="83"/>
      <c r="AE352" s="291"/>
      <c r="AF352" s="209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176">
        <v>0</v>
      </c>
      <c r="AX352" s="209"/>
      <c r="AY352" s="209"/>
      <c r="AZ352" s="210"/>
      <c r="BA352" s="83"/>
      <c r="BB352" s="83"/>
      <c r="BC352" s="291"/>
      <c r="BD352" s="209"/>
      <c r="BE352" s="209"/>
      <c r="BF352" s="210"/>
      <c r="BG352" s="209"/>
      <c r="BH352" s="209"/>
      <c r="BI352" s="210"/>
      <c r="BJ352" s="55">
        <f t="shared" si="66"/>
        <v>0</v>
      </c>
      <c r="BK352" s="55">
        <f t="shared" si="66"/>
        <v>0</v>
      </c>
      <c r="BL352" s="210"/>
    </row>
    <row r="353" spans="1:64" hidden="1" x14ac:dyDescent="0.55000000000000004">
      <c r="A353" s="216"/>
      <c r="B353" s="217"/>
      <c r="C353" s="217"/>
      <c r="D353" s="214" t="s">
        <v>139</v>
      </c>
      <c r="E353" s="217"/>
      <c r="F353" s="217"/>
      <c r="G353" s="217"/>
      <c r="H353" s="219"/>
      <c r="I353" s="226"/>
      <c r="J353" s="209"/>
      <c r="K353" s="209"/>
      <c r="L353" s="209"/>
      <c r="M353" s="209"/>
      <c r="N353" s="210"/>
      <c r="O353" s="210"/>
      <c r="P353" s="176" t="e">
        <f t="shared" si="64"/>
        <v>#DIV/0!</v>
      </c>
      <c r="Q353" s="209"/>
      <c r="R353" s="209"/>
      <c r="S353" s="210"/>
      <c r="T353" s="209"/>
      <c r="U353" s="209"/>
      <c r="V353" s="210"/>
      <c r="W353" s="209"/>
      <c r="X353" s="209"/>
      <c r="Y353" s="210"/>
      <c r="Z353" s="55">
        <f t="shared" si="65"/>
        <v>0</v>
      </c>
      <c r="AA353" s="55">
        <f t="shared" si="65"/>
        <v>0</v>
      </c>
      <c r="AB353" s="210"/>
      <c r="AC353" s="83"/>
      <c r="AD353" s="83"/>
      <c r="AE353" s="291"/>
      <c r="AF353" s="209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176">
        <v>0</v>
      </c>
      <c r="AX353" s="209"/>
      <c r="AY353" s="209"/>
      <c r="AZ353" s="210"/>
      <c r="BA353" s="83"/>
      <c r="BB353" s="83"/>
      <c r="BC353" s="291"/>
      <c r="BD353" s="209"/>
      <c r="BE353" s="209"/>
      <c r="BF353" s="210"/>
      <c r="BG353" s="209"/>
      <c r="BH353" s="209"/>
      <c r="BI353" s="210"/>
      <c r="BJ353" s="55">
        <f t="shared" si="66"/>
        <v>0</v>
      </c>
      <c r="BK353" s="55">
        <f t="shared" si="66"/>
        <v>0</v>
      </c>
      <c r="BL353" s="210"/>
    </row>
    <row r="354" spans="1:64" hidden="1" x14ac:dyDescent="0.55000000000000004">
      <c r="A354" s="216"/>
      <c r="B354" s="217"/>
      <c r="C354" s="217"/>
      <c r="D354" s="217"/>
      <c r="E354" s="214" t="s">
        <v>94</v>
      </c>
      <c r="F354" s="217"/>
      <c r="G354" s="217"/>
      <c r="H354" s="219"/>
      <c r="I354" s="226"/>
      <c r="J354" s="209"/>
      <c r="K354" s="209"/>
      <c r="L354" s="209"/>
      <c r="M354" s="209"/>
      <c r="N354" s="210"/>
      <c r="O354" s="210"/>
      <c r="P354" s="176" t="e">
        <f t="shared" si="64"/>
        <v>#DIV/0!</v>
      </c>
      <c r="Q354" s="209"/>
      <c r="R354" s="209"/>
      <c r="S354" s="210"/>
      <c r="T354" s="209"/>
      <c r="U354" s="209"/>
      <c r="V354" s="210"/>
      <c r="W354" s="209"/>
      <c r="X354" s="209"/>
      <c r="Y354" s="210"/>
      <c r="Z354" s="55">
        <f t="shared" si="65"/>
        <v>0</v>
      </c>
      <c r="AA354" s="55">
        <f t="shared" si="65"/>
        <v>0</v>
      </c>
      <c r="AB354" s="210"/>
      <c r="AC354" s="83"/>
      <c r="AD354" s="83"/>
      <c r="AE354" s="291"/>
      <c r="AF354" s="209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176">
        <v>0</v>
      </c>
      <c r="AX354" s="209"/>
      <c r="AY354" s="209"/>
      <c r="AZ354" s="210"/>
      <c r="BA354" s="83"/>
      <c r="BB354" s="83"/>
      <c r="BC354" s="291"/>
      <c r="BD354" s="209"/>
      <c r="BE354" s="209"/>
      <c r="BF354" s="210"/>
      <c r="BG354" s="209"/>
      <c r="BH354" s="209"/>
      <c r="BI354" s="210"/>
      <c r="BJ354" s="55">
        <f t="shared" si="66"/>
        <v>0</v>
      </c>
      <c r="BK354" s="55">
        <f t="shared" si="66"/>
        <v>0</v>
      </c>
      <c r="BL354" s="210"/>
    </row>
    <row r="355" spans="1:64" hidden="1" x14ac:dyDescent="0.55000000000000004">
      <c r="A355" s="216"/>
      <c r="B355" s="217"/>
      <c r="C355" s="217"/>
      <c r="D355" s="217"/>
      <c r="E355" s="217"/>
      <c r="F355" s="214" t="s">
        <v>95</v>
      </c>
      <c r="G355" s="217"/>
      <c r="H355" s="219"/>
      <c r="I355" s="226"/>
      <c r="J355" s="209"/>
      <c r="K355" s="209"/>
      <c r="L355" s="209"/>
      <c r="M355" s="209"/>
      <c r="N355" s="210"/>
      <c r="O355" s="210"/>
      <c r="P355" s="176" t="e">
        <f t="shared" si="64"/>
        <v>#DIV/0!</v>
      </c>
      <c r="Q355" s="209"/>
      <c r="R355" s="209"/>
      <c r="S355" s="210"/>
      <c r="T355" s="209"/>
      <c r="U355" s="209"/>
      <c r="V355" s="210"/>
      <c r="W355" s="209"/>
      <c r="X355" s="209"/>
      <c r="Y355" s="210"/>
      <c r="Z355" s="55">
        <f t="shared" si="65"/>
        <v>0</v>
      </c>
      <c r="AA355" s="55">
        <f t="shared" si="65"/>
        <v>0</v>
      </c>
      <c r="AB355" s="210"/>
      <c r="AC355" s="83"/>
      <c r="AD355" s="83"/>
      <c r="AE355" s="291"/>
      <c r="AF355" s="209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176">
        <v>0</v>
      </c>
      <c r="AX355" s="209"/>
      <c r="AY355" s="209"/>
      <c r="AZ355" s="210"/>
      <c r="BA355" s="83"/>
      <c r="BB355" s="83"/>
      <c r="BC355" s="291"/>
      <c r="BD355" s="209"/>
      <c r="BE355" s="209"/>
      <c r="BF355" s="210"/>
      <c r="BG355" s="209"/>
      <c r="BH355" s="209"/>
      <c r="BI355" s="210"/>
      <c r="BJ355" s="55">
        <f t="shared" si="66"/>
        <v>0</v>
      </c>
      <c r="BK355" s="55">
        <f t="shared" si="66"/>
        <v>0</v>
      </c>
      <c r="BL355" s="210"/>
    </row>
    <row r="356" spans="1:64" s="233" customFormat="1" hidden="1" x14ac:dyDescent="0.55000000000000004">
      <c r="A356" s="230" t="s">
        <v>167</v>
      </c>
      <c r="B356" s="120"/>
      <c r="C356" s="120"/>
      <c r="D356" s="120"/>
      <c r="E356" s="120"/>
      <c r="F356" s="120"/>
      <c r="G356" s="120"/>
      <c r="H356" s="231"/>
      <c r="I356" s="232"/>
      <c r="J356" s="209"/>
      <c r="K356" s="209"/>
      <c r="L356" s="209"/>
      <c r="M356" s="209"/>
      <c r="N356" s="210"/>
      <c r="O356" s="210"/>
      <c r="P356" s="176" t="e">
        <f t="shared" si="64"/>
        <v>#DIV/0!</v>
      </c>
      <c r="Q356" s="209"/>
      <c r="R356" s="209"/>
      <c r="S356" s="210"/>
      <c r="T356" s="209"/>
      <c r="U356" s="209"/>
      <c r="V356" s="210"/>
      <c r="W356" s="209"/>
      <c r="X356" s="209"/>
      <c r="Y356" s="210"/>
      <c r="Z356" s="55">
        <f t="shared" si="65"/>
        <v>0</v>
      </c>
      <c r="AA356" s="55">
        <f t="shared" si="65"/>
        <v>0</v>
      </c>
      <c r="AB356" s="210"/>
      <c r="AC356" s="83"/>
      <c r="AD356" s="83"/>
      <c r="AE356" s="291"/>
      <c r="AF356" s="209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176">
        <v>0</v>
      </c>
      <c r="AX356" s="209"/>
      <c r="AY356" s="209"/>
      <c r="AZ356" s="210"/>
      <c r="BA356" s="83"/>
      <c r="BB356" s="83"/>
      <c r="BC356" s="291"/>
      <c r="BD356" s="209"/>
      <c r="BE356" s="209"/>
      <c r="BF356" s="210"/>
      <c r="BG356" s="209"/>
      <c r="BH356" s="209"/>
      <c r="BI356" s="210"/>
      <c r="BJ356" s="55">
        <f t="shared" si="66"/>
        <v>0</v>
      </c>
      <c r="BK356" s="55">
        <f t="shared" si="66"/>
        <v>0</v>
      </c>
      <c r="BL356" s="210"/>
    </row>
    <row r="357" spans="1:64" s="212" customFormat="1" hidden="1" x14ac:dyDescent="0.55000000000000004">
      <c r="A357" s="58"/>
      <c r="B357" s="234" t="s">
        <v>164</v>
      </c>
      <c r="C357" s="60"/>
      <c r="D357" s="60"/>
      <c r="E357" s="60"/>
      <c r="F357" s="60"/>
      <c r="G357" s="60"/>
      <c r="H357" s="235"/>
      <c r="I357" s="236"/>
      <c r="J357" s="209"/>
      <c r="K357" s="209"/>
      <c r="L357" s="209"/>
      <c r="M357" s="209"/>
      <c r="N357" s="210"/>
      <c r="O357" s="210"/>
      <c r="P357" s="176" t="e">
        <f t="shared" si="64"/>
        <v>#DIV/0!</v>
      </c>
      <c r="Q357" s="209"/>
      <c r="R357" s="209"/>
      <c r="S357" s="210"/>
      <c r="T357" s="209"/>
      <c r="U357" s="209"/>
      <c r="V357" s="210"/>
      <c r="W357" s="209"/>
      <c r="X357" s="209"/>
      <c r="Y357" s="210"/>
      <c r="Z357" s="55">
        <f t="shared" si="65"/>
        <v>0</v>
      </c>
      <c r="AA357" s="55">
        <f t="shared" si="65"/>
        <v>0</v>
      </c>
      <c r="AB357" s="210"/>
      <c r="AC357" s="83"/>
      <c r="AD357" s="83"/>
      <c r="AE357" s="291"/>
      <c r="AF357" s="209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176">
        <v>0</v>
      </c>
      <c r="AX357" s="209"/>
      <c r="AY357" s="209"/>
      <c r="AZ357" s="210"/>
      <c r="BA357" s="83"/>
      <c r="BB357" s="83"/>
      <c r="BC357" s="291"/>
      <c r="BD357" s="209"/>
      <c r="BE357" s="209"/>
      <c r="BF357" s="210"/>
      <c r="BG357" s="209"/>
      <c r="BH357" s="209"/>
      <c r="BI357" s="210"/>
      <c r="BJ357" s="55">
        <f t="shared" si="66"/>
        <v>0</v>
      </c>
      <c r="BK357" s="55">
        <f t="shared" si="66"/>
        <v>0</v>
      </c>
      <c r="BL357" s="210"/>
    </row>
    <row r="358" spans="1:64" s="31" customFormat="1" hidden="1" x14ac:dyDescent="0.55000000000000004">
      <c r="A358" s="68"/>
      <c r="B358" s="69"/>
      <c r="C358" s="69" t="s">
        <v>165</v>
      </c>
      <c r="D358" s="69"/>
      <c r="E358" s="69"/>
      <c r="F358" s="69"/>
      <c r="G358" s="69"/>
      <c r="H358" s="160"/>
      <c r="I358" s="70"/>
      <c r="J358" s="209"/>
      <c r="K358" s="209"/>
      <c r="L358" s="209"/>
      <c r="M358" s="209"/>
      <c r="N358" s="210"/>
      <c r="O358" s="210"/>
      <c r="P358" s="176" t="e">
        <f t="shared" si="64"/>
        <v>#DIV/0!</v>
      </c>
      <c r="Q358" s="209"/>
      <c r="R358" s="209"/>
      <c r="S358" s="210"/>
      <c r="T358" s="209"/>
      <c r="U358" s="209"/>
      <c r="V358" s="210"/>
      <c r="W358" s="209"/>
      <c r="X358" s="209"/>
      <c r="Y358" s="210"/>
      <c r="Z358" s="55">
        <f t="shared" si="65"/>
        <v>0</v>
      </c>
      <c r="AA358" s="55">
        <f t="shared" si="65"/>
        <v>0</v>
      </c>
      <c r="AB358" s="210"/>
      <c r="AC358" s="83"/>
      <c r="AD358" s="83"/>
      <c r="AE358" s="291"/>
      <c r="AF358" s="209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176">
        <v>0</v>
      </c>
      <c r="AX358" s="209"/>
      <c r="AY358" s="209"/>
      <c r="AZ358" s="210"/>
      <c r="BA358" s="83"/>
      <c r="BB358" s="83"/>
      <c r="BC358" s="291"/>
      <c r="BD358" s="209"/>
      <c r="BE358" s="209"/>
      <c r="BF358" s="210"/>
      <c r="BG358" s="209"/>
      <c r="BH358" s="209"/>
      <c r="BI358" s="210"/>
      <c r="BJ358" s="55">
        <f t="shared" si="66"/>
        <v>0</v>
      </c>
      <c r="BK358" s="55">
        <f t="shared" si="66"/>
        <v>0</v>
      </c>
      <c r="BL358" s="210"/>
    </row>
    <row r="359" spans="1:64" s="31" customFormat="1" hidden="1" x14ac:dyDescent="0.55000000000000004">
      <c r="A359" s="213"/>
      <c r="B359" s="214"/>
      <c r="C359" s="214"/>
      <c r="D359" s="214" t="s">
        <v>37</v>
      </c>
      <c r="E359" s="214"/>
      <c r="F359" s="214"/>
      <c r="G359" s="214"/>
      <c r="H359" s="215"/>
      <c r="I359" s="79"/>
      <c r="J359" s="209"/>
      <c r="K359" s="209"/>
      <c r="L359" s="209"/>
      <c r="M359" s="209"/>
      <c r="N359" s="210"/>
      <c r="O359" s="210"/>
      <c r="P359" s="176" t="e">
        <f t="shared" si="64"/>
        <v>#DIV/0!</v>
      </c>
      <c r="Q359" s="209"/>
      <c r="R359" s="209"/>
      <c r="S359" s="210"/>
      <c r="T359" s="209"/>
      <c r="U359" s="209"/>
      <c r="V359" s="210"/>
      <c r="W359" s="209"/>
      <c r="X359" s="209"/>
      <c r="Y359" s="210"/>
      <c r="Z359" s="55">
        <f t="shared" si="65"/>
        <v>0</v>
      </c>
      <c r="AA359" s="55">
        <f t="shared" si="65"/>
        <v>0</v>
      </c>
      <c r="AB359" s="210"/>
      <c r="AC359" s="83"/>
      <c r="AD359" s="83"/>
      <c r="AE359" s="291"/>
      <c r="AF359" s="209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176">
        <v>0</v>
      </c>
      <c r="AX359" s="209"/>
      <c r="AY359" s="209"/>
      <c r="AZ359" s="210"/>
      <c r="BA359" s="83"/>
      <c r="BB359" s="83"/>
      <c r="BC359" s="291"/>
      <c r="BD359" s="209"/>
      <c r="BE359" s="209"/>
      <c r="BF359" s="210"/>
      <c r="BG359" s="209"/>
      <c r="BH359" s="209"/>
      <c r="BI359" s="210"/>
      <c r="BJ359" s="55">
        <f t="shared" si="66"/>
        <v>0</v>
      </c>
      <c r="BK359" s="55">
        <f t="shared" si="66"/>
        <v>0</v>
      </c>
      <c r="BL359" s="210"/>
    </row>
    <row r="360" spans="1:64" s="31" customFormat="1" hidden="1" x14ac:dyDescent="0.55000000000000004">
      <c r="A360" s="213"/>
      <c r="B360" s="214"/>
      <c r="C360" s="214"/>
      <c r="D360" s="214"/>
      <c r="E360" s="214" t="s">
        <v>38</v>
      </c>
      <c r="F360" s="214"/>
      <c r="G360" s="214"/>
      <c r="H360" s="215"/>
      <c r="I360" s="79"/>
      <c r="J360" s="209"/>
      <c r="K360" s="209"/>
      <c r="L360" s="209"/>
      <c r="M360" s="209"/>
      <c r="N360" s="210"/>
      <c r="O360" s="210"/>
      <c r="P360" s="176" t="e">
        <f t="shared" si="64"/>
        <v>#DIV/0!</v>
      </c>
      <c r="Q360" s="209"/>
      <c r="R360" s="209"/>
      <c r="S360" s="210"/>
      <c r="T360" s="209"/>
      <c r="U360" s="209"/>
      <c r="V360" s="210"/>
      <c r="W360" s="209"/>
      <c r="X360" s="209"/>
      <c r="Y360" s="210"/>
      <c r="Z360" s="55">
        <f t="shared" si="65"/>
        <v>0</v>
      </c>
      <c r="AA360" s="55">
        <f t="shared" si="65"/>
        <v>0</v>
      </c>
      <c r="AB360" s="210"/>
      <c r="AC360" s="83"/>
      <c r="AD360" s="83"/>
      <c r="AE360" s="291"/>
      <c r="AF360" s="209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176">
        <v>0</v>
      </c>
      <c r="AX360" s="209"/>
      <c r="AY360" s="209"/>
      <c r="AZ360" s="210"/>
      <c r="BA360" s="83"/>
      <c r="BB360" s="83"/>
      <c r="BC360" s="291"/>
      <c r="BD360" s="209"/>
      <c r="BE360" s="209"/>
      <c r="BF360" s="210"/>
      <c r="BG360" s="209"/>
      <c r="BH360" s="209"/>
      <c r="BI360" s="210"/>
      <c r="BJ360" s="55">
        <f t="shared" si="66"/>
        <v>0</v>
      </c>
      <c r="BK360" s="55">
        <f t="shared" si="66"/>
        <v>0</v>
      </c>
      <c r="BL360" s="210"/>
    </row>
    <row r="361" spans="1:64" hidden="1" x14ac:dyDescent="0.55000000000000004">
      <c r="A361" s="216"/>
      <c r="B361" s="217"/>
      <c r="C361" s="217"/>
      <c r="D361" s="214"/>
      <c r="E361" s="214"/>
      <c r="F361" s="218" t="s">
        <v>118</v>
      </c>
      <c r="G361" s="217"/>
      <c r="H361" s="219"/>
      <c r="I361" s="79"/>
      <c r="J361" s="209"/>
      <c r="K361" s="209"/>
      <c r="L361" s="209"/>
      <c r="M361" s="209"/>
      <c r="N361" s="210"/>
      <c r="O361" s="210"/>
      <c r="P361" s="176" t="e">
        <f t="shared" si="64"/>
        <v>#DIV/0!</v>
      </c>
      <c r="Q361" s="209"/>
      <c r="R361" s="209"/>
      <c r="S361" s="210"/>
      <c r="T361" s="209"/>
      <c r="U361" s="209"/>
      <c r="V361" s="210"/>
      <c r="W361" s="209"/>
      <c r="X361" s="209"/>
      <c r="Y361" s="210"/>
      <c r="Z361" s="55">
        <f t="shared" si="65"/>
        <v>0</v>
      </c>
      <c r="AA361" s="55">
        <f t="shared" si="65"/>
        <v>0</v>
      </c>
      <c r="AB361" s="210"/>
      <c r="AC361" s="83"/>
      <c r="AD361" s="83"/>
      <c r="AE361" s="291"/>
      <c r="AF361" s="209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176">
        <v>0</v>
      </c>
      <c r="AX361" s="209"/>
      <c r="AY361" s="209"/>
      <c r="AZ361" s="210"/>
      <c r="BA361" s="83"/>
      <c r="BB361" s="83"/>
      <c r="BC361" s="291"/>
      <c r="BD361" s="209"/>
      <c r="BE361" s="209"/>
      <c r="BF361" s="210"/>
      <c r="BG361" s="209"/>
      <c r="BH361" s="209"/>
      <c r="BI361" s="210"/>
      <c r="BJ361" s="55">
        <f t="shared" si="66"/>
        <v>0</v>
      </c>
      <c r="BK361" s="55">
        <f t="shared" si="66"/>
        <v>0</v>
      </c>
      <c r="BL361" s="210"/>
    </row>
    <row r="362" spans="1:64" s="225" customFormat="1" hidden="1" x14ac:dyDescent="0.55000000000000004">
      <c r="A362" s="220"/>
      <c r="B362" s="221"/>
      <c r="C362" s="221"/>
      <c r="D362" s="222"/>
      <c r="E362" s="222"/>
      <c r="F362" s="93" t="s">
        <v>119</v>
      </c>
      <c r="G362" s="221"/>
      <c r="H362" s="223"/>
      <c r="I362" s="224"/>
      <c r="J362" s="209"/>
      <c r="K362" s="209"/>
      <c r="L362" s="209"/>
      <c r="M362" s="209"/>
      <c r="N362" s="210"/>
      <c r="O362" s="210"/>
      <c r="P362" s="176" t="e">
        <f t="shared" si="64"/>
        <v>#DIV/0!</v>
      </c>
      <c r="Q362" s="209"/>
      <c r="R362" s="209"/>
      <c r="S362" s="210"/>
      <c r="T362" s="209"/>
      <c r="U362" s="209"/>
      <c r="V362" s="210"/>
      <c r="W362" s="209"/>
      <c r="X362" s="209"/>
      <c r="Y362" s="210"/>
      <c r="Z362" s="55">
        <f t="shared" si="65"/>
        <v>0</v>
      </c>
      <c r="AA362" s="55">
        <f t="shared" si="65"/>
        <v>0</v>
      </c>
      <c r="AB362" s="210"/>
      <c r="AC362" s="83"/>
      <c r="AD362" s="83"/>
      <c r="AE362" s="291"/>
      <c r="AF362" s="209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176">
        <v>0</v>
      </c>
      <c r="AX362" s="209"/>
      <c r="AY362" s="209"/>
      <c r="AZ362" s="210"/>
      <c r="BA362" s="83"/>
      <c r="BB362" s="83"/>
      <c r="BC362" s="291"/>
      <c r="BD362" s="209"/>
      <c r="BE362" s="209"/>
      <c r="BF362" s="210"/>
      <c r="BG362" s="209"/>
      <c r="BH362" s="209"/>
      <c r="BI362" s="210"/>
      <c r="BJ362" s="55">
        <f t="shared" si="66"/>
        <v>0</v>
      </c>
      <c r="BK362" s="55">
        <f t="shared" si="66"/>
        <v>0</v>
      </c>
      <c r="BL362" s="210"/>
    </row>
    <row r="363" spans="1:64" hidden="1" x14ac:dyDescent="0.55000000000000004">
      <c r="A363" s="216"/>
      <c r="B363" s="217"/>
      <c r="C363" s="217"/>
      <c r="D363" s="214"/>
      <c r="E363" s="214"/>
      <c r="F363" s="218" t="s">
        <v>120</v>
      </c>
      <c r="G363" s="217"/>
      <c r="H363" s="219"/>
      <c r="I363" s="226"/>
      <c r="J363" s="209"/>
      <c r="K363" s="209"/>
      <c r="L363" s="209"/>
      <c r="M363" s="209"/>
      <c r="N363" s="210"/>
      <c r="O363" s="210"/>
      <c r="P363" s="176" t="e">
        <f t="shared" si="64"/>
        <v>#DIV/0!</v>
      </c>
      <c r="Q363" s="209"/>
      <c r="R363" s="209"/>
      <c r="S363" s="210"/>
      <c r="T363" s="209"/>
      <c r="U363" s="209"/>
      <c r="V363" s="210"/>
      <c r="W363" s="209"/>
      <c r="X363" s="209"/>
      <c r="Y363" s="210"/>
      <c r="Z363" s="55">
        <f t="shared" si="65"/>
        <v>0</v>
      </c>
      <c r="AA363" s="55">
        <f t="shared" si="65"/>
        <v>0</v>
      </c>
      <c r="AB363" s="210"/>
      <c r="AC363" s="83"/>
      <c r="AD363" s="83"/>
      <c r="AE363" s="291"/>
      <c r="AF363" s="209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176">
        <v>0</v>
      </c>
      <c r="AX363" s="209"/>
      <c r="AY363" s="209"/>
      <c r="AZ363" s="210"/>
      <c r="BA363" s="83"/>
      <c r="BB363" s="83"/>
      <c r="BC363" s="291"/>
      <c r="BD363" s="209"/>
      <c r="BE363" s="209"/>
      <c r="BF363" s="210"/>
      <c r="BG363" s="209"/>
      <c r="BH363" s="209"/>
      <c r="BI363" s="210"/>
      <c r="BJ363" s="55">
        <f t="shared" si="66"/>
        <v>0</v>
      </c>
      <c r="BK363" s="55">
        <f t="shared" si="66"/>
        <v>0</v>
      </c>
      <c r="BL363" s="210"/>
    </row>
    <row r="364" spans="1:64" s="225" customFormat="1" hidden="1" x14ac:dyDescent="0.55000000000000004">
      <c r="A364" s="220"/>
      <c r="B364" s="221"/>
      <c r="C364" s="221"/>
      <c r="D364" s="222"/>
      <c r="E364" s="222"/>
      <c r="F364" s="93"/>
      <c r="G364" s="221"/>
      <c r="H364" s="223" t="s">
        <v>119</v>
      </c>
      <c r="I364" s="224"/>
      <c r="J364" s="209"/>
      <c r="K364" s="209"/>
      <c r="L364" s="209"/>
      <c r="M364" s="209"/>
      <c r="N364" s="210"/>
      <c r="O364" s="210"/>
      <c r="P364" s="176" t="e">
        <f t="shared" si="64"/>
        <v>#DIV/0!</v>
      </c>
      <c r="Q364" s="209"/>
      <c r="R364" s="209"/>
      <c r="S364" s="210"/>
      <c r="T364" s="209"/>
      <c r="U364" s="209"/>
      <c r="V364" s="210"/>
      <c r="W364" s="209"/>
      <c r="X364" s="209"/>
      <c r="Y364" s="210"/>
      <c r="Z364" s="55">
        <f t="shared" si="65"/>
        <v>0</v>
      </c>
      <c r="AA364" s="55">
        <f t="shared" si="65"/>
        <v>0</v>
      </c>
      <c r="AB364" s="210"/>
      <c r="AC364" s="83"/>
      <c r="AD364" s="83"/>
      <c r="AE364" s="291"/>
      <c r="AF364" s="209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176">
        <v>0</v>
      </c>
      <c r="AX364" s="209"/>
      <c r="AY364" s="209"/>
      <c r="AZ364" s="210"/>
      <c r="BA364" s="83"/>
      <c r="BB364" s="83"/>
      <c r="BC364" s="291"/>
      <c r="BD364" s="209"/>
      <c r="BE364" s="209"/>
      <c r="BF364" s="210"/>
      <c r="BG364" s="209"/>
      <c r="BH364" s="209"/>
      <c r="BI364" s="210"/>
      <c r="BJ364" s="55">
        <f t="shared" si="66"/>
        <v>0</v>
      </c>
      <c r="BK364" s="55">
        <f t="shared" si="66"/>
        <v>0</v>
      </c>
      <c r="BL364" s="210"/>
    </row>
    <row r="365" spans="1:64" hidden="1" x14ac:dyDescent="0.55000000000000004">
      <c r="A365" s="216"/>
      <c r="B365" s="217"/>
      <c r="C365" s="217"/>
      <c r="D365" s="214"/>
      <c r="E365" s="214" t="s">
        <v>121</v>
      </c>
      <c r="F365" s="218"/>
      <c r="G365" s="217"/>
      <c r="H365" s="219"/>
      <c r="I365" s="226"/>
      <c r="J365" s="209"/>
      <c r="K365" s="209"/>
      <c r="L365" s="209"/>
      <c r="M365" s="209"/>
      <c r="N365" s="210"/>
      <c r="O365" s="210"/>
      <c r="P365" s="176" t="e">
        <f t="shared" si="64"/>
        <v>#DIV/0!</v>
      </c>
      <c r="Q365" s="209"/>
      <c r="R365" s="209"/>
      <c r="S365" s="210"/>
      <c r="T365" s="209"/>
      <c r="U365" s="209"/>
      <c r="V365" s="210"/>
      <c r="W365" s="209"/>
      <c r="X365" s="209"/>
      <c r="Y365" s="210"/>
      <c r="Z365" s="55">
        <f t="shared" si="65"/>
        <v>0</v>
      </c>
      <c r="AA365" s="55">
        <f t="shared" si="65"/>
        <v>0</v>
      </c>
      <c r="AB365" s="210"/>
      <c r="AC365" s="83"/>
      <c r="AD365" s="83"/>
      <c r="AE365" s="291"/>
      <c r="AF365" s="209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176">
        <v>0</v>
      </c>
      <c r="AX365" s="209"/>
      <c r="AY365" s="209"/>
      <c r="AZ365" s="210"/>
      <c r="BA365" s="83"/>
      <c r="BB365" s="83"/>
      <c r="BC365" s="291"/>
      <c r="BD365" s="209"/>
      <c r="BE365" s="209"/>
      <c r="BF365" s="210"/>
      <c r="BG365" s="209"/>
      <c r="BH365" s="209"/>
      <c r="BI365" s="210"/>
      <c r="BJ365" s="55">
        <f t="shared" si="66"/>
        <v>0</v>
      </c>
      <c r="BK365" s="55">
        <f t="shared" si="66"/>
        <v>0</v>
      </c>
      <c r="BL365" s="210"/>
    </row>
    <row r="366" spans="1:64" hidden="1" x14ac:dyDescent="0.55000000000000004">
      <c r="A366" s="216"/>
      <c r="B366" s="217"/>
      <c r="C366" s="217"/>
      <c r="D366" s="214"/>
      <c r="E366" s="214"/>
      <c r="F366" s="93"/>
      <c r="G366" s="217"/>
      <c r="H366" s="223" t="s">
        <v>119</v>
      </c>
      <c r="I366" s="226"/>
      <c r="J366" s="209"/>
      <c r="K366" s="209"/>
      <c r="L366" s="209"/>
      <c r="M366" s="209"/>
      <c r="N366" s="210"/>
      <c r="O366" s="210"/>
      <c r="P366" s="176" t="e">
        <f t="shared" si="64"/>
        <v>#DIV/0!</v>
      </c>
      <c r="Q366" s="209"/>
      <c r="R366" s="209"/>
      <c r="S366" s="210"/>
      <c r="T366" s="209"/>
      <c r="U366" s="209"/>
      <c r="V366" s="210"/>
      <c r="W366" s="209"/>
      <c r="X366" s="209"/>
      <c r="Y366" s="210"/>
      <c r="Z366" s="55">
        <f t="shared" si="65"/>
        <v>0</v>
      </c>
      <c r="AA366" s="55">
        <f t="shared" si="65"/>
        <v>0</v>
      </c>
      <c r="AB366" s="210"/>
      <c r="AC366" s="83"/>
      <c r="AD366" s="83"/>
      <c r="AE366" s="291"/>
      <c r="AF366" s="209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176">
        <v>0</v>
      </c>
      <c r="AX366" s="209"/>
      <c r="AY366" s="209"/>
      <c r="AZ366" s="210"/>
      <c r="BA366" s="83"/>
      <c r="BB366" s="83"/>
      <c r="BC366" s="291"/>
      <c r="BD366" s="209"/>
      <c r="BE366" s="209"/>
      <c r="BF366" s="210"/>
      <c r="BG366" s="209"/>
      <c r="BH366" s="209"/>
      <c r="BI366" s="210"/>
      <c r="BJ366" s="55">
        <f t="shared" si="66"/>
        <v>0</v>
      </c>
      <c r="BK366" s="55">
        <f t="shared" si="66"/>
        <v>0</v>
      </c>
      <c r="BL366" s="210"/>
    </row>
    <row r="367" spans="1:64" s="31" customFormat="1" hidden="1" x14ac:dyDescent="0.55000000000000004">
      <c r="A367" s="213"/>
      <c r="B367" s="214"/>
      <c r="C367" s="214"/>
      <c r="D367" s="214" t="s">
        <v>40</v>
      </c>
      <c r="E367" s="214"/>
      <c r="F367" s="214"/>
      <c r="G367" s="214"/>
      <c r="H367" s="215"/>
      <c r="I367" s="226"/>
      <c r="J367" s="209"/>
      <c r="K367" s="209"/>
      <c r="L367" s="209"/>
      <c r="M367" s="209"/>
      <c r="N367" s="210"/>
      <c r="O367" s="210"/>
      <c r="P367" s="176" t="e">
        <f t="shared" si="64"/>
        <v>#DIV/0!</v>
      </c>
      <c r="Q367" s="209"/>
      <c r="R367" s="209"/>
      <c r="S367" s="210"/>
      <c r="T367" s="209"/>
      <c r="U367" s="209"/>
      <c r="V367" s="210"/>
      <c r="W367" s="209"/>
      <c r="X367" s="209"/>
      <c r="Y367" s="210"/>
      <c r="Z367" s="55">
        <f t="shared" si="65"/>
        <v>0</v>
      </c>
      <c r="AA367" s="55">
        <f t="shared" si="65"/>
        <v>0</v>
      </c>
      <c r="AB367" s="210"/>
      <c r="AC367" s="83"/>
      <c r="AD367" s="83"/>
      <c r="AE367" s="291"/>
      <c r="AF367" s="209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176">
        <v>0</v>
      </c>
      <c r="AX367" s="209"/>
      <c r="AY367" s="209"/>
      <c r="AZ367" s="210"/>
      <c r="BA367" s="83"/>
      <c r="BB367" s="83"/>
      <c r="BC367" s="291"/>
      <c r="BD367" s="209"/>
      <c r="BE367" s="209"/>
      <c r="BF367" s="210"/>
      <c r="BG367" s="209"/>
      <c r="BH367" s="209"/>
      <c r="BI367" s="210"/>
      <c r="BJ367" s="55">
        <f t="shared" si="66"/>
        <v>0</v>
      </c>
      <c r="BK367" s="55">
        <f t="shared" si="66"/>
        <v>0</v>
      </c>
      <c r="BL367" s="210"/>
    </row>
    <row r="368" spans="1:64" s="31" customFormat="1" hidden="1" x14ac:dyDescent="0.55000000000000004">
      <c r="A368" s="213"/>
      <c r="B368" s="214"/>
      <c r="C368" s="214"/>
      <c r="D368" s="214"/>
      <c r="E368" s="214" t="s">
        <v>41</v>
      </c>
      <c r="F368" s="214"/>
      <c r="G368" s="214"/>
      <c r="H368" s="215"/>
      <c r="I368" s="226"/>
      <c r="J368" s="209"/>
      <c r="K368" s="209"/>
      <c r="L368" s="209"/>
      <c r="M368" s="209"/>
      <c r="N368" s="210"/>
      <c r="O368" s="210"/>
      <c r="P368" s="176" t="e">
        <f t="shared" si="64"/>
        <v>#DIV/0!</v>
      </c>
      <c r="Q368" s="209"/>
      <c r="R368" s="209"/>
      <c r="S368" s="210"/>
      <c r="T368" s="209"/>
      <c r="U368" s="209"/>
      <c r="V368" s="210"/>
      <c r="W368" s="209"/>
      <c r="X368" s="209"/>
      <c r="Y368" s="210"/>
      <c r="Z368" s="55">
        <f t="shared" si="65"/>
        <v>0</v>
      </c>
      <c r="AA368" s="55">
        <f t="shared" si="65"/>
        <v>0</v>
      </c>
      <c r="AB368" s="210"/>
      <c r="AC368" s="83"/>
      <c r="AD368" s="83"/>
      <c r="AE368" s="291"/>
      <c r="AF368" s="209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176">
        <v>0</v>
      </c>
      <c r="AX368" s="209"/>
      <c r="AY368" s="209"/>
      <c r="AZ368" s="210"/>
      <c r="BA368" s="83"/>
      <c r="BB368" s="83"/>
      <c r="BC368" s="291"/>
      <c r="BD368" s="209"/>
      <c r="BE368" s="209"/>
      <c r="BF368" s="210"/>
      <c r="BG368" s="209"/>
      <c r="BH368" s="209"/>
      <c r="BI368" s="210"/>
      <c r="BJ368" s="55">
        <f t="shared" si="66"/>
        <v>0</v>
      </c>
      <c r="BK368" s="55">
        <f t="shared" si="66"/>
        <v>0</v>
      </c>
      <c r="BL368" s="210"/>
    </row>
    <row r="369" spans="1:64" s="31" customFormat="1" hidden="1" x14ac:dyDescent="0.55000000000000004">
      <c r="A369" s="213"/>
      <c r="B369" s="214"/>
      <c r="C369" s="214"/>
      <c r="D369" s="214"/>
      <c r="E369" s="214"/>
      <c r="F369" s="214" t="s">
        <v>42</v>
      </c>
      <c r="G369" s="214"/>
      <c r="H369" s="215"/>
      <c r="I369" s="226"/>
      <c r="J369" s="209"/>
      <c r="K369" s="209"/>
      <c r="L369" s="209"/>
      <c r="M369" s="209"/>
      <c r="N369" s="210"/>
      <c r="O369" s="210"/>
      <c r="P369" s="176" t="e">
        <f t="shared" si="64"/>
        <v>#DIV/0!</v>
      </c>
      <c r="Q369" s="209"/>
      <c r="R369" s="209"/>
      <c r="S369" s="210"/>
      <c r="T369" s="209"/>
      <c r="U369" s="209"/>
      <c r="V369" s="210"/>
      <c r="W369" s="209"/>
      <c r="X369" s="209"/>
      <c r="Y369" s="210"/>
      <c r="Z369" s="55">
        <f t="shared" si="65"/>
        <v>0</v>
      </c>
      <c r="AA369" s="55">
        <f t="shared" si="65"/>
        <v>0</v>
      </c>
      <c r="AB369" s="210"/>
      <c r="AC369" s="83"/>
      <c r="AD369" s="83"/>
      <c r="AE369" s="291"/>
      <c r="AF369" s="209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176">
        <v>0</v>
      </c>
      <c r="AX369" s="209"/>
      <c r="AY369" s="209"/>
      <c r="AZ369" s="210"/>
      <c r="BA369" s="83"/>
      <c r="BB369" s="83"/>
      <c r="BC369" s="291"/>
      <c r="BD369" s="209"/>
      <c r="BE369" s="209"/>
      <c r="BF369" s="210"/>
      <c r="BG369" s="209"/>
      <c r="BH369" s="209"/>
      <c r="BI369" s="210"/>
      <c r="BJ369" s="55">
        <f t="shared" si="66"/>
        <v>0</v>
      </c>
      <c r="BK369" s="55">
        <f t="shared" si="66"/>
        <v>0</v>
      </c>
      <c r="BL369" s="210"/>
    </row>
    <row r="370" spans="1:64" hidden="1" x14ac:dyDescent="0.55000000000000004">
      <c r="A370" s="216"/>
      <c r="B370" s="217"/>
      <c r="C370" s="217"/>
      <c r="D370" s="214"/>
      <c r="E370" s="217"/>
      <c r="F370" s="93"/>
      <c r="G370" s="217"/>
      <c r="H370" s="223" t="s">
        <v>119</v>
      </c>
      <c r="I370" s="226"/>
      <c r="J370" s="209"/>
      <c r="K370" s="209"/>
      <c r="L370" s="209"/>
      <c r="M370" s="209"/>
      <c r="N370" s="210"/>
      <c r="O370" s="210"/>
      <c r="P370" s="176" t="e">
        <f t="shared" si="64"/>
        <v>#DIV/0!</v>
      </c>
      <c r="Q370" s="209"/>
      <c r="R370" s="209"/>
      <c r="S370" s="210"/>
      <c r="T370" s="209"/>
      <c r="U370" s="209"/>
      <c r="V370" s="210"/>
      <c r="W370" s="209"/>
      <c r="X370" s="209"/>
      <c r="Y370" s="210"/>
      <c r="Z370" s="55">
        <f t="shared" si="65"/>
        <v>0</v>
      </c>
      <c r="AA370" s="55">
        <f t="shared" si="65"/>
        <v>0</v>
      </c>
      <c r="AB370" s="210"/>
      <c r="AC370" s="83"/>
      <c r="AD370" s="83"/>
      <c r="AE370" s="291"/>
      <c r="AF370" s="209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176">
        <v>0</v>
      </c>
      <c r="AX370" s="209"/>
      <c r="AY370" s="209"/>
      <c r="AZ370" s="210"/>
      <c r="BA370" s="83"/>
      <c r="BB370" s="83"/>
      <c r="BC370" s="291"/>
      <c r="BD370" s="209"/>
      <c r="BE370" s="209"/>
      <c r="BF370" s="210"/>
      <c r="BG370" s="209"/>
      <c r="BH370" s="209"/>
      <c r="BI370" s="210"/>
      <c r="BJ370" s="55">
        <f t="shared" si="66"/>
        <v>0</v>
      </c>
      <c r="BK370" s="55">
        <f t="shared" si="66"/>
        <v>0</v>
      </c>
      <c r="BL370" s="210"/>
    </row>
    <row r="371" spans="1:64" hidden="1" x14ac:dyDescent="0.55000000000000004">
      <c r="A371" s="216"/>
      <c r="B371" s="217"/>
      <c r="C371" s="217"/>
      <c r="D371" s="214"/>
      <c r="E371" s="217"/>
      <c r="F371" s="214" t="s">
        <v>47</v>
      </c>
      <c r="G371" s="217"/>
      <c r="H371" s="219"/>
      <c r="I371" s="226"/>
      <c r="J371" s="209"/>
      <c r="K371" s="209"/>
      <c r="L371" s="209"/>
      <c r="M371" s="209"/>
      <c r="N371" s="210"/>
      <c r="O371" s="210"/>
      <c r="P371" s="176" t="e">
        <f t="shared" si="64"/>
        <v>#DIV/0!</v>
      </c>
      <c r="Q371" s="209"/>
      <c r="R371" s="209"/>
      <c r="S371" s="210"/>
      <c r="T371" s="209"/>
      <c r="U371" s="209"/>
      <c r="V371" s="210"/>
      <c r="W371" s="209"/>
      <c r="X371" s="209"/>
      <c r="Y371" s="210"/>
      <c r="Z371" s="55">
        <f t="shared" si="65"/>
        <v>0</v>
      </c>
      <c r="AA371" s="55">
        <f t="shared" si="65"/>
        <v>0</v>
      </c>
      <c r="AB371" s="210"/>
      <c r="AC371" s="83"/>
      <c r="AD371" s="83"/>
      <c r="AE371" s="291"/>
      <c r="AF371" s="209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176">
        <v>0</v>
      </c>
      <c r="AX371" s="209"/>
      <c r="AY371" s="209"/>
      <c r="AZ371" s="210"/>
      <c r="BA371" s="83"/>
      <c r="BB371" s="83"/>
      <c r="BC371" s="291"/>
      <c r="BD371" s="209"/>
      <c r="BE371" s="209"/>
      <c r="BF371" s="210"/>
      <c r="BG371" s="209"/>
      <c r="BH371" s="209"/>
      <c r="BI371" s="210"/>
      <c r="BJ371" s="55">
        <f t="shared" si="66"/>
        <v>0</v>
      </c>
      <c r="BK371" s="55">
        <f t="shared" si="66"/>
        <v>0</v>
      </c>
      <c r="BL371" s="210"/>
    </row>
    <row r="372" spans="1:64" hidden="1" x14ac:dyDescent="0.55000000000000004">
      <c r="A372" s="216"/>
      <c r="B372" s="217"/>
      <c r="C372" s="217"/>
      <c r="D372" s="214"/>
      <c r="E372" s="217"/>
      <c r="F372" s="91"/>
      <c r="G372" s="93"/>
      <c r="H372" s="223" t="s">
        <v>119</v>
      </c>
      <c r="I372" s="226"/>
      <c r="J372" s="209"/>
      <c r="K372" s="209"/>
      <c r="L372" s="209"/>
      <c r="M372" s="209"/>
      <c r="N372" s="210"/>
      <c r="O372" s="210"/>
      <c r="P372" s="176" t="e">
        <f t="shared" si="64"/>
        <v>#DIV/0!</v>
      </c>
      <c r="Q372" s="209"/>
      <c r="R372" s="209"/>
      <c r="S372" s="210"/>
      <c r="T372" s="209"/>
      <c r="U372" s="209"/>
      <c r="V372" s="210"/>
      <c r="W372" s="209"/>
      <c r="X372" s="209"/>
      <c r="Y372" s="210"/>
      <c r="Z372" s="55">
        <f t="shared" si="65"/>
        <v>0</v>
      </c>
      <c r="AA372" s="55">
        <f t="shared" si="65"/>
        <v>0</v>
      </c>
      <c r="AB372" s="210"/>
      <c r="AC372" s="83"/>
      <c r="AD372" s="83"/>
      <c r="AE372" s="291"/>
      <c r="AF372" s="209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176">
        <v>0</v>
      </c>
      <c r="AX372" s="209"/>
      <c r="AY372" s="209"/>
      <c r="AZ372" s="210"/>
      <c r="BA372" s="83"/>
      <c r="BB372" s="83"/>
      <c r="BC372" s="291"/>
      <c r="BD372" s="209"/>
      <c r="BE372" s="209"/>
      <c r="BF372" s="210"/>
      <c r="BG372" s="209"/>
      <c r="BH372" s="209"/>
      <c r="BI372" s="210"/>
      <c r="BJ372" s="55">
        <f t="shared" si="66"/>
        <v>0</v>
      </c>
      <c r="BK372" s="55">
        <f t="shared" si="66"/>
        <v>0</v>
      </c>
      <c r="BL372" s="210"/>
    </row>
    <row r="373" spans="1:64" hidden="1" x14ac:dyDescent="0.55000000000000004">
      <c r="A373" s="216"/>
      <c r="B373" s="217"/>
      <c r="C373" s="217"/>
      <c r="D373" s="214"/>
      <c r="E373" s="217"/>
      <c r="F373" s="214" t="s">
        <v>59</v>
      </c>
      <c r="G373" s="217"/>
      <c r="H373" s="219"/>
      <c r="I373" s="226"/>
      <c r="J373" s="209"/>
      <c r="K373" s="209"/>
      <c r="L373" s="209"/>
      <c r="M373" s="209"/>
      <c r="N373" s="210"/>
      <c r="O373" s="210"/>
      <c r="P373" s="176" t="e">
        <f t="shared" si="64"/>
        <v>#DIV/0!</v>
      </c>
      <c r="Q373" s="209"/>
      <c r="R373" s="209"/>
      <c r="S373" s="210"/>
      <c r="T373" s="209"/>
      <c r="U373" s="209"/>
      <c r="V373" s="210"/>
      <c r="W373" s="209"/>
      <c r="X373" s="209"/>
      <c r="Y373" s="210"/>
      <c r="Z373" s="55">
        <f t="shared" si="65"/>
        <v>0</v>
      </c>
      <c r="AA373" s="55">
        <f t="shared" si="65"/>
        <v>0</v>
      </c>
      <c r="AB373" s="210"/>
      <c r="AC373" s="83"/>
      <c r="AD373" s="83"/>
      <c r="AE373" s="291"/>
      <c r="AF373" s="209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176">
        <v>0</v>
      </c>
      <c r="AX373" s="209"/>
      <c r="AY373" s="209"/>
      <c r="AZ373" s="210"/>
      <c r="BA373" s="83"/>
      <c r="BB373" s="83"/>
      <c r="BC373" s="291"/>
      <c r="BD373" s="209"/>
      <c r="BE373" s="209"/>
      <c r="BF373" s="210"/>
      <c r="BG373" s="209"/>
      <c r="BH373" s="209"/>
      <c r="BI373" s="210"/>
      <c r="BJ373" s="55">
        <f t="shared" si="66"/>
        <v>0</v>
      </c>
      <c r="BK373" s="55">
        <f t="shared" si="66"/>
        <v>0</v>
      </c>
      <c r="BL373" s="210"/>
    </row>
    <row r="374" spans="1:64" hidden="1" x14ac:dyDescent="0.55000000000000004">
      <c r="A374" s="216"/>
      <c r="B374" s="217"/>
      <c r="C374" s="217"/>
      <c r="D374" s="217"/>
      <c r="E374" s="217"/>
      <c r="F374" s="93"/>
      <c r="G374" s="217"/>
      <c r="H374" s="223" t="s">
        <v>119</v>
      </c>
      <c r="I374" s="226"/>
      <c r="J374" s="209"/>
      <c r="K374" s="209"/>
      <c r="L374" s="209"/>
      <c r="M374" s="209"/>
      <c r="N374" s="210"/>
      <c r="O374" s="210"/>
      <c r="P374" s="176" t="e">
        <f t="shared" si="64"/>
        <v>#DIV/0!</v>
      </c>
      <c r="Q374" s="209"/>
      <c r="R374" s="209"/>
      <c r="S374" s="210"/>
      <c r="T374" s="209"/>
      <c r="U374" s="209"/>
      <c r="V374" s="210"/>
      <c r="W374" s="209"/>
      <c r="X374" s="209"/>
      <c r="Y374" s="210"/>
      <c r="Z374" s="55">
        <f t="shared" si="65"/>
        <v>0</v>
      </c>
      <c r="AA374" s="55">
        <f t="shared" si="65"/>
        <v>0</v>
      </c>
      <c r="AB374" s="210"/>
      <c r="AC374" s="83"/>
      <c r="AD374" s="83"/>
      <c r="AE374" s="291"/>
      <c r="AF374" s="209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176">
        <v>0</v>
      </c>
      <c r="AX374" s="209"/>
      <c r="AY374" s="209"/>
      <c r="AZ374" s="210"/>
      <c r="BA374" s="83"/>
      <c r="BB374" s="83"/>
      <c r="BC374" s="291"/>
      <c r="BD374" s="209"/>
      <c r="BE374" s="209"/>
      <c r="BF374" s="210"/>
      <c r="BG374" s="209"/>
      <c r="BH374" s="209"/>
      <c r="BI374" s="210"/>
      <c r="BJ374" s="55">
        <f t="shared" si="66"/>
        <v>0</v>
      </c>
      <c r="BK374" s="55">
        <f t="shared" si="66"/>
        <v>0</v>
      </c>
      <c r="BL374" s="210"/>
    </row>
    <row r="375" spans="1:64" hidden="1" x14ac:dyDescent="0.55000000000000004">
      <c r="A375" s="216"/>
      <c r="B375" s="217"/>
      <c r="C375" s="217"/>
      <c r="D375" s="214"/>
      <c r="E375" s="214" t="s">
        <v>67</v>
      </c>
      <c r="F375" s="214"/>
      <c r="G375" s="217"/>
      <c r="H375" s="219"/>
      <c r="I375" s="226"/>
      <c r="J375" s="209"/>
      <c r="K375" s="209"/>
      <c r="L375" s="209"/>
      <c r="M375" s="209"/>
      <c r="N375" s="210"/>
      <c r="O375" s="210"/>
      <c r="P375" s="176" t="e">
        <f t="shared" si="64"/>
        <v>#DIV/0!</v>
      </c>
      <c r="Q375" s="209"/>
      <c r="R375" s="209"/>
      <c r="S375" s="210"/>
      <c r="T375" s="209"/>
      <c r="U375" s="209"/>
      <c r="V375" s="210"/>
      <c r="W375" s="209"/>
      <c r="X375" s="209"/>
      <c r="Y375" s="210"/>
      <c r="Z375" s="55">
        <f t="shared" si="65"/>
        <v>0</v>
      </c>
      <c r="AA375" s="55">
        <f t="shared" si="65"/>
        <v>0</v>
      </c>
      <c r="AB375" s="210"/>
      <c r="AC375" s="83"/>
      <c r="AD375" s="83"/>
      <c r="AE375" s="291"/>
      <c r="AF375" s="209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176">
        <v>0</v>
      </c>
      <c r="AX375" s="209"/>
      <c r="AY375" s="209"/>
      <c r="AZ375" s="210"/>
      <c r="BA375" s="83"/>
      <c r="BB375" s="83"/>
      <c r="BC375" s="291"/>
      <c r="BD375" s="209"/>
      <c r="BE375" s="209"/>
      <c r="BF375" s="210"/>
      <c r="BG375" s="209"/>
      <c r="BH375" s="209"/>
      <c r="BI375" s="210"/>
      <c r="BJ375" s="55">
        <f t="shared" si="66"/>
        <v>0</v>
      </c>
      <c r="BK375" s="55">
        <f t="shared" si="66"/>
        <v>0</v>
      </c>
      <c r="BL375" s="210"/>
    </row>
    <row r="376" spans="1:64" hidden="1" x14ac:dyDescent="0.55000000000000004">
      <c r="A376" s="216"/>
      <c r="B376" s="217"/>
      <c r="C376" s="217"/>
      <c r="D376" s="214"/>
      <c r="E376" s="91" t="s">
        <v>122</v>
      </c>
      <c r="F376" s="214"/>
      <c r="G376" s="217"/>
      <c r="H376" s="219"/>
      <c r="I376" s="226"/>
      <c r="J376" s="209"/>
      <c r="K376" s="209"/>
      <c r="L376" s="209"/>
      <c r="M376" s="209"/>
      <c r="N376" s="210"/>
      <c r="O376" s="210"/>
      <c r="P376" s="176" t="e">
        <f t="shared" si="64"/>
        <v>#DIV/0!</v>
      </c>
      <c r="Q376" s="209"/>
      <c r="R376" s="209"/>
      <c r="S376" s="210"/>
      <c r="T376" s="209"/>
      <c r="U376" s="209"/>
      <c r="V376" s="210"/>
      <c r="W376" s="209"/>
      <c r="X376" s="209"/>
      <c r="Y376" s="210"/>
      <c r="Z376" s="55">
        <f t="shared" si="65"/>
        <v>0</v>
      </c>
      <c r="AA376" s="55">
        <f t="shared" si="65"/>
        <v>0</v>
      </c>
      <c r="AB376" s="210"/>
      <c r="AC376" s="83"/>
      <c r="AD376" s="83"/>
      <c r="AE376" s="291"/>
      <c r="AF376" s="209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176">
        <v>0</v>
      </c>
      <c r="AX376" s="209"/>
      <c r="AY376" s="209"/>
      <c r="AZ376" s="210"/>
      <c r="BA376" s="83"/>
      <c r="BB376" s="83"/>
      <c r="BC376" s="291"/>
      <c r="BD376" s="209"/>
      <c r="BE376" s="209"/>
      <c r="BF376" s="210"/>
      <c r="BG376" s="209"/>
      <c r="BH376" s="209"/>
      <c r="BI376" s="210"/>
      <c r="BJ376" s="55">
        <f t="shared" si="66"/>
        <v>0</v>
      </c>
      <c r="BK376" s="55">
        <f t="shared" si="66"/>
        <v>0</v>
      </c>
      <c r="BL376" s="210"/>
    </row>
    <row r="377" spans="1:64" hidden="1" x14ac:dyDescent="0.55000000000000004">
      <c r="A377" s="216"/>
      <c r="B377" s="217"/>
      <c r="C377" s="217"/>
      <c r="D377" s="214"/>
      <c r="E377" s="91" t="s">
        <v>123</v>
      </c>
      <c r="F377" s="214"/>
      <c r="G377" s="217"/>
      <c r="H377" s="219"/>
      <c r="I377" s="226"/>
      <c r="J377" s="209"/>
      <c r="K377" s="209"/>
      <c r="L377" s="209"/>
      <c r="M377" s="209"/>
      <c r="N377" s="210"/>
      <c r="O377" s="210"/>
      <c r="P377" s="176" t="e">
        <f t="shared" si="64"/>
        <v>#DIV/0!</v>
      </c>
      <c r="Q377" s="209"/>
      <c r="R377" s="209"/>
      <c r="S377" s="210"/>
      <c r="T377" s="209"/>
      <c r="U377" s="209"/>
      <c r="V377" s="210"/>
      <c r="W377" s="209"/>
      <c r="X377" s="209"/>
      <c r="Y377" s="210"/>
      <c r="Z377" s="55">
        <f t="shared" si="65"/>
        <v>0</v>
      </c>
      <c r="AA377" s="55">
        <f t="shared" si="65"/>
        <v>0</v>
      </c>
      <c r="AB377" s="210"/>
      <c r="AC377" s="83"/>
      <c r="AD377" s="83"/>
      <c r="AE377" s="291"/>
      <c r="AF377" s="209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176">
        <v>0</v>
      </c>
      <c r="AX377" s="209"/>
      <c r="AY377" s="209"/>
      <c r="AZ377" s="210"/>
      <c r="BA377" s="83"/>
      <c r="BB377" s="83"/>
      <c r="BC377" s="291"/>
      <c r="BD377" s="209"/>
      <c r="BE377" s="209"/>
      <c r="BF377" s="210"/>
      <c r="BG377" s="209"/>
      <c r="BH377" s="209"/>
      <c r="BI377" s="210"/>
      <c r="BJ377" s="55">
        <f t="shared" si="66"/>
        <v>0</v>
      </c>
      <c r="BK377" s="55">
        <f t="shared" si="66"/>
        <v>0</v>
      </c>
      <c r="BL377" s="210"/>
    </row>
    <row r="378" spans="1:64" hidden="1" x14ac:dyDescent="0.55000000000000004">
      <c r="A378" s="216"/>
      <c r="B378" s="217"/>
      <c r="C378" s="217"/>
      <c r="D378" s="214"/>
      <c r="E378" s="91" t="s">
        <v>124</v>
      </c>
      <c r="F378" s="214"/>
      <c r="G378" s="217"/>
      <c r="H378" s="219"/>
      <c r="I378" s="226"/>
      <c r="J378" s="209"/>
      <c r="K378" s="209"/>
      <c r="L378" s="209"/>
      <c r="M378" s="209"/>
      <c r="N378" s="210"/>
      <c r="O378" s="210"/>
      <c r="P378" s="176" t="e">
        <f t="shared" si="64"/>
        <v>#DIV/0!</v>
      </c>
      <c r="Q378" s="209"/>
      <c r="R378" s="209"/>
      <c r="S378" s="210"/>
      <c r="T378" s="209"/>
      <c r="U378" s="209"/>
      <c r="V378" s="210"/>
      <c r="W378" s="209"/>
      <c r="X378" s="209"/>
      <c r="Y378" s="210"/>
      <c r="Z378" s="55">
        <f t="shared" si="65"/>
        <v>0</v>
      </c>
      <c r="AA378" s="55">
        <f t="shared" si="65"/>
        <v>0</v>
      </c>
      <c r="AB378" s="210"/>
      <c r="AC378" s="83"/>
      <c r="AD378" s="83"/>
      <c r="AE378" s="291"/>
      <c r="AF378" s="209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176">
        <v>0</v>
      </c>
      <c r="AX378" s="209"/>
      <c r="AY378" s="209"/>
      <c r="AZ378" s="210"/>
      <c r="BA378" s="83"/>
      <c r="BB378" s="83"/>
      <c r="BC378" s="291"/>
      <c r="BD378" s="209"/>
      <c r="BE378" s="209"/>
      <c r="BF378" s="210"/>
      <c r="BG378" s="209"/>
      <c r="BH378" s="209"/>
      <c r="BI378" s="210"/>
      <c r="BJ378" s="55">
        <f t="shared" si="66"/>
        <v>0</v>
      </c>
      <c r="BK378" s="55">
        <f t="shared" si="66"/>
        <v>0</v>
      </c>
      <c r="BL378" s="210"/>
    </row>
    <row r="379" spans="1:64" hidden="1" x14ac:dyDescent="0.55000000000000004">
      <c r="A379" s="216"/>
      <c r="B379" s="217"/>
      <c r="C379" s="217"/>
      <c r="D379" s="214"/>
      <c r="E379" s="217"/>
      <c r="F379" s="227" t="s">
        <v>125</v>
      </c>
      <c r="G379" s="217"/>
      <c r="H379" s="219"/>
      <c r="I379" s="226"/>
      <c r="J379" s="209"/>
      <c r="K379" s="209"/>
      <c r="L379" s="209"/>
      <c r="M379" s="209"/>
      <c r="N379" s="210"/>
      <c r="O379" s="210"/>
      <c r="P379" s="176" t="e">
        <f t="shared" si="64"/>
        <v>#DIV/0!</v>
      </c>
      <c r="Q379" s="209"/>
      <c r="R379" s="209"/>
      <c r="S379" s="210"/>
      <c r="T379" s="209"/>
      <c r="U379" s="209"/>
      <c r="V379" s="210"/>
      <c r="W379" s="209"/>
      <c r="X379" s="209"/>
      <c r="Y379" s="210"/>
      <c r="Z379" s="55">
        <f t="shared" si="65"/>
        <v>0</v>
      </c>
      <c r="AA379" s="55">
        <f t="shared" si="65"/>
        <v>0</v>
      </c>
      <c r="AB379" s="210"/>
      <c r="AC379" s="83"/>
      <c r="AD379" s="83"/>
      <c r="AE379" s="291"/>
      <c r="AF379" s="209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176">
        <v>0</v>
      </c>
      <c r="AX379" s="209"/>
      <c r="AY379" s="209"/>
      <c r="AZ379" s="210"/>
      <c r="BA379" s="83"/>
      <c r="BB379" s="83"/>
      <c r="BC379" s="291"/>
      <c r="BD379" s="209"/>
      <c r="BE379" s="209"/>
      <c r="BF379" s="210"/>
      <c r="BG379" s="209"/>
      <c r="BH379" s="209"/>
      <c r="BI379" s="210"/>
      <c r="BJ379" s="55">
        <f t="shared" si="66"/>
        <v>0</v>
      </c>
      <c r="BK379" s="55">
        <f t="shared" si="66"/>
        <v>0</v>
      </c>
      <c r="BL379" s="210"/>
    </row>
    <row r="380" spans="1:64" hidden="1" x14ac:dyDescent="0.55000000000000004">
      <c r="A380" s="216"/>
      <c r="B380" s="217"/>
      <c r="C380" s="217"/>
      <c r="D380" s="214"/>
      <c r="E380" s="217"/>
      <c r="F380" s="93"/>
      <c r="G380" s="217"/>
      <c r="H380" s="223" t="s">
        <v>119</v>
      </c>
      <c r="I380" s="226"/>
      <c r="J380" s="209"/>
      <c r="K380" s="209"/>
      <c r="L380" s="209"/>
      <c r="M380" s="209"/>
      <c r="N380" s="210"/>
      <c r="O380" s="210"/>
      <c r="P380" s="176" t="e">
        <f t="shared" si="64"/>
        <v>#DIV/0!</v>
      </c>
      <c r="Q380" s="209"/>
      <c r="R380" s="209"/>
      <c r="S380" s="210"/>
      <c r="T380" s="209"/>
      <c r="U380" s="209"/>
      <c r="V380" s="210"/>
      <c r="W380" s="209"/>
      <c r="X380" s="209"/>
      <c r="Y380" s="210"/>
      <c r="Z380" s="55">
        <f t="shared" si="65"/>
        <v>0</v>
      </c>
      <c r="AA380" s="55">
        <f t="shared" si="65"/>
        <v>0</v>
      </c>
      <c r="AB380" s="210"/>
      <c r="AC380" s="83"/>
      <c r="AD380" s="83"/>
      <c r="AE380" s="291"/>
      <c r="AF380" s="209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176">
        <v>0</v>
      </c>
      <c r="AX380" s="209"/>
      <c r="AY380" s="209"/>
      <c r="AZ380" s="210"/>
      <c r="BA380" s="83"/>
      <c r="BB380" s="83"/>
      <c r="BC380" s="291"/>
      <c r="BD380" s="209"/>
      <c r="BE380" s="209"/>
      <c r="BF380" s="210"/>
      <c r="BG380" s="209"/>
      <c r="BH380" s="209"/>
      <c r="BI380" s="210"/>
      <c r="BJ380" s="55">
        <f t="shared" si="66"/>
        <v>0</v>
      </c>
      <c r="BK380" s="55">
        <f t="shared" si="66"/>
        <v>0</v>
      </c>
      <c r="BL380" s="210"/>
    </row>
    <row r="381" spans="1:64" hidden="1" x14ac:dyDescent="0.55000000000000004">
      <c r="A381" s="216"/>
      <c r="B381" s="217"/>
      <c r="C381" s="217"/>
      <c r="D381" s="214" t="s">
        <v>77</v>
      </c>
      <c r="E381" s="217"/>
      <c r="F381" s="217"/>
      <c r="G381" s="217"/>
      <c r="H381" s="219"/>
      <c r="I381" s="226"/>
      <c r="J381" s="209"/>
      <c r="K381" s="209"/>
      <c r="L381" s="209"/>
      <c r="M381" s="209"/>
      <c r="N381" s="210"/>
      <c r="O381" s="210"/>
      <c r="P381" s="176" t="e">
        <f t="shared" si="64"/>
        <v>#DIV/0!</v>
      </c>
      <c r="Q381" s="209"/>
      <c r="R381" s="209"/>
      <c r="S381" s="210"/>
      <c r="T381" s="209"/>
      <c r="U381" s="209"/>
      <c r="V381" s="210"/>
      <c r="W381" s="209"/>
      <c r="X381" s="209"/>
      <c r="Y381" s="210"/>
      <c r="Z381" s="55">
        <f t="shared" si="65"/>
        <v>0</v>
      </c>
      <c r="AA381" s="55">
        <f t="shared" si="65"/>
        <v>0</v>
      </c>
      <c r="AB381" s="210"/>
      <c r="AC381" s="83"/>
      <c r="AD381" s="83"/>
      <c r="AE381" s="291"/>
      <c r="AF381" s="209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176">
        <v>0</v>
      </c>
      <c r="AX381" s="209"/>
      <c r="AY381" s="209"/>
      <c r="AZ381" s="210"/>
      <c r="BA381" s="83"/>
      <c r="BB381" s="83"/>
      <c r="BC381" s="291"/>
      <c r="BD381" s="209"/>
      <c r="BE381" s="209"/>
      <c r="BF381" s="210"/>
      <c r="BG381" s="209"/>
      <c r="BH381" s="209"/>
      <c r="BI381" s="210"/>
      <c r="BJ381" s="55">
        <f t="shared" si="66"/>
        <v>0</v>
      </c>
      <c r="BK381" s="55">
        <f t="shared" si="66"/>
        <v>0</v>
      </c>
      <c r="BL381" s="210"/>
    </row>
    <row r="382" spans="1:64" hidden="1" x14ac:dyDescent="0.55000000000000004">
      <c r="A382" s="216"/>
      <c r="B382" s="217"/>
      <c r="C382" s="217"/>
      <c r="D382" s="214"/>
      <c r="E382" s="214" t="s">
        <v>78</v>
      </c>
      <c r="F382" s="217"/>
      <c r="G382" s="217"/>
      <c r="H382" s="219"/>
      <c r="I382" s="226"/>
      <c r="J382" s="209"/>
      <c r="K382" s="209"/>
      <c r="L382" s="209"/>
      <c r="M382" s="209"/>
      <c r="N382" s="210"/>
      <c r="O382" s="210"/>
      <c r="P382" s="176" t="e">
        <f t="shared" si="64"/>
        <v>#DIV/0!</v>
      </c>
      <c r="Q382" s="209"/>
      <c r="R382" s="209"/>
      <c r="S382" s="210"/>
      <c r="T382" s="209"/>
      <c r="U382" s="209"/>
      <c r="V382" s="210"/>
      <c r="W382" s="209"/>
      <c r="X382" s="209"/>
      <c r="Y382" s="210"/>
      <c r="Z382" s="55">
        <f t="shared" si="65"/>
        <v>0</v>
      </c>
      <c r="AA382" s="55">
        <f t="shared" si="65"/>
        <v>0</v>
      </c>
      <c r="AB382" s="210"/>
      <c r="AC382" s="83"/>
      <c r="AD382" s="83"/>
      <c r="AE382" s="291"/>
      <c r="AF382" s="209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176">
        <v>0</v>
      </c>
      <c r="AX382" s="209"/>
      <c r="AY382" s="209"/>
      <c r="AZ382" s="210"/>
      <c r="BA382" s="83"/>
      <c r="BB382" s="83"/>
      <c r="BC382" s="291"/>
      <c r="BD382" s="209"/>
      <c r="BE382" s="209"/>
      <c r="BF382" s="210"/>
      <c r="BG382" s="209"/>
      <c r="BH382" s="209"/>
      <c r="BI382" s="210"/>
      <c r="BJ382" s="55">
        <f t="shared" si="66"/>
        <v>0</v>
      </c>
      <c r="BK382" s="55">
        <f t="shared" si="66"/>
        <v>0</v>
      </c>
      <c r="BL382" s="210"/>
    </row>
    <row r="383" spans="1:64" hidden="1" x14ac:dyDescent="0.55000000000000004">
      <c r="A383" s="216"/>
      <c r="B383" s="217"/>
      <c r="C383" s="217"/>
      <c r="D383" s="214"/>
      <c r="E383" s="217"/>
      <c r="F383" s="214" t="s">
        <v>79</v>
      </c>
      <c r="G383" s="217"/>
      <c r="H383" s="219"/>
      <c r="I383" s="226"/>
      <c r="J383" s="209"/>
      <c r="K383" s="209"/>
      <c r="L383" s="209"/>
      <c r="M383" s="209"/>
      <c r="N383" s="210"/>
      <c r="O383" s="210"/>
      <c r="P383" s="176" t="e">
        <f t="shared" si="64"/>
        <v>#DIV/0!</v>
      </c>
      <c r="Q383" s="209"/>
      <c r="R383" s="209"/>
      <c r="S383" s="210"/>
      <c r="T383" s="209"/>
      <c r="U383" s="209"/>
      <c r="V383" s="210"/>
      <c r="W383" s="209"/>
      <c r="X383" s="209"/>
      <c r="Y383" s="210"/>
      <c r="Z383" s="55">
        <f t="shared" si="65"/>
        <v>0</v>
      </c>
      <c r="AA383" s="55">
        <f t="shared" si="65"/>
        <v>0</v>
      </c>
      <c r="AB383" s="210"/>
      <c r="AC383" s="83"/>
      <c r="AD383" s="83"/>
      <c r="AE383" s="291"/>
      <c r="AF383" s="209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176">
        <v>0</v>
      </c>
      <c r="AX383" s="209"/>
      <c r="AY383" s="209"/>
      <c r="AZ383" s="210"/>
      <c r="BA383" s="83"/>
      <c r="BB383" s="83"/>
      <c r="BC383" s="291"/>
      <c r="BD383" s="209"/>
      <c r="BE383" s="209"/>
      <c r="BF383" s="210"/>
      <c r="BG383" s="209"/>
      <c r="BH383" s="209"/>
      <c r="BI383" s="210"/>
      <c r="BJ383" s="55">
        <f t="shared" si="66"/>
        <v>0</v>
      </c>
      <c r="BK383" s="55">
        <f t="shared" si="66"/>
        <v>0</v>
      </c>
      <c r="BL383" s="210"/>
    </row>
    <row r="384" spans="1:64" hidden="1" x14ac:dyDescent="0.55000000000000004">
      <c r="A384" s="216"/>
      <c r="B384" s="217"/>
      <c r="C384" s="217"/>
      <c r="D384" s="217"/>
      <c r="E384" s="217"/>
      <c r="F384" s="217"/>
      <c r="G384" s="217"/>
      <c r="H384" s="223" t="s">
        <v>119</v>
      </c>
      <c r="I384" s="226"/>
      <c r="J384" s="209"/>
      <c r="K384" s="209"/>
      <c r="L384" s="209"/>
      <c r="M384" s="209"/>
      <c r="N384" s="210"/>
      <c r="O384" s="210"/>
      <c r="P384" s="176" t="e">
        <f t="shared" si="64"/>
        <v>#DIV/0!</v>
      </c>
      <c r="Q384" s="209"/>
      <c r="R384" s="209"/>
      <c r="S384" s="210"/>
      <c r="T384" s="209"/>
      <c r="U384" s="209"/>
      <c r="V384" s="210"/>
      <c r="W384" s="209"/>
      <c r="X384" s="209"/>
      <c r="Y384" s="210"/>
      <c r="Z384" s="55">
        <f t="shared" si="65"/>
        <v>0</v>
      </c>
      <c r="AA384" s="55">
        <f t="shared" si="65"/>
        <v>0</v>
      </c>
      <c r="AB384" s="210"/>
      <c r="AC384" s="83"/>
      <c r="AD384" s="83"/>
      <c r="AE384" s="291"/>
      <c r="AF384" s="209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176">
        <v>0</v>
      </c>
      <c r="AX384" s="209"/>
      <c r="AY384" s="209"/>
      <c r="AZ384" s="210"/>
      <c r="BA384" s="83"/>
      <c r="BB384" s="83"/>
      <c r="BC384" s="291"/>
      <c r="BD384" s="209"/>
      <c r="BE384" s="209"/>
      <c r="BF384" s="210"/>
      <c r="BG384" s="209"/>
      <c r="BH384" s="209"/>
      <c r="BI384" s="210"/>
      <c r="BJ384" s="55">
        <f t="shared" si="66"/>
        <v>0</v>
      </c>
      <c r="BK384" s="55">
        <f t="shared" si="66"/>
        <v>0</v>
      </c>
      <c r="BL384" s="210"/>
    </row>
    <row r="385" spans="1:64" hidden="1" x14ac:dyDescent="0.55000000000000004">
      <c r="A385" s="216"/>
      <c r="B385" s="217"/>
      <c r="C385" s="217"/>
      <c r="D385" s="214"/>
      <c r="E385" s="217"/>
      <c r="F385" s="214" t="s">
        <v>126</v>
      </c>
      <c r="G385" s="217"/>
      <c r="H385" s="219"/>
      <c r="I385" s="226"/>
      <c r="J385" s="209"/>
      <c r="K385" s="209"/>
      <c r="L385" s="209"/>
      <c r="M385" s="209"/>
      <c r="N385" s="210"/>
      <c r="O385" s="210"/>
      <c r="P385" s="176" t="e">
        <f t="shared" si="64"/>
        <v>#DIV/0!</v>
      </c>
      <c r="Q385" s="209"/>
      <c r="R385" s="209"/>
      <c r="S385" s="210"/>
      <c r="T385" s="209"/>
      <c r="U385" s="209"/>
      <c r="V385" s="210"/>
      <c r="W385" s="209"/>
      <c r="X385" s="209"/>
      <c r="Y385" s="210"/>
      <c r="Z385" s="55">
        <f t="shared" si="65"/>
        <v>0</v>
      </c>
      <c r="AA385" s="55">
        <f t="shared" si="65"/>
        <v>0</v>
      </c>
      <c r="AB385" s="210"/>
      <c r="AC385" s="83"/>
      <c r="AD385" s="83"/>
      <c r="AE385" s="291"/>
      <c r="AF385" s="209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176">
        <v>0</v>
      </c>
      <c r="AX385" s="209"/>
      <c r="AY385" s="209"/>
      <c r="AZ385" s="210"/>
      <c r="BA385" s="83"/>
      <c r="BB385" s="83"/>
      <c r="BC385" s="291"/>
      <c r="BD385" s="209"/>
      <c r="BE385" s="209"/>
      <c r="BF385" s="210"/>
      <c r="BG385" s="209"/>
      <c r="BH385" s="209"/>
      <c r="BI385" s="210"/>
      <c r="BJ385" s="55">
        <f t="shared" si="66"/>
        <v>0</v>
      </c>
      <c r="BK385" s="55">
        <f t="shared" si="66"/>
        <v>0</v>
      </c>
      <c r="BL385" s="210"/>
    </row>
    <row r="386" spans="1:64" hidden="1" x14ac:dyDescent="0.55000000000000004">
      <c r="A386" s="216"/>
      <c r="B386" s="217"/>
      <c r="C386" s="217"/>
      <c r="D386" s="217"/>
      <c r="E386" s="217"/>
      <c r="F386" s="217"/>
      <c r="G386" s="217"/>
      <c r="H386" s="223" t="s">
        <v>119</v>
      </c>
      <c r="I386" s="226"/>
      <c r="J386" s="209"/>
      <c r="K386" s="209"/>
      <c r="L386" s="209"/>
      <c r="M386" s="209"/>
      <c r="N386" s="210"/>
      <c r="O386" s="210"/>
      <c r="P386" s="176" t="e">
        <f t="shared" si="64"/>
        <v>#DIV/0!</v>
      </c>
      <c r="Q386" s="209"/>
      <c r="R386" s="209"/>
      <c r="S386" s="210"/>
      <c r="T386" s="209"/>
      <c r="U386" s="209"/>
      <c r="V386" s="210"/>
      <c r="W386" s="209"/>
      <c r="X386" s="209"/>
      <c r="Y386" s="210"/>
      <c r="Z386" s="55">
        <f t="shared" si="65"/>
        <v>0</v>
      </c>
      <c r="AA386" s="55">
        <f t="shared" si="65"/>
        <v>0</v>
      </c>
      <c r="AB386" s="210"/>
      <c r="AC386" s="83"/>
      <c r="AD386" s="83"/>
      <c r="AE386" s="291"/>
      <c r="AF386" s="209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176">
        <v>0</v>
      </c>
      <c r="AX386" s="209"/>
      <c r="AY386" s="209"/>
      <c r="AZ386" s="210"/>
      <c r="BA386" s="83"/>
      <c r="BB386" s="83"/>
      <c r="BC386" s="291"/>
      <c r="BD386" s="209"/>
      <c r="BE386" s="209"/>
      <c r="BF386" s="210"/>
      <c r="BG386" s="209"/>
      <c r="BH386" s="209"/>
      <c r="BI386" s="210"/>
      <c r="BJ386" s="55">
        <f t="shared" si="66"/>
        <v>0</v>
      </c>
      <c r="BK386" s="55">
        <f t="shared" si="66"/>
        <v>0</v>
      </c>
      <c r="BL386" s="210"/>
    </row>
    <row r="387" spans="1:64" hidden="1" x14ac:dyDescent="0.55000000000000004">
      <c r="A387" s="216"/>
      <c r="B387" s="217"/>
      <c r="C387" s="217"/>
      <c r="D387" s="214" t="s">
        <v>70</v>
      </c>
      <c r="E387" s="217"/>
      <c r="F387" s="217"/>
      <c r="G387" s="217"/>
      <c r="H387" s="219"/>
      <c r="I387" s="226"/>
      <c r="J387" s="209"/>
      <c r="K387" s="209"/>
      <c r="L387" s="209"/>
      <c r="M387" s="209"/>
      <c r="N387" s="210"/>
      <c r="O387" s="210"/>
      <c r="P387" s="176" t="e">
        <f t="shared" si="64"/>
        <v>#DIV/0!</v>
      </c>
      <c r="Q387" s="209"/>
      <c r="R387" s="209"/>
      <c r="S387" s="210"/>
      <c r="T387" s="209"/>
      <c r="U387" s="209"/>
      <c r="V387" s="210"/>
      <c r="W387" s="209"/>
      <c r="X387" s="209"/>
      <c r="Y387" s="210"/>
      <c r="Z387" s="55">
        <f t="shared" si="65"/>
        <v>0</v>
      </c>
      <c r="AA387" s="55">
        <f t="shared" si="65"/>
        <v>0</v>
      </c>
      <c r="AB387" s="210"/>
      <c r="AC387" s="83"/>
      <c r="AD387" s="83"/>
      <c r="AE387" s="291"/>
      <c r="AF387" s="209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176">
        <v>0</v>
      </c>
      <c r="AX387" s="209"/>
      <c r="AY387" s="209"/>
      <c r="AZ387" s="210"/>
      <c r="BA387" s="83"/>
      <c r="BB387" s="83"/>
      <c r="BC387" s="291"/>
      <c r="BD387" s="209"/>
      <c r="BE387" s="209"/>
      <c r="BF387" s="210"/>
      <c r="BG387" s="209"/>
      <c r="BH387" s="209"/>
      <c r="BI387" s="210"/>
      <c r="BJ387" s="55">
        <f t="shared" si="66"/>
        <v>0</v>
      </c>
      <c r="BK387" s="55">
        <f t="shared" si="66"/>
        <v>0</v>
      </c>
      <c r="BL387" s="210"/>
    </row>
    <row r="388" spans="1:64" hidden="1" x14ac:dyDescent="0.55000000000000004">
      <c r="A388" s="216"/>
      <c r="B388" s="217"/>
      <c r="C388" s="217"/>
      <c r="D388" s="214"/>
      <c r="E388" s="214" t="s">
        <v>71</v>
      </c>
      <c r="F388" s="217"/>
      <c r="G388" s="217"/>
      <c r="H388" s="219"/>
      <c r="I388" s="226"/>
      <c r="J388" s="209"/>
      <c r="K388" s="209"/>
      <c r="L388" s="209"/>
      <c r="M388" s="209"/>
      <c r="N388" s="210"/>
      <c r="O388" s="210"/>
      <c r="P388" s="176" t="e">
        <f t="shared" si="64"/>
        <v>#DIV/0!</v>
      </c>
      <c r="Q388" s="209"/>
      <c r="R388" s="209"/>
      <c r="S388" s="210"/>
      <c r="T388" s="209"/>
      <c r="U388" s="209"/>
      <c r="V388" s="210"/>
      <c r="W388" s="209"/>
      <c r="X388" s="209"/>
      <c r="Y388" s="210"/>
      <c r="Z388" s="55">
        <f t="shared" si="65"/>
        <v>0</v>
      </c>
      <c r="AA388" s="55">
        <f t="shared" si="65"/>
        <v>0</v>
      </c>
      <c r="AB388" s="210"/>
      <c r="AC388" s="83"/>
      <c r="AD388" s="83"/>
      <c r="AE388" s="291"/>
      <c r="AF388" s="209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176">
        <v>0</v>
      </c>
      <c r="AX388" s="209"/>
      <c r="AY388" s="209"/>
      <c r="AZ388" s="210"/>
      <c r="BA388" s="83"/>
      <c r="BB388" s="83"/>
      <c r="BC388" s="291"/>
      <c r="BD388" s="209"/>
      <c r="BE388" s="209"/>
      <c r="BF388" s="210"/>
      <c r="BG388" s="209"/>
      <c r="BH388" s="209"/>
      <c r="BI388" s="210"/>
      <c r="BJ388" s="55">
        <f t="shared" si="66"/>
        <v>0</v>
      </c>
      <c r="BK388" s="55">
        <f t="shared" si="66"/>
        <v>0</v>
      </c>
      <c r="BL388" s="210"/>
    </row>
    <row r="389" spans="1:64" hidden="1" x14ac:dyDescent="0.55000000000000004">
      <c r="A389" s="216"/>
      <c r="B389" s="217"/>
      <c r="C389" s="217"/>
      <c r="D389" s="214"/>
      <c r="E389" s="92"/>
      <c r="F389" s="217"/>
      <c r="G389" s="217"/>
      <c r="H389" s="223" t="s">
        <v>119</v>
      </c>
      <c r="I389" s="226"/>
      <c r="J389" s="209"/>
      <c r="K389" s="209"/>
      <c r="L389" s="209"/>
      <c r="M389" s="209"/>
      <c r="N389" s="210"/>
      <c r="O389" s="210"/>
      <c r="P389" s="176" t="e">
        <f t="shared" si="64"/>
        <v>#DIV/0!</v>
      </c>
      <c r="Q389" s="209"/>
      <c r="R389" s="209"/>
      <c r="S389" s="210"/>
      <c r="T389" s="209"/>
      <c r="U389" s="209"/>
      <c r="V389" s="210"/>
      <c r="W389" s="209"/>
      <c r="X389" s="209"/>
      <c r="Y389" s="210"/>
      <c r="Z389" s="55">
        <f t="shared" si="65"/>
        <v>0</v>
      </c>
      <c r="AA389" s="55">
        <f t="shared" si="65"/>
        <v>0</v>
      </c>
      <c r="AB389" s="210"/>
      <c r="AC389" s="83"/>
      <c r="AD389" s="83"/>
      <c r="AE389" s="291"/>
      <c r="AF389" s="209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176">
        <v>0</v>
      </c>
      <c r="AX389" s="209"/>
      <c r="AY389" s="209"/>
      <c r="AZ389" s="210"/>
      <c r="BA389" s="83"/>
      <c r="BB389" s="83"/>
      <c r="BC389" s="291"/>
      <c r="BD389" s="209"/>
      <c r="BE389" s="209"/>
      <c r="BF389" s="210"/>
      <c r="BG389" s="209"/>
      <c r="BH389" s="209"/>
      <c r="BI389" s="210"/>
      <c r="BJ389" s="55">
        <f t="shared" si="66"/>
        <v>0</v>
      </c>
      <c r="BK389" s="55">
        <f t="shared" si="66"/>
        <v>0</v>
      </c>
      <c r="BL389" s="210"/>
    </row>
    <row r="390" spans="1:64" hidden="1" x14ac:dyDescent="0.55000000000000004">
      <c r="A390" s="216"/>
      <c r="B390" s="217"/>
      <c r="C390" s="217"/>
      <c r="D390" s="214"/>
      <c r="E390" s="227" t="s">
        <v>127</v>
      </c>
      <c r="F390" s="92"/>
      <c r="G390" s="217"/>
      <c r="H390" s="219"/>
      <c r="I390" s="226"/>
      <c r="J390" s="209"/>
      <c r="K390" s="209"/>
      <c r="L390" s="209"/>
      <c r="M390" s="209"/>
      <c r="N390" s="210"/>
      <c r="O390" s="210"/>
      <c r="P390" s="176" t="e">
        <f t="shared" si="64"/>
        <v>#DIV/0!</v>
      </c>
      <c r="Q390" s="209"/>
      <c r="R390" s="209"/>
      <c r="S390" s="210"/>
      <c r="T390" s="209"/>
      <c r="U390" s="209"/>
      <c r="V390" s="210"/>
      <c r="W390" s="209"/>
      <c r="X390" s="209"/>
      <c r="Y390" s="210"/>
      <c r="Z390" s="55">
        <f t="shared" si="65"/>
        <v>0</v>
      </c>
      <c r="AA390" s="55">
        <f t="shared" si="65"/>
        <v>0</v>
      </c>
      <c r="AB390" s="210"/>
      <c r="AC390" s="83"/>
      <c r="AD390" s="83"/>
      <c r="AE390" s="291"/>
      <c r="AF390" s="209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176">
        <v>0</v>
      </c>
      <c r="AX390" s="209"/>
      <c r="AY390" s="209"/>
      <c r="AZ390" s="210"/>
      <c r="BA390" s="83"/>
      <c r="BB390" s="83"/>
      <c r="BC390" s="291"/>
      <c r="BD390" s="209"/>
      <c r="BE390" s="209"/>
      <c r="BF390" s="210"/>
      <c r="BG390" s="209"/>
      <c r="BH390" s="209"/>
      <c r="BI390" s="210"/>
      <c r="BJ390" s="55">
        <f t="shared" si="66"/>
        <v>0</v>
      </c>
      <c r="BK390" s="55">
        <f t="shared" si="66"/>
        <v>0</v>
      </c>
      <c r="BL390" s="210"/>
    </row>
    <row r="391" spans="1:64" hidden="1" x14ac:dyDescent="0.55000000000000004">
      <c r="A391" s="216"/>
      <c r="B391" s="217"/>
      <c r="C391" s="217"/>
      <c r="D391" s="214"/>
      <c r="E391" s="227"/>
      <c r="F391" s="92"/>
      <c r="G391" s="217"/>
      <c r="H391" s="223" t="s">
        <v>119</v>
      </c>
      <c r="I391" s="226"/>
      <c r="J391" s="209"/>
      <c r="K391" s="209"/>
      <c r="L391" s="209"/>
      <c r="M391" s="209"/>
      <c r="N391" s="210"/>
      <c r="O391" s="210"/>
      <c r="P391" s="176" t="e">
        <f t="shared" si="64"/>
        <v>#DIV/0!</v>
      </c>
      <c r="Q391" s="209"/>
      <c r="R391" s="209"/>
      <c r="S391" s="210"/>
      <c r="T391" s="209"/>
      <c r="U391" s="209"/>
      <c r="V391" s="210"/>
      <c r="W391" s="209"/>
      <c r="X391" s="209"/>
      <c r="Y391" s="210"/>
      <c r="Z391" s="55">
        <f t="shared" si="65"/>
        <v>0</v>
      </c>
      <c r="AA391" s="55">
        <f t="shared" si="65"/>
        <v>0</v>
      </c>
      <c r="AB391" s="210"/>
      <c r="AC391" s="83"/>
      <c r="AD391" s="83"/>
      <c r="AE391" s="291"/>
      <c r="AF391" s="209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176">
        <v>0</v>
      </c>
      <c r="AX391" s="209"/>
      <c r="AY391" s="209"/>
      <c r="AZ391" s="210"/>
      <c r="BA391" s="83"/>
      <c r="BB391" s="83"/>
      <c r="BC391" s="291"/>
      <c r="BD391" s="209"/>
      <c r="BE391" s="209"/>
      <c r="BF391" s="210"/>
      <c r="BG391" s="209"/>
      <c r="BH391" s="209"/>
      <c r="BI391" s="210"/>
      <c r="BJ391" s="55">
        <f t="shared" si="66"/>
        <v>0</v>
      </c>
      <c r="BK391" s="55">
        <f t="shared" si="66"/>
        <v>0</v>
      </c>
      <c r="BL391" s="210"/>
    </row>
    <row r="392" spans="1:64" hidden="1" x14ac:dyDescent="0.55000000000000004">
      <c r="A392" s="216"/>
      <c r="B392" s="217"/>
      <c r="C392" s="217"/>
      <c r="D392" s="214" t="s">
        <v>94</v>
      </c>
      <c r="E392" s="214"/>
      <c r="F392" s="214"/>
      <c r="G392" s="217"/>
      <c r="H392" s="219"/>
      <c r="I392" s="226"/>
      <c r="J392" s="209"/>
      <c r="K392" s="209"/>
      <c r="L392" s="209"/>
      <c r="M392" s="209"/>
      <c r="N392" s="210"/>
      <c r="O392" s="210"/>
      <c r="P392" s="176" t="e">
        <f t="shared" si="64"/>
        <v>#DIV/0!</v>
      </c>
      <c r="Q392" s="209"/>
      <c r="R392" s="209"/>
      <c r="S392" s="210"/>
      <c r="T392" s="209"/>
      <c r="U392" s="209"/>
      <c r="V392" s="210"/>
      <c r="W392" s="209"/>
      <c r="X392" s="209"/>
      <c r="Y392" s="210"/>
      <c r="Z392" s="55">
        <f t="shared" si="65"/>
        <v>0</v>
      </c>
      <c r="AA392" s="55">
        <f t="shared" si="65"/>
        <v>0</v>
      </c>
      <c r="AB392" s="210"/>
      <c r="AC392" s="83"/>
      <c r="AD392" s="83"/>
      <c r="AE392" s="291"/>
      <c r="AF392" s="209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176">
        <v>0</v>
      </c>
      <c r="AX392" s="209"/>
      <c r="AY392" s="209"/>
      <c r="AZ392" s="210"/>
      <c r="BA392" s="83"/>
      <c r="BB392" s="83"/>
      <c r="BC392" s="291"/>
      <c r="BD392" s="209"/>
      <c r="BE392" s="209"/>
      <c r="BF392" s="210"/>
      <c r="BG392" s="209"/>
      <c r="BH392" s="209"/>
      <c r="BI392" s="210"/>
      <c r="BJ392" s="55">
        <f t="shared" si="66"/>
        <v>0</v>
      </c>
      <c r="BK392" s="55">
        <f t="shared" si="66"/>
        <v>0</v>
      </c>
      <c r="BL392" s="210"/>
    </row>
    <row r="393" spans="1:64" hidden="1" x14ac:dyDescent="0.55000000000000004">
      <c r="A393" s="216"/>
      <c r="B393" s="217"/>
      <c r="C393" s="217"/>
      <c r="D393" s="214"/>
      <c r="E393" s="214" t="s">
        <v>128</v>
      </c>
      <c r="F393" s="214"/>
      <c r="G393" s="217"/>
      <c r="H393" s="219"/>
      <c r="I393" s="226"/>
      <c r="J393" s="209"/>
      <c r="K393" s="209"/>
      <c r="L393" s="209"/>
      <c r="M393" s="209"/>
      <c r="N393" s="210"/>
      <c r="O393" s="210"/>
      <c r="P393" s="176" t="e">
        <f t="shared" si="64"/>
        <v>#DIV/0!</v>
      </c>
      <c r="Q393" s="209"/>
      <c r="R393" s="209"/>
      <c r="S393" s="210"/>
      <c r="T393" s="209"/>
      <c r="U393" s="209"/>
      <c r="V393" s="210"/>
      <c r="W393" s="209"/>
      <c r="X393" s="209"/>
      <c r="Y393" s="210"/>
      <c r="Z393" s="55">
        <f t="shared" si="65"/>
        <v>0</v>
      </c>
      <c r="AA393" s="55">
        <f t="shared" si="65"/>
        <v>0</v>
      </c>
      <c r="AB393" s="210"/>
      <c r="AC393" s="83"/>
      <c r="AD393" s="83"/>
      <c r="AE393" s="291"/>
      <c r="AF393" s="209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176">
        <v>0</v>
      </c>
      <c r="AX393" s="209"/>
      <c r="AY393" s="209"/>
      <c r="AZ393" s="210"/>
      <c r="BA393" s="83"/>
      <c r="BB393" s="83"/>
      <c r="BC393" s="291"/>
      <c r="BD393" s="209"/>
      <c r="BE393" s="209"/>
      <c r="BF393" s="210"/>
      <c r="BG393" s="209"/>
      <c r="BH393" s="209"/>
      <c r="BI393" s="210"/>
      <c r="BJ393" s="55">
        <f t="shared" si="66"/>
        <v>0</v>
      </c>
      <c r="BK393" s="55">
        <f t="shared" si="66"/>
        <v>0</v>
      </c>
      <c r="BL393" s="210"/>
    </row>
    <row r="394" spans="1:64" hidden="1" x14ac:dyDescent="0.55000000000000004">
      <c r="A394" s="216"/>
      <c r="B394" s="217"/>
      <c r="C394" s="217"/>
      <c r="D394" s="217"/>
      <c r="E394" s="217"/>
      <c r="F394" s="217"/>
      <c r="G394" s="228" t="s">
        <v>129</v>
      </c>
      <c r="H394" s="229"/>
      <c r="I394" s="226"/>
      <c r="J394" s="209"/>
      <c r="K394" s="209"/>
      <c r="L394" s="209"/>
      <c r="M394" s="209"/>
      <c r="N394" s="210"/>
      <c r="O394" s="210"/>
      <c r="P394" s="176" t="e">
        <f t="shared" si="64"/>
        <v>#DIV/0!</v>
      </c>
      <c r="Q394" s="209"/>
      <c r="R394" s="209"/>
      <c r="S394" s="210"/>
      <c r="T394" s="209"/>
      <c r="U394" s="209"/>
      <c r="V394" s="210"/>
      <c r="W394" s="209"/>
      <c r="X394" s="209"/>
      <c r="Y394" s="210"/>
      <c r="Z394" s="55">
        <f t="shared" si="65"/>
        <v>0</v>
      </c>
      <c r="AA394" s="55">
        <f t="shared" si="65"/>
        <v>0</v>
      </c>
      <c r="AB394" s="210"/>
      <c r="AC394" s="83"/>
      <c r="AD394" s="83"/>
      <c r="AE394" s="291"/>
      <c r="AF394" s="209"/>
      <c r="AG394" s="209"/>
      <c r="AH394" s="210"/>
      <c r="AI394" s="209"/>
      <c r="AJ394" s="209"/>
      <c r="AK394" s="210"/>
      <c r="AL394" s="209"/>
      <c r="AM394" s="209"/>
      <c r="AN394" s="210"/>
      <c r="AO394" s="209"/>
      <c r="AP394" s="209"/>
      <c r="AQ394" s="210"/>
      <c r="AR394" s="209"/>
      <c r="AS394" s="209"/>
      <c r="AT394" s="210"/>
      <c r="AU394" s="209"/>
      <c r="AV394" s="209"/>
      <c r="AW394" s="176">
        <v>0</v>
      </c>
      <c r="AX394" s="209"/>
      <c r="AY394" s="209"/>
      <c r="AZ394" s="210"/>
      <c r="BA394" s="83"/>
      <c r="BB394" s="83"/>
      <c r="BC394" s="291"/>
      <c r="BD394" s="209"/>
      <c r="BE394" s="209"/>
      <c r="BF394" s="210"/>
      <c r="BG394" s="209"/>
      <c r="BH394" s="209"/>
      <c r="BI394" s="210"/>
      <c r="BJ394" s="55">
        <f t="shared" si="66"/>
        <v>0</v>
      </c>
      <c r="BK394" s="55">
        <f t="shared" si="66"/>
        <v>0</v>
      </c>
      <c r="BL394" s="210"/>
    </row>
    <row r="395" spans="1:64" hidden="1" x14ac:dyDescent="0.55000000000000004">
      <c r="A395" s="243"/>
      <c r="B395" s="244"/>
      <c r="C395" s="244"/>
      <c r="D395" s="244"/>
      <c r="E395" s="244"/>
      <c r="F395" s="244"/>
      <c r="G395" s="245"/>
      <c r="H395" s="246" t="s">
        <v>119</v>
      </c>
      <c r="I395" s="226"/>
      <c r="J395" s="209"/>
      <c r="K395" s="209"/>
      <c r="L395" s="209"/>
      <c r="M395" s="209"/>
      <c r="N395" s="210"/>
      <c r="O395" s="210"/>
      <c r="P395" s="176" t="e">
        <f t="shared" si="64"/>
        <v>#DIV/0!</v>
      </c>
      <c r="Q395" s="209"/>
      <c r="R395" s="209"/>
      <c r="S395" s="210"/>
      <c r="T395" s="209"/>
      <c r="U395" s="209"/>
      <c r="V395" s="210"/>
      <c r="W395" s="209"/>
      <c r="X395" s="209"/>
      <c r="Y395" s="210"/>
      <c r="Z395" s="55">
        <f t="shared" si="65"/>
        <v>0</v>
      </c>
      <c r="AA395" s="55">
        <f t="shared" si="65"/>
        <v>0</v>
      </c>
      <c r="AB395" s="210"/>
      <c r="AC395" s="83"/>
      <c r="AD395" s="83"/>
      <c r="AE395" s="291"/>
      <c r="AF395" s="209"/>
      <c r="AG395" s="209"/>
      <c r="AH395" s="210"/>
      <c r="AI395" s="209"/>
      <c r="AJ395" s="209"/>
      <c r="AK395" s="210"/>
      <c r="AL395" s="209"/>
      <c r="AM395" s="209"/>
      <c r="AN395" s="210"/>
      <c r="AO395" s="209"/>
      <c r="AP395" s="209"/>
      <c r="AQ395" s="210"/>
      <c r="AR395" s="209"/>
      <c r="AS395" s="209"/>
      <c r="AT395" s="210"/>
      <c r="AU395" s="209"/>
      <c r="AV395" s="209"/>
      <c r="AW395" s="176">
        <v>0</v>
      </c>
      <c r="AX395" s="209"/>
      <c r="AY395" s="209"/>
      <c r="AZ395" s="210"/>
      <c r="BA395" s="83"/>
      <c r="BB395" s="83"/>
      <c r="BC395" s="291"/>
      <c r="BD395" s="209"/>
      <c r="BE395" s="209"/>
      <c r="BF395" s="210"/>
      <c r="BG395" s="209"/>
      <c r="BH395" s="209"/>
      <c r="BI395" s="210"/>
      <c r="BJ395" s="55">
        <f t="shared" si="66"/>
        <v>0</v>
      </c>
      <c r="BK395" s="55">
        <f t="shared" si="66"/>
        <v>0</v>
      </c>
      <c r="BL395" s="210"/>
    </row>
    <row r="396" spans="1:64" hidden="1" x14ac:dyDescent="0.55000000000000004">
      <c r="A396" s="247"/>
      <c r="B396" s="248"/>
      <c r="C396" s="248"/>
      <c r="D396" s="249"/>
      <c r="E396" s="248"/>
      <c r="F396" s="249" t="s">
        <v>59</v>
      </c>
      <c r="G396" s="248"/>
      <c r="H396" s="250"/>
      <c r="I396" s="251" t="e">
        <f t="shared" ref="I396:I426" si="67">SUM(J396:U396)</f>
        <v>#DIV/0!</v>
      </c>
      <c r="J396" s="209"/>
      <c r="K396" s="209"/>
      <c r="L396" s="209"/>
      <c r="M396" s="209"/>
      <c r="N396" s="210"/>
      <c r="O396" s="210"/>
      <c r="P396" s="176" t="e">
        <f t="shared" si="64"/>
        <v>#DIV/0!</v>
      </c>
      <c r="Q396" s="209"/>
      <c r="R396" s="209"/>
      <c r="S396" s="210"/>
      <c r="T396" s="209"/>
      <c r="U396" s="209"/>
      <c r="V396" s="210"/>
      <c r="W396" s="209"/>
      <c r="X396" s="209"/>
      <c r="Y396" s="210"/>
      <c r="Z396" s="55">
        <f t="shared" si="65"/>
        <v>0</v>
      </c>
      <c r="AA396" s="55">
        <f t="shared" si="65"/>
        <v>0</v>
      </c>
      <c r="AB396" s="210"/>
      <c r="AC396" s="83"/>
      <c r="AD396" s="83"/>
      <c r="AE396" s="291"/>
      <c r="AF396" s="209"/>
      <c r="AG396" s="209"/>
      <c r="AH396" s="210"/>
      <c r="AI396" s="209"/>
      <c r="AJ396" s="209"/>
      <c r="AK396" s="210"/>
      <c r="AL396" s="209"/>
      <c r="AM396" s="209"/>
      <c r="AN396" s="210"/>
      <c r="AO396" s="209"/>
      <c r="AP396" s="209"/>
      <c r="AQ396" s="210"/>
      <c r="AR396" s="209"/>
      <c r="AS396" s="209"/>
      <c r="AT396" s="210"/>
      <c r="AU396" s="209"/>
      <c r="AV396" s="209"/>
      <c r="AW396" s="176">
        <v>0</v>
      </c>
      <c r="AX396" s="209"/>
      <c r="AY396" s="209"/>
      <c r="AZ396" s="210"/>
      <c r="BA396" s="83"/>
      <c r="BB396" s="83"/>
      <c r="BC396" s="291"/>
      <c r="BD396" s="209"/>
      <c r="BE396" s="209"/>
      <c r="BF396" s="210"/>
      <c r="BG396" s="209"/>
      <c r="BH396" s="209"/>
      <c r="BI396" s="210"/>
      <c r="BJ396" s="55">
        <f t="shared" si="66"/>
        <v>0</v>
      </c>
      <c r="BK396" s="55">
        <f t="shared" si="66"/>
        <v>0</v>
      </c>
      <c r="BL396" s="210"/>
    </row>
    <row r="397" spans="1:64" hidden="1" x14ac:dyDescent="0.55000000000000004">
      <c r="A397" s="216"/>
      <c r="B397" s="217"/>
      <c r="C397" s="217"/>
      <c r="D397" s="214"/>
      <c r="E397" s="217"/>
      <c r="F397" s="91" t="s">
        <v>151</v>
      </c>
      <c r="G397" s="217"/>
      <c r="H397" s="219"/>
      <c r="I397" s="226" t="e">
        <f t="shared" si="67"/>
        <v>#DIV/0!</v>
      </c>
      <c r="J397" s="209"/>
      <c r="K397" s="209"/>
      <c r="L397" s="209"/>
      <c r="M397" s="209"/>
      <c r="N397" s="210"/>
      <c r="O397" s="210"/>
      <c r="P397" s="176" t="e">
        <f t="shared" ref="P397:P442" si="68">SUM(O397*100/L397)</f>
        <v>#DIV/0!</v>
      </c>
      <c r="Q397" s="209"/>
      <c r="R397" s="209"/>
      <c r="S397" s="210"/>
      <c r="T397" s="209"/>
      <c r="U397" s="209"/>
      <c r="V397" s="210"/>
      <c r="W397" s="209"/>
      <c r="X397" s="209"/>
      <c r="Y397" s="210"/>
      <c r="Z397" s="55">
        <f t="shared" ref="Z397:AA442" si="69">SUM(Q397,T397,W397)</f>
        <v>0</v>
      </c>
      <c r="AA397" s="55">
        <f t="shared" si="69"/>
        <v>0</v>
      </c>
      <c r="AB397" s="210"/>
      <c r="AC397" s="83"/>
      <c r="AD397" s="83"/>
      <c r="AE397" s="291"/>
      <c r="AF397" s="209"/>
      <c r="AG397" s="209"/>
      <c r="AH397" s="210"/>
      <c r="AI397" s="209"/>
      <c r="AJ397" s="209"/>
      <c r="AK397" s="210"/>
      <c r="AL397" s="209"/>
      <c r="AM397" s="209"/>
      <c r="AN397" s="210"/>
      <c r="AO397" s="209"/>
      <c r="AP397" s="209"/>
      <c r="AQ397" s="210"/>
      <c r="AR397" s="209"/>
      <c r="AS397" s="209"/>
      <c r="AT397" s="210"/>
      <c r="AU397" s="209"/>
      <c r="AV397" s="209"/>
      <c r="AW397" s="176">
        <v>0</v>
      </c>
      <c r="AX397" s="209"/>
      <c r="AY397" s="209"/>
      <c r="AZ397" s="210"/>
      <c r="BA397" s="83"/>
      <c r="BB397" s="83"/>
      <c r="BC397" s="291"/>
      <c r="BD397" s="209"/>
      <c r="BE397" s="209"/>
      <c r="BF397" s="210"/>
      <c r="BG397" s="209"/>
      <c r="BH397" s="209"/>
      <c r="BI397" s="210"/>
      <c r="BJ397" s="55">
        <f t="shared" ref="BJ397:BK442" si="70">SUM(BA397,BD397,BG397)</f>
        <v>0</v>
      </c>
      <c r="BK397" s="55">
        <f t="shared" si="70"/>
        <v>0</v>
      </c>
      <c r="BL397" s="210"/>
    </row>
    <row r="398" spans="1:64" s="225" customFormat="1" hidden="1" x14ac:dyDescent="0.55000000000000004">
      <c r="A398" s="220"/>
      <c r="B398" s="221"/>
      <c r="C398" s="221"/>
      <c r="D398" s="222"/>
      <c r="E398" s="221"/>
      <c r="F398" s="252"/>
      <c r="G398" s="221" t="s">
        <v>168</v>
      </c>
      <c r="H398" s="223"/>
      <c r="I398" s="226" t="e">
        <f t="shared" si="67"/>
        <v>#DIV/0!</v>
      </c>
      <c r="J398" s="209"/>
      <c r="K398" s="209"/>
      <c r="L398" s="209"/>
      <c r="M398" s="209"/>
      <c r="N398" s="210"/>
      <c r="O398" s="210"/>
      <c r="P398" s="176" t="e">
        <f t="shared" si="68"/>
        <v>#DIV/0!</v>
      </c>
      <c r="Q398" s="209"/>
      <c r="R398" s="209"/>
      <c r="S398" s="210"/>
      <c r="T398" s="209"/>
      <c r="U398" s="209"/>
      <c r="V398" s="210"/>
      <c r="W398" s="209"/>
      <c r="X398" s="209"/>
      <c r="Y398" s="210"/>
      <c r="Z398" s="55">
        <f t="shared" si="69"/>
        <v>0</v>
      </c>
      <c r="AA398" s="55">
        <f t="shared" si="69"/>
        <v>0</v>
      </c>
      <c r="AB398" s="210"/>
      <c r="AC398" s="83"/>
      <c r="AD398" s="83"/>
      <c r="AE398" s="291"/>
      <c r="AF398" s="209"/>
      <c r="AG398" s="209"/>
      <c r="AH398" s="210"/>
      <c r="AI398" s="209"/>
      <c r="AJ398" s="209"/>
      <c r="AK398" s="210"/>
      <c r="AL398" s="209"/>
      <c r="AM398" s="209"/>
      <c r="AN398" s="210"/>
      <c r="AO398" s="209"/>
      <c r="AP398" s="209"/>
      <c r="AQ398" s="210"/>
      <c r="AR398" s="209"/>
      <c r="AS398" s="209"/>
      <c r="AT398" s="210"/>
      <c r="AU398" s="209"/>
      <c r="AV398" s="209"/>
      <c r="AW398" s="176">
        <v>0</v>
      </c>
      <c r="AX398" s="209"/>
      <c r="AY398" s="209"/>
      <c r="AZ398" s="210"/>
      <c r="BA398" s="83"/>
      <c r="BB398" s="83"/>
      <c r="BC398" s="291"/>
      <c r="BD398" s="209"/>
      <c r="BE398" s="209"/>
      <c r="BF398" s="210"/>
      <c r="BG398" s="209"/>
      <c r="BH398" s="209"/>
      <c r="BI398" s="210"/>
      <c r="BJ398" s="55">
        <f t="shared" si="70"/>
        <v>0</v>
      </c>
      <c r="BK398" s="55">
        <f t="shared" si="70"/>
        <v>0</v>
      </c>
      <c r="BL398" s="210"/>
    </row>
    <row r="399" spans="1:64" s="258" customFormat="1" hidden="1" x14ac:dyDescent="0.55000000000000004">
      <c r="A399" s="253"/>
      <c r="B399" s="254"/>
      <c r="C399" s="254"/>
      <c r="D399" s="255"/>
      <c r="E399" s="254"/>
      <c r="F399" s="256"/>
      <c r="G399" s="254" t="s">
        <v>169</v>
      </c>
      <c r="H399" s="257"/>
      <c r="I399" s="226" t="e">
        <f t="shared" si="67"/>
        <v>#DIV/0!</v>
      </c>
      <c r="J399" s="209"/>
      <c r="K399" s="209"/>
      <c r="L399" s="209"/>
      <c r="M399" s="209"/>
      <c r="N399" s="210"/>
      <c r="O399" s="210"/>
      <c r="P399" s="176" t="e">
        <f t="shared" si="68"/>
        <v>#DIV/0!</v>
      </c>
      <c r="Q399" s="209"/>
      <c r="R399" s="209"/>
      <c r="S399" s="210"/>
      <c r="T399" s="209"/>
      <c r="U399" s="209"/>
      <c r="V399" s="210"/>
      <c r="W399" s="209"/>
      <c r="X399" s="209"/>
      <c r="Y399" s="210"/>
      <c r="Z399" s="55">
        <f t="shared" si="69"/>
        <v>0</v>
      </c>
      <c r="AA399" s="55">
        <f t="shared" si="69"/>
        <v>0</v>
      </c>
      <c r="AB399" s="210"/>
      <c r="AC399" s="83"/>
      <c r="AD399" s="83"/>
      <c r="AE399" s="291"/>
      <c r="AF399" s="209"/>
      <c r="AG399" s="209"/>
      <c r="AH399" s="210"/>
      <c r="AI399" s="209"/>
      <c r="AJ399" s="209"/>
      <c r="AK399" s="210"/>
      <c r="AL399" s="209"/>
      <c r="AM399" s="209"/>
      <c r="AN399" s="210"/>
      <c r="AO399" s="209"/>
      <c r="AP399" s="209"/>
      <c r="AQ399" s="210"/>
      <c r="AR399" s="209"/>
      <c r="AS399" s="209"/>
      <c r="AT399" s="210"/>
      <c r="AU399" s="209"/>
      <c r="AV399" s="209"/>
      <c r="AW399" s="176">
        <v>0</v>
      </c>
      <c r="AX399" s="209"/>
      <c r="AY399" s="209"/>
      <c r="AZ399" s="210"/>
      <c r="BA399" s="83"/>
      <c r="BB399" s="83"/>
      <c r="BC399" s="291"/>
      <c r="BD399" s="209"/>
      <c r="BE399" s="209"/>
      <c r="BF399" s="210"/>
      <c r="BG399" s="209"/>
      <c r="BH399" s="209"/>
      <c r="BI399" s="210"/>
      <c r="BJ399" s="55">
        <f t="shared" si="70"/>
        <v>0</v>
      </c>
      <c r="BK399" s="55">
        <f t="shared" si="70"/>
        <v>0</v>
      </c>
      <c r="BL399" s="210"/>
    </row>
    <row r="400" spans="1:64" hidden="1" x14ac:dyDescent="0.55000000000000004">
      <c r="A400" s="216"/>
      <c r="B400" s="217"/>
      <c r="C400" s="217"/>
      <c r="D400" s="214"/>
      <c r="E400" s="217"/>
      <c r="F400" s="91" t="s">
        <v>170</v>
      </c>
      <c r="G400" s="217"/>
      <c r="H400" s="219"/>
      <c r="I400" s="226" t="e">
        <f t="shared" si="67"/>
        <v>#DIV/0!</v>
      </c>
      <c r="J400" s="209"/>
      <c r="K400" s="209"/>
      <c r="L400" s="209"/>
      <c r="M400" s="209"/>
      <c r="N400" s="210"/>
      <c r="O400" s="210"/>
      <c r="P400" s="176" t="e">
        <f t="shared" si="68"/>
        <v>#DIV/0!</v>
      </c>
      <c r="Q400" s="209"/>
      <c r="R400" s="209"/>
      <c r="S400" s="210"/>
      <c r="T400" s="209"/>
      <c r="U400" s="209"/>
      <c r="V400" s="210"/>
      <c r="W400" s="209"/>
      <c r="X400" s="209"/>
      <c r="Y400" s="210"/>
      <c r="Z400" s="55">
        <f t="shared" si="69"/>
        <v>0</v>
      </c>
      <c r="AA400" s="55">
        <f t="shared" si="69"/>
        <v>0</v>
      </c>
      <c r="AB400" s="210"/>
      <c r="AC400" s="83"/>
      <c r="AD400" s="83"/>
      <c r="AE400" s="291"/>
      <c r="AF400" s="209"/>
      <c r="AG400" s="209"/>
      <c r="AH400" s="210"/>
      <c r="AI400" s="209"/>
      <c r="AJ400" s="209"/>
      <c r="AK400" s="210"/>
      <c r="AL400" s="209"/>
      <c r="AM400" s="209"/>
      <c r="AN400" s="210"/>
      <c r="AO400" s="209"/>
      <c r="AP400" s="209"/>
      <c r="AQ400" s="210"/>
      <c r="AR400" s="209"/>
      <c r="AS400" s="209"/>
      <c r="AT400" s="210"/>
      <c r="AU400" s="209"/>
      <c r="AV400" s="209"/>
      <c r="AW400" s="176">
        <v>0</v>
      </c>
      <c r="AX400" s="209"/>
      <c r="AY400" s="209"/>
      <c r="AZ400" s="210"/>
      <c r="BA400" s="83"/>
      <c r="BB400" s="83"/>
      <c r="BC400" s="291"/>
      <c r="BD400" s="209"/>
      <c r="BE400" s="209"/>
      <c r="BF400" s="210"/>
      <c r="BG400" s="209"/>
      <c r="BH400" s="209"/>
      <c r="BI400" s="210"/>
      <c r="BJ400" s="55">
        <f t="shared" si="70"/>
        <v>0</v>
      </c>
      <c r="BK400" s="55">
        <f t="shared" si="70"/>
        <v>0</v>
      </c>
      <c r="BL400" s="210"/>
    </row>
    <row r="401" spans="1:64" hidden="1" x14ac:dyDescent="0.55000000000000004">
      <c r="A401" s="216"/>
      <c r="B401" s="217"/>
      <c r="C401" s="217"/>
      <c r="D401" s="214"/>
      <c r="E401" s="217"/>
      <c r="F401" s="91" t="s">
        <v>171</v>
      </c>
      <c r="G401" s="217"/>
      <c r="H401" s="219"/>
      <c r="I401" s="226" t="e">
        <f t="shared" si="67"/>
        <v>#DIV/0!</v>
      </c>
      <c r="J401" s="209"/>
      <c r="K401" s="209"/>
      <c r="L401" s="209"/>
      <c r="M401" s="209"/>
      <c r="N401" s="210"/>
      <c r="O401" s="210"/>
      <c r="P401" s="176" t="e">
        <f t="shared" si="68"/>
        <v>#DIV/0!</v>
      </c>
      <c r="Q401" s="209"/>
      <c r="R401" s="209"/>
      <c r="S401" s="210"/>
      <c r="T401" s="209"/>
      <c r="U401" s="209"/>
      <c r="V401" s="210"/>
      <c r="W401" s="209"/>
      <c r="X401" s="209"/>
      <c r="Y401" s="210"/>
      <c r="Z401" s="55">
        <f t="shared" si="69"/>
        <v>0</v>
      </c>
      <c r="AA401" s="55">
        <f t="shared" si="69"/>
        <v>0</v>
      </c>
      <c r="AB401" s="210"/>
      <c r="AC401" s="83"/>
      <c r="AD401" s="83"/>
      <c r="AE401" s="291"/>
      <c r="AF401" s="209"/>
      <c r="AG401" s="209"/>
      <c r="AH401" s="210"/>
      <c r="AI401" s="209"/>
      <c r="AJ401" s="209"/>
      <c r="AK401" s="210"/>
      <c r="AL401" s="209"/>
      <c r="AM401" s="209"/>
      <c r="AN401" s="210"/>
      <c r="AO401" s="209"/>
      <c r="AP401" s="209"/>
      <c r="AQ401" s="210"/>
      <c r="AR401" s="209"/>
      <c r="AS401" s="209"/>
      <c r="AT401" s="210"/>
      <c r="AU401" s="209"/>
      <c r="AV401" s="209"/>
      <c r="AW401" s="176">
        <v>0</v>
      </c>
      <c r="AX401" s="209"/>
      <c r="AY401" s="209"/>
      <c r="AZ401" s="210"/>
      <c r="BA401" s="83"/>
      <c r="BB401" s="83"/>
      <c r="BC401" s="291"/>
      <c r="BD401" s="209"/>
      <c r="BE401" s="209"/>
      <c r="BF401" s="210"/>
      <c r="BG401" s="209"/>
      <c r="BH401" s="209"/>
      <c r="BI401" s="210"/>
      <c r="BJ401" s="55">
        <f t="shared" si="70"/>
        <v>0</v>
      </c>
      <c r="BK401" s="55">
        <f t="shared" si="70"/>
        <v>0</v>
      </c>
      <c r="BL401" s="210"/>
    </row>
    <row r="402" spans="1:64" hidden="1" x14ac:dyDescent="0.55000000000000004">
      <c r="A402" s="216"/>
      <c r="B402" s="217"/>
      <c r="C402" s="217"/>
      <c r="D402" s="214"/>
      <c r="E402" s="217"/>
      <c r="F402" s="91" t="s">
        <v>152</v>
      </c>
      <c r="G402" s="217"/>
      <c r="H402" s="219"/>
      <c r="I402" s="226" t="e">
        <f t="shared" si="67"/>
        <v>#DIV/0!</v>
      </c>
      <c r="J402" s="209"/>
      <c r="K402" s="209"/>
      <c r="L402" s="209"/>
      <c r="M402" s="209"/>
      <c r="N402" s="210"/>
      <c r="O402" s="210"/>
      <c r="P402" s="176" t="e">
        <f t="shared" si="68"/>
        <v>#DIV/0!</v>
      </c>
      <c r="Q402" s="209"/>
      <c r="R402" s="209"/>
      <c r="S402" s="210"/>
      <c r="T402" s="209"/>
      <c r="U402" s="209"/>
      <c r="V402" s="210"/>
      <c r="W402" s="209"/>
      <c r="X402" s="209"/>
      <c r="Y402" s="210"/>
      <c r="Z402" s="55">
        <f t="shared" si="69"/>
        <v>0</v>
      </c>
      <c r="AA402" s="55">
        <f t="shared" si="69"/>
        <v>0</v>
      </c>
      <c r="AB402" s="210"/>
      <c r="AC402" s="83"/>
      <c r="AD402" s="83"/>
      <c r="AE402" s="291"/>
      <c r="AF402" s="209"/>
      <c r="AG402" s="209"/>
      <c r="AH402" s="210"/>
      <c r="AI402" s="209"/>
      <c r="AJ402" s="209"/>
      <c r="AK402" s="210"/>
      <c r="AL402" s="209"/>
      <c r="AM402" s="209"/>
      <c r="AN402" s="210"/>
      <c r="AO402" s="209"/>
      <c r="AP402" s="209"/>
      <c r="AQ402" s="210"/>
      <c r="AR402" s="209"/>
      <c r="AS402" s="209"/>
      <c r="AT402" s="210"/>
      <c r="AU402" s="209"/>
      <c r="AV402" s="209"/>
      <c r="AW402" s="176">
        <v>0</v>
      </c>
      <c r="AX402" s="209"/>
      <c r="AY402" s="209"/>
      <c r="AZ402" s="210"/>
      <c r="BA402" s="83"/>
      <c r="BB402" s="83"/>
      <c r="BC402" s="291"/>
      <c r="BD402" s="209"/>
      <c r="BE402" s="209"/>
      <c r="BF402" s="210"/>
      <c r="BG402" s="209"/>
      <c r="BH402" s="209"/>
      <c r="BI402" s="210"/>
      <c r="BJ402" s="55">
        <f t="shared" si="70"/>
        <v>0</v>
      </c>
      <c r="BK402" s="55">
        <f t="shared" si="70"/>
        <v>0</v>
      </c>
      <c r="BL402" s="210"/>
    </row>
    <row r="403" spans="1:64" hidden="1" x14ac:dyDescent="0.55000000000000004">
      <c r="A403" s="216"/>
      <c r="B403" s="217"/>
      <c r="C403" s="217"/>
      <c r="D403" s="214"/>
      <c r="E403" s="217"/>
      <c r="F403" s="91" t="s">
        <v>172</v>
      </c>
      <c r="G403" s="217"/>
      <c r="H403" s="219"/>
      <c r="I403" s="226" t="e">
        <f t="shared" si="67"/>
        <v>#DIV/0!</v>
      </c>
      <c r="J403" s="209"/>
      <c r="K403" s="209"/>
      <c r="L403" s="209"/>
      <c r="M403" s="209"/>
      <c r="N403" s="210"/>
      <c r="O403" s="210"/>
      <c r="P403" s="176" t="e">
        <f t="shared" si="68"/>
        <v>#DIV/0!</v>
      </c>
      <c r="Q403" s="209"/>
      <c r="R403" s="209"/>
      <c r="S403" s="210"/>
      <c r="T403" s="209"/>
      <c r="U403" s="209"/>
      <c r="V403" s="210"/>
      <c r="W403" s="209"/>
      <c r="X403" s="209"/>
      <c r="Y403" s="210"/>
      <c r="Z403" s="55">
        <f t="shared" si="69"/>
        <v>0</v>
      </c>
      <c r="AA403" s="55">
        <f t="shared" si="69"/>
        <v>0</v>
      </c>
      <c r="AB403" s="210"/>
      <c r="AC403" s="83"/>
      <c r="AD403" s="83"/>
      <c r="AE403" s="291"/>
      <c r="AF403" s="209"/>
      <c r="AG403" s="209"/>
      <c r="AH403" s="210"/>
      <c r="AI403" s="209"/>
      <c r="AJ403" s="209"/>
      <c r="AK403" s="210"/>
      <c r="AL403" s="209"/>
      <c r="AM403" s="209"/>
      <c r="AN403" s="210"/>
      <c r="AO403" s="209"/>
      <c r="AP403" s="209"/>
      <c r="AQ403" s="210"/>
      <c r="AR403" s="209"/>
      <c r="AS403" s="209"/>
      <c r="AT403" s="210"/>
      <c r="AU403" s="209"/>
      <c r="AV403" s="209"/>
      <c r="AW403" s="176">
        <v>0</v>
      </c>
      <c r="AX403" s="209"/>
      <c r="AY403" s="209"/>
      <c r="AZ403" s="210"/>
      <c r="BA403" s="83"/>
      <c r="BB403" s="83"/>
      <c r="BC403" s="291"/>
      <c r="BD403" s="209"/>
      <c r="BE403" s="209"/>
      <c r="BF403" s="210"/>
      <c r="BG403" s="209"/>
      <c r="BH403" s="209"/>
      <c r="BI403" s="210"/>
      <c r="BJ403" s="55">
        <f t="shared" si="70"/>
        <v>0</v>
      </c>
      <c r="BK403" s="55">
        <f t="shared" si="70"/>
        <v>0</v>
      </c>
      <c r="BL403" s="210"/>
    </row>
    <row r="404" spans="1:64" hidden="1" x14ac:dyDescent="0.55000000000000004">
      <c r="A404" s="216"/>
      <c r="B404" s="217"/>
      <c r="C404" s="217"/>
      <c r="D404" s="214"/>
      <c r="E404" s="217"/>
      <c r="F404" s="91" t="s">
        <v>173</v>
      </c>
      <c r="G404" s="217"/>
      <c r="H404" s="219"/>
      <c r="I404" s="226" t="e">
        <f t="shared" si="67"/>
        <v>#DIV/0!</v>
      </c>
      <c r="J404" s="209"/>
      <c r="K404" s="209"/>
      <c r="L404" s="209"/>
      <c r="M404" s="209"/>
      <c r="N404" s="210"/>
      <c r="O404" s="210"/>
      <c r="P404" s="176" t="e">
        <f t="shared" si="68"/>
        <v>#DIV/0!</v>
      </c>
      <c r="Q404" s="209"/>
      <c r="R404" s="209"/>
      <c r="S404" s="210"/>
      <c r="T404" s="209"/>
      <c r="U404" s="209"/>
      <c r="V404" s="210"/>
      <c r="W404" s="209"/>
      <c r="X404" s="209"/>
      <c r="Y404" s="210"/>
      <c r="Z404" s="55">
        <f t="shared" si="69"/>
        <v>0</v>
      </c>
      <c r="AA404" s="55">
        <f t="shared" si="69"/>
        <v>0</v>
      </c>
      <c r="AB404" s="210"/>
      <c r="AC404" s="83"/>
      <c r="AD404" s="83"/>
      <c r="AE404" s="291"/>
      <c r="AF404" s="209"/>
      <c r="AG404" s="209"/>
      <c r="AH404" s="210"/>
      <c r="AI404" s="209"/>
      <c r="AJ404" s="209"/>
      <c r="AK404" s="210"/>
      <c r="AL404" s="209"/>
      <c r="AM404" s="209"/>
      <c r="AN404" s="210"/>
      <c r="AO404" s="209"/>
      <c r="AP404" s="209"/>
      <c r="AQ404" s="210"/>
      <c r="AR404" s="209"/>
      <c r="AS404" s="209"/>
      <c r="AT404" s="210"/>
      <c r="AU404" s="209"/>
      <c r="AV404" s="209"/>
      <c r="AW404" s="176">
        <v>0</v>
      </c>
      <c r="AX404" s="209"/>
      <c r="AY404" s="209"/>
      <c r="AZ404" s="210"/>
      <c r="BA404" s="83"/>
      <c r="BB404" s="83"/>
      <c r="BC404" s="291"/>
      <c r="BD404" s="209"/>
      <c r="BE404" s="209"/>
      <c r="BF404" s="210"/>
      <c r="BG404" s="209"/>
      <c r="BH404" s="209"/>
      <c r="BI404" s="210"/>
      <c r="BJ404" s="55">
        <f t="shared" si="70"/>
        <v>0</v>
      </c>
      <c r="BK404" s="55">
        <f t="shared" si="70"/>
        <v>0</v>
      </c>
      <c r="BL404" s="210"/>
    </row>
    <row r="405" spans="1:64" hidden="1" x14ac:dyDescent="0.55000000000000004">
      <c r="A405" s="216"/>
      <c r="B405" s="217"/>
      <c r="C405" s="217"/>
      <c r="D405" s="214"/>
      <c r="E405" s="217"/>
      <c r="F405" s="91" t="s">
        <v>174</v>
      </c>
      <c r="G405" s="217"/>
      <c r="H405" s="219"/>
      <c r="I405" s="226" t="e">
        <f t="shared" si="67"/>
        <v>#DIV/0!</v>
      </c>
      <c r="J405" s="209"/>
      <c r="K405" s="209"/>
      <c r="L405" s="209"/>
      <c r="M405" s="209"/>
      <c r="N405" s="210"/>
      <c r="O405" s="210"/>
      <c r="P405" s="176" t="e">
        <f t="shared" si="68"/>
        <v>#DIV/0!</v>
      </c>
      <c r="Q405" s="209"/>
      <c r="R405" s="209"/>
      <c r="S405" s="210"/>
      <c r="T405" s="209"/>
      <c r="U405" s="209"/>
      <c r="V405" s="210"/>
      <c r="W405" s="209"/>
      <c r="X405" s="209"/>
      <c r="Y405" s="210"/>
      <c r="Z405" s="55">
        <f t="shared" si="69"/>
        <v>0</v>
      </c>
      <c r="AA405" s="55">
        <f t="shared" si="69"/>
        <v>0</v>
      </c>
      <c r="AB405" s="210"/>
      <c r="AC405" s="83"/>
      <c r="AD405" s="83"/>
      <c r="AE405" s="291"/>
      <c r="AF405" s="209"/>
      <c r="AG405" s="209"/>
      <c r="AH405" s="210"/>
      <c r="AI405" s="209"/>
      <c r="AJ405" s="209"/>
      <c r="AK405" s="210"/>
      <c r="AL405" s="209"/>
      <c r="AM405" s="209"/>
      <c r="AN405" s="210"/>
      <c r="AO405" s="209"/>
      <c r="AP405" s="209"/>
      <c r="AQ405" s="210"/>
      <c r="AR405" s="209"/>
      <c r="AS405" s="209"/>
      <c r="AT405" s="210"/>
      <c r="AU405" s="209"/>
      <c r="AV405" s="209"/>
      <c r="AW405" s="176">
        <v>0</v>
      </c>
      <c r="AX405" s="209"/>
      <c r="AY405" s="209"/>
      <c r="AZ405" s="210"/>
      <c r="BA405" s="83"/>
      <c r="BB405" s="83"/>
      <c r="BC405" s="291"/>
      <c r="BD405" s="209"/>
      <c r="BE405" s="209"/>
      <c r="BF405" s="210"/>
      <c r="BG405" s="209"/>
      <c r="BH405" s="209"/>
      <c r="BI405" s="210"/>
      <c r="BJ405" s="55">
        <f t="shared" si="70"/>
        <v>0</v>
      </c>
      <c r="BK405" s="55">
        <f t="shared" si="70"/>
        <v>0</v>
      </c>
      <c r="BL405" s="210"/>
    </row>
    <row r="406" spans="1:64" hidden="1" x14ac:dyDescent="0.55000000000000004">
      <c r="A406" s="216"/>
      <c r="B406" s="217"/>
      <c r="C406" s="217"/>
      <c r="D406" s="214"/>
      <c r="E406" s="217"/>
      <c r="F406" s="91" t="s">
        <v>154</v>
      </c>
      <c r="G406" s="217"/>
      <c r="H406" s="219"/>
      <c r="I406" s="226" t="e">
        <f t="shared" si="67"/>
        <v>#DIV/0!</v>
      </c>
      <c r="J406" s="209"/>
      <c r="K406" s="209"/>
      <c r="L406" s="209"/>
      <c r="M406" s="209"/>
      <c r="N406" s="210"/>
      <c r="O406" s="210"/>
      <c r="P406" s="176" t="e">
        <f t="shared" si="68"/>
        <v>#DIV/0!</v>
      </c>
      <c r="Q406" s="209"/>
      <c r="R406" s="209"/>
      <c r="S406" s="210"/>
      <c r="T406" s="209"/>
      <c r="U406" s="209"/>
      <c r="V406" s="210"/>
      <c r="W406" s="209"/>
      <c r="X406" s="209"/>
      <c r="Y406" s="210"/>
      <c r="Z406" s="55">
        <f t="shared" si="69"/>
        <v>0</v>
      </c>
      <c r="AA406" s="55">
        <f t="shared" si="69"/>
        <v>0</v>
      </c>
      <c r="AB406" s="210"/>
      <c r="AC406" s="83"/>
      <c r="AD406" s="83"/>
      <c r="AE406" s="291"/>
      <c r="AF406" s="209"/>
      <c r="AG406" s="209"/>
      <c r="AH406" s="210"/>
      <c r="AI406" s="209"/>
      <c r="AJ406" s="209"/>
      <c r="AK406" s="210"/>
      <c r="AL406" s="209"/>
      <c r="AM406" s="209"/>
      <c r="AN406" s="210"/>
      <c r="AO406" s="209"/>
      <c r="AP406" s="209"/>
      <c r="AQ406" s="210"/>
      <c r="AR406" s="209"/>
      <c r="AS406" s="209"/>
      <c r="AT406" s="210"/>
      <c r="AU406" s="209"/>
      <c r="AV406" s="209"/>
      <c r="AW406" s="176">
        <v>0</v>
      </c>
      <c r="AX406" s="209"/>
      <c r="AY406" s="209"/>
      <c r="AZ406" s="210"/>
      <c r="BA406" s="83"/>
      <c r="BB406" s="83"/>
      <c r="BC406" s="291"/>
      <c r="BD406" s="209"/>
      <c r="BE406" s="209"/>
      <c r="BF406" s="210"/>
      <c r="BG406" s="209"/>
      <c r="BH406" s="209"/>
      <c r="BI406" s="210"/>
      <c r="BJ406" s="55">
        <f t="shared" si="70"/>
        <v>0</v>
      </c>
      <c r="BK406" s="55">
        <f t="shared" si="70"/>
        <v>0</v>
      </c>
      <c r="BL406" s="210"/>
    </row>
    <row r="407" spans="1:64" hidden="1" x14ac:dyDescent="0.55000000000000004">
      <c r="A407" s="216"/>
      <c r="B407" s="217"/>
      <c r="C407" s="217"/>
      <c r="D407" s="214"/>
      <c r="E407" s="217"/>
      <c r="F407" s="91" t="s">
        <v>175</v>
      </c>
      <c r="G407" s="217"/>
      <c r="H407" s="219"/>
      <c r="I407" s="226" t="e">
        <f t="shared" si="67"/>
        <v>#DIV/0!</v>
      </c>
      <c r="J407" s="209"/>
      <c r="K407" s="209"/>
      <c r="L407" s="209"/>
      <c r="M407" s="209"/>
      <c r="N407" s="210"/>
      <c r="O407" s="210"/>
      <c r="P407" s="176" t="e">
        <f t="shared" si="68"/>
        <v>#DIV/0!</v>
      </c>
      <c r="Q407" s="209"/>
      <c r="R407" s="209"/>
      <c r="S407" s="210"/>
      <c r="T407" s="209"/>
      <c r="U407" s="209"/>
      <c r="V407" s="210"/>
      <c r="W407" s="209"/>
      <c r="X407" s="209"/>
      <c r="Y407" s="210"/>
      <c r="Z407" s="55">
        <f t="shared" si="69"/>
        <v>0</v>
      </c>
      <c r="AA407" s="55">
        <f t="shared" si="69"/>
        <v>0</v>
      </c>
      <c r="AB407" s="210"/>
      <c r="AC407" s="83"/>
      <c r="AD407" s="83"/>
      <c r="AE407" s="291"/>
      <c r="AF407" s="209"/>
      <c r="AG407" s="209"/>
      <c r="AH407" s="210"/>
      <c r="AI407" s="209"/>
      <c r="AJ407" s="209"/>
      <c r="AK407" s="210"/>
      <c r="AL407" s="209"/>
      <c r="AM407" s="209"/>
      <c r="AN407" s="210"/>
      <c r="AO407" s="209"/>
      <c r="AP407" s="209"/>
      <c r="AQ407" s="210"/>
      <c r="AR407" s="209"/>
      <c r="AS407" s="209"/>
      <c r="AT407" s="210"/>
      <c r="AU407" s="209"/>
      <c r="AV407" s="209"/>
      <c r="AW407" s="176">
        <v>0</v>
      </c>
      <c r="AX407" s="209"/>
      <c r="AY407" s="209"/>
      <c r="AZ407" s="210"/>
      <c r="BA407" s="83"/>
      <c r="BB407" s="83"/>
      <c r="BC407" s="291"/>
      <c r="BD407" s="209"/>
      <c r="BE407" s="209"/>
      <c r="BF407" s="210"/>
      <c r="BG407" s="209"/>
      <c r="BH407" s="209"/>
      <c r="BI407" s="210"/>
      <c r="BJ407" s="55">
        <f t="shared" si="70"/>
        <v>0</v>
      </c>
      <c r="BK407" s="55">
        <f t="shared" si="70"/>
        <v>0</v>
      </c>
      <c r="BL407" s="210"/>
    </row>
    <row r="408" spans="1:64" hidden="1" x14ac:dyDescent="0.55000000000000004">
      <c r="A408" s="216"/>
      <c r="B408" s="217"/>
      <c r="C408" s="217"/>
      <c r="D408" s="214"/>
      <c r="E408" s="217"/>
      <c r="F408" s="91" t="s">
        <v>176</v>
      </c>
      <c r="G408" s="217"/>
      <c r="H408" s="219"/>
      <c r="I408" s="226" t="e">
        <f t="shared" si="67"/>
        <v>#DIV/0!</v>
      </c>
      <c r="J408" s="209"/>
      <c r="K408" s="209"/>
      <c r="L408" s="209"/>
      <c r="M408" s="209"/>
      <c r="N408" s="210"/>
      <c r="O408" s="210"/>
      <c r="P408" s="176" t="e">
        <f t="shared" si="68"/>
        <v>#DIV/0!</v>
      </c>
      <c r="Q408" s="209"/>
      <c r="R408" s="209"/>
      <c r="S408" s="210"/>
      <c r="T408" s="209"/>
      <c r="U408" s="209"/>
      <c r="V408" s="210"/>
      <c r="W408" s="209"/>
      <c r="X408" s="209"/>
      <c r="Y408" s="210"/>
      <c r="Z408" s="55">
        <f t="shared" si="69"/>
        <v>0</v>
      </c>
      <c r="AA408" s="55">
        <f t="shared" si="69"/>
        <v>0</v>
      </c>
      <c r="AB408" s="210"/>
      <c r="AC408" s="83"/>
      <c r="AD408" s="83"/>
      <c r="AE408" s="291"/>
      <c r="AF408" s="209"/>
      <c r="AG408" s="209"/>
      <c r="AH408" s="210"/>
      <c r="AI408" s="209"/>
      <c r="AJ408" s="209"/>
      <c r="AK408" s="210"/>
      <c r="AL408" s="209"/>
      <c r="AM408" s="209"/>
      <c r="AN408" s="210"/>
      <c r="AO408" s="209"/>
      <c r="AP408" s="209"/>
      <c r="AQ408" s="210"/>
      <c r="AR408" s="209"/>
      <c r="AS408" s="209"/>
      <c r="AT408" s="210"/>
      <c r="AU408" s="209"/>
      <c r="AV408" s="209"/>
      <c r="AW408" s="176">
        <v>0</v>
      </c>
      <c r="AX408" s="209"/>
      <c r="AY408" s="209"/>
      <c r="AZ408" s="210"/>
      <c r="BA408" s="83"/>
      <c r="BB408" s="83"/>
      <c r="BC408" s="291"/>
      <c r="BD408" s="209"/>
      <c r="BE408" s="209"/>
      <c r="BF408" s="210"/>
      <c r="BG408" s="209"/>
      <c r="BH408" s="209"/>
      <c r="BI408" s="210"/>
      <c r="BJ408" s="55">
        <f t="shared" si="70"/>
        <v>0</v>
      </c>
      <c r="BK408" s="55">
        <f t="shared" si="70"/>
        <v>0</v>
      </c>
      <c r="BL408" s="210"/>
    </row>
    <row r="409" spans="1:64" hidden="1" x14ac:dyDescent="0.55000000000000004">
      <c r="A409" s="216"/>
      <c r="B409" s="217"/>
      <c r="C409" s="217"/>
      <c r="D409" s="214"/>
      <c r="E409" s="217"/>
      <c r="F409" s="91" t="s">
        <v>177</v>
      </c>
      <c r="G409" s="217"/>
      <c r="H409" s="219"/>
      <c r="I409" s="226" t="e">
        <f t="shared" si="67"/>
        <v>#DIV/0!</v>
      </c>
      <c r="J409" s="209"/>
      <c r="K409" s="209"/>
      <c r="L409" s="209"/>
      <c r="M409" s="209"/>
      <c r="N409" s="210"/>
      <c r="O409" s="210"/>
      <c r="P409" s="176" t="e">
        <f t="shared" si="68"/>
        <v>#DIV/0!</v>
      </c>
      <c r="Q409" s="209"/>
      <c r="R409" s="209"/>
      <c r="S409" s="210"/>
      <c r="T409" s="209"/>
      <c r="U409" s="209"/>
      <c r="V409" s="210"/>
      <c r="W409" s="209"/>
      <c r="X409" s="209"/>
      <c r="Y409" s="210"/>
      <c r="Z409" s="55">
        <f t="shared" si="69"/>
        <v>0</v>
      </c>
      <c r="AA409" s="55">
        <f t="shared" si="69"/>
        <v>0</v>
      </c>
      <c r="AB409" s="210"/>
      <c r="AC409" s="83"/>
      <c r="AD409" s="83"/>
      <c r="AE409" s="291"/>
      <c r="AF409" s="209"/>
      <c r="AG409" s="209"/>
      <c r="AH409" s="210"/>
      <c r="AI409" s="209"/>
      <c r="AJ409" s="209"/>
      <c r="AK409" s="210"/>
      <c r="AL409" s="209"/>
      <c r="AM409" s="209"/>
      <c r="AN409" s="210"/>
      <c r="AO409" s="209"/>
      <c r="AP409" s="209"/>
      <c r="AQ409" s="210"/>
      <c r="AR409" s="209"/>
      <c r="AS409" s="209"/>
      <c r="AT409" s="210"/>
      <c r="AU409" s="209"/>
      <c r="AV409" s="209"/>
      <c r="AW409" s="176">
        <v>0</v>
      </c>
      <c r="AX409" s="209"/>
      <c r="AY409" s="209"/>
      <c r="AZ409" s="210"/>
      <c r="BA409" s="83"/>
      <c r="BB409" s="83"/>
      <c r="BC409" s="291"/>
      <c r="BD409" s="209"/>
      <c r="BE409" s="209"/>
      <c r="BF409" s="210"/>
      <c r="BG409" s="209"/>
      <c r="BH409" s="209"/>
      <c r="BI409" s="210"/>
      <c r="BJ409" s="55">
        <f t="shared" si="70"/>
        <v>0</v>
      </c>
      <c r="BK409" s="55">
        <f t="shared" si="70"/>
        <v>0</v>
      </c>
      <c r="BL409" s="210"/>
    </row>
    <row r="410" spans="1:64" hidden="1" x14ac:dyDescent="0.55000000000000004">
      <c r="A410" s="216"/>
      <c r="B410" s="217"/>
      <c r="C410" s="217"/>
      <c r="D410" s="214"/>
      <c r="E410" s="217"/>
      <c r="F410" s="91" t="s">
        <v>178</v>
      </c>
      <c r="G410" s="217"/>
      <c r="H410" s="219"/>
      <c r="I410" s="226" t="e">
        <f t="shared" si="67"/>
        <v>#DIV/0!</v>
      </c>
      <c r="J410" s="209"/>
      <c r="K410" s="209"/>
      <c r="L410" s="209"/>
      <c r="M410" s="209"/>
      <c r="N410" s="210"/>
      <c r="O410" s="210"/>
      <c r="P410" s="176" t="e">
        <f t="shared" si="68"/>
        <v>#DIV/0!</v>
      </c>
      <c r="Q410" s="209"/>
      <c r="R410" s="209"/>
      <c r="S410" s="210"/>
      <c r="T410" s="209"/>
      <c r="U410" s="209"/>
      <c r="V410" s="210"/>
      <c r="W410" s="209"/>
      <c r="X410" s="209"/>
      <c r="Y410" s="210"/>
      <c r="Z410" s="55">
        <f t="shared" si="69"/>
        <v>0</v>
      </c>
      <c r="AA410" s="55">
        <f t="shared" si="69"/>
        <v>0</v>
      </c>
      <c r="AB410" s="210"/>
      <c r="AC410" s="83"/>
      <c r="AD410" s="83"/>
      <c r="AE410" s="291"/>
      <c r="AF410" s="209"/>
      <c r="AG410" s="209"/>
      <c r="AH410" s="210"/>
      <c r="AI410" s="209"/>
      <c r="AJ410" s="209"/>
      <c r="AK410" s="210"/>
      <c r="AL410" s="209"/>
      <c r="AM410" s="209"/>
      <c r="AN410" s="210"/>
      <c r="AO410" s="209"/>
      <c r="AP410" s="209"/>
      <c r="AQ410" s="210"/>
      <c r="AR410" s="209"/>
      <c r="AS410" s="209"/>
      <c r="AT410" s="210"/>
      <c r="AU410" s="209"/>
      <c r="AV410" s="209"/>
      <c r="AW410" s="176">
        <v>0</v>
      </c>
      <c r="AX410" s="209"/>
      <c r="AY410" s="209"/>
      <c r="AZ410" s="210"/>
      <c r="BA410" s="83"/>
      <c r="BB410" s="83"/>
      <c r="BC410" s="291"/>
      <c r="BD410" s="209"/>
      <c r="BE410" s="209"/>
      <c r="BF410" s="210"/>
      <c r="BG410" s="209"/>
      <c r="BH410" s="209"/>
      <c r="BI410" s="210"/>
      <c r="BJ410" s="55">
        <f t="shared" si="70"/>
        <v>0</v>
      </c>
      <c r="BK410" s="55">
        <f t="shared" si="70"/>
        <v>0</v>
      </c>
      <c r="BL410" s="210"/>
    </row>
    <row r="411" spans="1:64" hidden="1" x14ac:dyDescent="0.55000000000000004">
      <c r="A411" s="216"/>
      <c r="B411" s="217"/>
      <c r="C411" s="217"/>
      <c r="D411" s="214"/>
      <c r="E411" s="214" t="s">
        <v>67</v>
      </c>
      <c r="F411" s="214"/>
      <c r="G411" s="217"/>
      <c r="H411" s="219"/>
      <c r="I411" s="226" t="e">
        <f t="shared" si="67"/>
        <v>#DIV/0!</v>
      </c>
      <c r="J411" s="209"/>
      <c r="K411" s="209"/>
      <c r="L411" s="209"/>
      <c r="M411" s="209"/>
      <c r="N411" s="210"/>
      <c r="O411" s="210"/>
      <c r="P411" s="176" t="e">
        <f t="shared" si="68"/>
        <v>#DIV/0!</v>
      </c>
      <c r="Q411" s="209"/>
      <c r="R411" s="209"/>
      <c r="S411" s="210"/>
      <c r="T411" s="209"/>
      <c r="U411" s="209"/>
      <c r="V411" s="210"/>
      <c r="W411" s="209"/>
      <c r="X411" s="209"/>
      <c r="Y411" s="210"/>
      <c r="Z411" s="55">
        <f t="shared" si="69"/>
        <v>0</v>
      </c>
      <c r="AA411" s="55">
        <f t="shared" si="69"/>
        <v>0</v>
      </c>
      <c r="AB411" s="210"/>
      <c r="AC411" s="83"/>
      <c r="AD411" s="83"/>
      <c r="AE411" s="291"/>
      <c r="AF411" s="209"/>
      <c r="AG411" s="209"/>
      <c r="AH411" s="210"/>
      <c r="AI411" s="209"/>
      <c r="AJ411" s="209"/>
      <c r="AK411" s="210"/>
      <c r="AL411" s="209"/>
      <c r="AM411" s="209"/>
      <c r="AN411" s="210"/>
      <c r="AO411" s="209"/>
      <c r="AP411" s="209"/>
      <c r="AQ411" s="210"/>
      <c r="AR411" s="209"/>
      <c r="AS411" s="209"/>
      <c r="AT411" s="210"/>
      <c r="AU411" s="209"/>
      <c r="AV411" s="209"/>
      <c r="AW411" s="176">
        <v>0</v>
      </c>
      <c r="AX411" s="209"/>
      <c r="AY411" s="209"/>
      <c r="AZ411" s="210"/>
      <c r="BA411" s="83"/>
      <c r="BB411" s="83"/>
      <c r="BC411" s="291"/>
      <c r="BD411" s="209"/>
      <c r="BE411" s="209"/>
      <c r="BF411" s="210"/>
      <c r="BG411" s="209"/>
      <c r="BH411" s="209"/>
      <c r="BI411" s="210"/>
      <c r="BJ411" s="55">
        <f t="shared" si="70"/>
        <v>0</v>
      </c>
      <c r="BK411" s="55">
        <f t="shared" si="70"/>
        <v>0</v>
      </c>
      <c r="BL411" s="210"/>
    </row>
    <row r="412" spans="1:64" hidden="1" x14ac:dyDescent="0.55000000000000004">
      <c r="A412" s="216"/>
      <c r="B412" s="217"/>
      <c r="C412" s="217"/>
      <c r="D412" s="214" t="s">
        <v>77</v>
      </c>
      <c r="E412" s="217"/>
      <c r="F412" s="217"/>
      <c r="G412" s="217"/>
      <c r="H412" s="219"/>
      <c r="I412" s="226" t="e">
        <f t="shared" si="67"/>
        <v>#DIV/0!</v>
      </c>
      <c r="J412" s="209"/>
      <c r="K412" s="209"/>
      <c r="L412" s="209"/>
      <c r="M412" s="209"/>
      <c r="N412" s="210"/>
      <c r="O412" s="210"/>
      <c r="P412" s="176" t="e">
        <f t="shared" si="68"/>
        <v>#DIV/0!</v>
      </c>
      <c r="Q412" s="209"/>
      <c r="R412" s="209"/>
      <c r="S412" s="210"/>
      <c r="T412" s="209"/>
      <c r="U412" s="209"/>
      <c r="V412" s="210"/>
      <c r="W412" s="209"/>
      <c r="X412" s="209"/>
      <c r="Y412" s="210"/>
      <c r="Z412" s="55">
        <f t="shared" si="69"/>
        <v>0</v>
      </c>
      <c r="AA412" s="55">
        <f t="shared" si="69"/>
        <v>0</v>
      </c>
      <c r="AB412" s="210"/>
      <c r="AC412" s="83"/>
      <c r="AD412" s="83"/>
      <c r="AE412" s="291"/>
      <c r="AF412" s="209"/>
      <c r="AG412" s="209"/>
      <c r="AH412" s="210"/>
      <c r="AI412" s="209"/>
      <c r="AJ412" s="209"/>
      <c r="AK412" s="210"/>
      <c r="AL412" s="209"/>
      <c r="AM412" s="209"/>
      <c r="AN412" s="210"/>
      <c r="AO412" s="209"/>
      <c r="AP412" s="209"/>
      <c r="AQ412" s="210"/>
      <c r="AR412" s="209"/>
      <c r="AS412" s="209"/>
      <c r="AT412" s="210"/>
      <c r="AU412" s="209"/>
      <c r="AV412" s="209"/>
      <c r="AW412" s="176">
        <v>0</v>
      </c>
      <c r="AX412" s="209"/>
      <c r="AY412" s="209"/>
      <c r="AZ412" s="210"/>
      <c r="BA412" s="83"/>
      <c r="BB412" s="83"/>
      <c r="BC412" s="291"/>
      <c r="BD412" s="209"/>
      <c r="BE412" s="209"/>
      <c r="BF412" s="210"/>
      <c r="BG412" s="209"/>
      <c r="BH412" s="209"/>
      <c r="BI412" s="210"/>
      <c r="BJ412" s="55">
        <f t="shared" si="70"/>
        <v>0</v>
      </c>
      <c r="BK412" s="55">
        <f t="shared" si="70"/>
        <v>0</v>
      </c>
      <c r="BL412" s="210"/>
    </row>
    <row r="413" spans="1:64" hidden="1" x14ac:dyDescent="0.55000000000000004">
      <c r="A413" s="216"/>
      <c r="B413" s="217"/>
      <c r="C413" s="217"/>
      <c r="D413" s="214"/>
      <c r="E413" s="214" t="s">
        <v>78</v>
      </c>
      <c r="F413" s="217"/>
      <c r="G413" s="217"/>
      <c r="H413" s="219"/>
      <c r="I413" s="226" t="e">
        <f t="shared" si="67"/>
        <v>#DIV/0!</v>
      </c>
      <c r="J413" s="209"/>
      <c r="K413" s="209"/>
      <c r="L413" s="209"/>
      <c r="M413" s="209"/>
      <c r="N413" s="210"/>
      <c r="O413" s="210"/>
      <c r="P413" s="176" t="e">
        <f t="shared" si="68"/>
        <v>#DIV/0!</v>
      </c>
      <c r="Q413" s="209"/>
      <c r="R413" s="209"/>
      <c r="S413" s="210"/>
      <c r="T413" s="209"/>
      <c r="U413" s="209"/>
      <c r="V413" s="210"/>
      <c r="W413" s="209"/>
      <c r="X413" s="209"/>
      <c r="Y413" s="210"/>
      <c r="Z413" s="55">
        <f t="shared" si="69"/>
        <v>0</v>
      </c>
      <c r="AA413" s="55">
        <f t="shared" si="69"/>
        <v>0</v>
      </c>
      <c r="AB413" s="210"/>
      <c r="AC413" s="83"/>
      <c r="AD413" s="83"/>
      <c r="AE413" s="291"/>
      <c r="AF413" s="209"/>
      <c r="AG413" s="209"/>
      <c r="AH413" s="210"/>
      <c r="AI413" s="209"/>
      <c r="AJ413" s="209"/>
      <c r="AK413" s="210"/>
      <c r="AL413" s="209"/>
      <c r="AM413" s="209"/>
      <c r="AN413" s="210"/>
      <c r="AO413" s="209"/>
      <c r="AP413" s="209"/>
      <c r="AQ413" s="210"/>
      <c r="AR413" s="209"/>
      <c r="AS413" s="209"/>
      <c r="AT413" s="210"/>
      <c r="AU413" s="209"/>
      <c r="AV413" s="209"/>
      <c r="AW413" s="176">
        <v>0</v>
      </c>
      <c r="AX413" s="209"/>
      <c r="AY413" s="209"/>
      <c r="AZ413" s="210"/>
      <c r="BA413" s="83"/>
      <c r="BB413" s="83"/>
      <c r="BC413" s="291"/>
      <c r="BD413" s="209"/>
      <c r="BE413" s="209"/>
      <c r="BF413" s="210"/>
      <c r="BG413" s="209"/>
      <c r="BH413" s="209"/>
      <c r="BI413" s="210"/>
      <c r="BJ413" s="55">
        <f t="shared" si="70"/>
        <v>0</v>
      </c>
      <c r="BK413" s="55">
        <f t="shared" si="70"/>
        <v>0</v>
      </c>
      <c r="BL413" s="210"/>
    </row>
    <row r="414" spans="1:64" hidden="1" x14ac:dyDescent="0.55000000000000004">
      <c r="A414" s="216"/>
      <c r="B414" s="217"/>
      <c r="C414" s="217"/>
      <c r="D414" s="214"/>
      <c r="E414" s="217"/>
      <c r="F414" s="214" t="s">
        <v>79</v>
      </c>
      <c r="G414" s="217"/>
      <c r="H414" s="219"/>
      <c r="I414" s="226" t="e">
        <f t="shared" si="67"/>
        <v>#DIV/0!</v>
      </c>
      <c r="J414" s="209"/>
      <c r="K414" s="209"/>
      <c r="L414" s="209"/>
      <c r="M414" s="209"/>
      <c r="N414" s="210"/>
      <c r="O414" s="210"/>
      <c r="P414" s="176" t="e">
        <f t="shared" si="68"/>
        <v>#DIV/0!</v>
      </c>
      <c r="Q414" s="209"/>
      <c r="R414" s="209"/>
      <c r="S414" s="210"/>
      <c r="T414" s="209"/>
      <c r="U414" s="209"/>
      <c r="V414" s="210"/>
      <c r="W414" s="209"/>
      <c r="X414" s="209"/>
      <c r="Y414" s="210"/>
      <c r="Z414" s="55">
        <f t="shared" si="69"/>
        <v>0</v>
      </c>
      <c r="AA414" s="55">
        <f t="shared" si="69"/>
        <v>0</v>
      </c>
      <c r="AB414" s="210"/>
      <c r="AC414" s="83"/>
      <c r="AD414" s="83"/>
      <c r="AE414" s="291"/>
      <c r="AF414" s="209"/>
      <c r="AG414" s="209"/>
      <c r="AH414" s="210"/>
      <c r="AI414" s="209"/>
      <c r="AJ414" s="209"/>
      <c r="AK414" s="210"/>
      <c r="AL414" s="209"/>
      <c r="AM414" s="209"/>
      <c r="AN414" s="210"/>
      <c r="AO414" s="209"/>
      <c r="AP414" s="209"/>
      <c r="AQ414" s="210"/>
      <c r="AR414" s="209"/>
      <c r="AS414" s="209"/>
      <c r="AT414" s="210"/>
      <c r="AU414" s="209"/>
      <c r="AV414" s="209"/>
      <c r="AW414" s="176">
        <v>0</v>
      </c>
      <c r="AX414" s="209"/>
      <c r="AY414" s="209"/>
      <c r="AZ414" s="210"/>
      <c r="BA414" s="83"/>
      <c r="BB414" s="83"/>
      <c r="BC414" s="291"/>
      <c r="BD414" s="209"/>
      <c r="BE414" s="209"/>
      <c r="BF414" s="210"/>
      <c r="BG414" s="209"/>
      <c r="BH414" s="209"/>
      <c r="BI414" s="210"/>
      <c r="BJ414" s="55">
        <f t="shared" si="70"/>
        <v>0</v>
      </c>
      <c r="BK414" s="55">
        <f t="shared" si="70"/>
        <v>0</v>
      </c>
      <c r="BL414" s="210"/>
    </row>
    <row r="415" spans="1:64" hidden="1" x14ac:dyDescent="0.55000000000000004">
      <c r="A415" s="216"/>
      <c r="B415" s="217"/>
      <c r="C415" s="217"/>
      <c r="D415" s="214"/>
      <c r="E415" s="217"/>
      <c r="F415" s="259" t="s">
        <v>179</v>
      </c>
      <c r="G415" s="217"/>
      <c r="H415" s="219"/>
      <c r="I415" s="226" t="e">
        <f t="shared" si="67"/>
        <v>#DIV/0!</v>
      </c>
      <c r="J415" s="209"/>
      <c r="K415" s="209"/>
      <c r="L415" s="209"/>
      <c r="M415" s="209"/>
      <c r="N415" s="210"/>
      <c r="O415" s="210"/>
      <c r="P415" s="176" t="e">
        <f t="shared" si="68"/>
        <v>#DIV/0!</v>
      </c>
      <c r="Q415" s="209"/>
      <c r="R415" s="209"/>
      <c r="S415" s="210"/>
      <c r="T415" s="209"/>
      <c r="U415" s="209"/>
      <c r="V415" s="210"/>
      <c r="W415" s="209"/>
      <c r="X415" s="209"/>
      <c r="Y415" s="210"/>
      <c r="Z415" s="55">
        <f t="shared" si="69"/>
        <v>0</v>
      </c>
      <c r="AA415" s="55">
        <f t="shared" si="69"/>
        <v>0</v>
      </c>
      <c r="AB415" s="210"/>
      <c r="AC415" s="83"/>
      <c r="AD415" s="83"/>
      <c r="AE415" s="291"/>
      <c r="AF415" s="209"/>
      <c r="AG415" s="209"/>
      <c r="AH415" s="210"/>
      <c r="AI415" s="209"/>
      <c r="AJ415" s="209"/>
      <c r="AK415" s="210"/>
      <c r="AL415" s="209"/>
      <c r="AM415" s="209"/>
      <c r="AN415" s="210"/>
      <c r="AO415" s="209"/>
      <c r="AP415" s="209"/>
      <c r="AQ415" s="210"/>
      <c r="AR415" s="209"/>
      <c r="AS415" s="209"/>
      <c r="AT415" s="210"/>
      <c r="AU415" s="209"/>
      <c r="AV415" s="209"/>
      <c r="AW415" s="176">
        <v>0</v>
      </c>
      <c r="AX415" s="209"/>
      <c r="AY415" s="209"/>
      <c r="AZ415" s="210"/>
      <c r="BA415" s="83"/>
      <c r="BB415" s="83"/>
      <c r="BC415" s="291"/>
      <c r="BD415" s="209"/>
      <c r="BE415" s="209"/>
      <c r="BF415" s="210"/>
      <c r="BG415" s="209"/>
      <c r="BH415" s="209"/>
      <c r="BI415" s="210"/>
      <c r="BJ415" s="55">
        <f t="shared" si="70"/>
        <v>0</v>
      </c>
      <c r="BK415" s="55">
        <f t="shared" si="70"/>
        <v>0</v>
      </c>
      <c r="BL415" s="210"/>
    </row>
    <row r="416" spans="1:64" hidden="1" x14ac:dyDescent="0.55000000000000004">
      <c r="A416" s="216"/>
      <c r="B416" s="217"/>
      <c r="C416" s="217"/>
      <c r="D416" s="214"/>
      <c r="E416" s="217"/>
      <c r="F416" s="87" t="s">
        <v>180</v>
      </c>
      <c r="G416" s="217"/>
      <c r="H416" s="219"/>
      <c r="I416" s="226" t="e">
        <f t="shared" si="67"/>
        <v>#DIV/0!</v>
      </c>
      <c r="J416" s="209"/>
      <c r="K416" s="209"/>
      <c r="L416" s="209"/>
      <c r="M416" s="209"/>
      <c r="N416" s="210"/>
      <c r="O416" s="210"/>
      <c r="P416" s="176" t="e">
        <f t="shared" si="68"/>
        <v>#DIV/0!</v>
      </c>
      <c r="Q416" s="209"/>
      <c r="R416" s="209"/>
      <c r="S416" s="210"/>
      <c r="T416" s="209"/>
      <c r="U416" s="209"/>
      <c r="V416" s="210"/>
      <c r="W416" s="209"/>
      <c r="X416" s="209"/>
      <c r="Y416" s="210"/>
      <c r="Z416" s="55">
        <f t="shared" si="69"/>
        <v>0</v>
      </c>
      <c r="AA416" s="55">
        <f t="shared" si="69"/>
        <v>0</v>
      </c>
      <c r="AB416" s="210"/>
      <c r="AC416" s="83"/>
      <c r="AD416" s="83"/>
      <c r="AE416" s="291"/>
      <c r="AF416" s="209"/>
      <c r="AG416" s="209"/>
      <c r="AH416" s="210"/>
      <c r="AI416" s="209"/>
      <c r="AJ416" s="209"/>
      <c r="AK416" s="210"/>
      <c r="AL416" s="209"/>
      <c r="AM416" s="209"/>
      <c r="AN416" s="210"/>
      <c r="AO416" s="209"/>
      <c r="AP416" s="209"/>
      <c r="AQ416" s="210"/>
      <c r="AR416" s="209"/>
      <c r="AS416" s="209"/>
      <c r="AT416" s="210"/>
      <c r="AU416" s="209"/>
      <c r="AV416" s="209"/>
      <c r="AW416" s="176">
        <v>0</v>
      </c>
      <c r="AX416" s="209"/>
      <c r="AY416" s="209"/>
      <c r="AZ416" s="210"/>
      <c r="BA416" s="83"/>
      <c r="BB416" s="83"/>
      <c r="BC416" s="291"/>
      <c r="BD416" s="209"/>
      <c r="BE416" s="209"/>
      <c r="BF416" s="210"/>
      <c r="BG416" s="209"/>
      <c r="BH416" s="209"/>
      <c r="BI416" s="210"/>
      <c r="BJ416" s="55">
        <f t="shared" si="70"/>
        <v>0</v>
      </c>
      <c r="BK416" s="55">
        <f t="shared" si="70"/>
        <v>0</v>
      </c>
      <c r="BL416" s="210"/>
    </row>
    <row r="417" spans="1:64" hidden="1" x14ac:dyDescent="0.55000000000000004">
      <c r="A417" s="216"/>
      <c r="B417" s="217"/>
      <c r="C417" s="217"/>
      <c r="D417" s="214"/>
      <c r="E417" s="217"/>
      <c r="F417" s="260" t="s">
        <v>181</v>
      </c>
      <c r="G417" s="217"/>
      <c r="H417" s="219"/>
      <c r="I417" s="226" t="e">
        <f t="shared" si="67"/>
        <v>#DIV/0!</v>
      </c>
      <c r="J417" s="209"/>
      <c r="K417" s="209"/>
      <c r="L417" s="209"/>
      <c r="M417" s="209"/>
      <c r="N417" s="210"/>
      <c r="O417" s="210"/>
      <c r="P417" s="176" t="e">
        <f t="shared" si="68"/>
        <v>#DIV/0!</v>
      </c>
      <c r="Q417" s="209"/>
      <c r="R417" s="209"/>
      <c r="S417" s="210"/>
      <c r="T417" s="209"/>
      <c r="U417" s="209"/>
      <c r="V417" s="210"/>
      <c r="W417" s="209"/>
      <c r="X417" s="209"/>
      <c r="Y417" s="210"/>
      <c r="Z417" s="55">
        <f t="shared" si="69"/>
        <v>0</v>
      </c>
      <c r="AA417" s="55">
        <f t="shared" si="69"/>
        <v>0</v>
      </c>
      <c r="AB417" s="210"/>
      <c r="AC417" s="83"/>
      <c r="AD417" s="83"/>
      <c r="AE417" s="291"/>
      <c r="AF417" s="209"/>
      <c r="AG417" s="209"/>
      <c r="AH417" s="210"/>
      <c r="AI417" s="209"/>
      <c r="AJ417" s="209"/>
      <c r="AK417" s="210"/>
      <c r="AL417" s="209"/>
      <c r="AM417" s="209"/>
      <c r="AN417" s="210"/>
      <c r="AO417" s="209"/>
      <c r="AP417" s="209"/>
      <c r="AQ417" s="210"/>
      <c r="AR417" s="209"/>
      <c r="AS417" s="209"/>
      <c r="AT417" s="210"/>
      <c r="AU417" s="209"/>
      <c r="AV417" s="209"/>
      <c r="AW417" s="176">
        <v>0</v>
      </c>
      <c r="AX417" s="209"/>
      <c r="AY417" s="209"/>
      <c r="AZ417" s="210"/>
      <c r="BA417" s="83"/>
      <c r="BB417" s="83"/>
      <c r="BC417" s="291"/>
      <c r="BD417" s="209"/>
      <c r="BE417" s="209"/>
      <c r="BF417" s="210"/>
      <c r="BG417" s="209"/>
      <c r="BH417" s="209"/>
      <c r="BI417" s="210"/>
      <c r="BJ417" s="55">
        <f t="shared" si="70"/>
        <v>0</v>
      </c>
      <c r="BK417" s="55">
        <f t="shared" si="70"/>
        <v>0</v>
      </c>
      <c r="BL417" s="210"/>
    </row>
    <row r="418" spans="1:64" hidden="1" x14ac:dyDescent="0.55000000000000004">
      <c r="A418" s="216"/>
      <c r="B418" s="217"/>
      <c r="C418" s="217"/>
      <c r="D418" s="214"/>
      <c r="E418" s="217"/>
      <c r="F418" s="91" t="s">
        <v>182</v>
      </c>
      <c r="G418" s="217"/>
      <c r="H418" s="219"/>
      <c r="I418" s="226" t="e">
        <f t="shared" si="67"/>
        <v>#DIV/0!</v>
      </c>
      <c r="J418" s="209"/>
      <c r="K418" s="209"/>
      <c r="L418" s="209"/>
      <c r="M418" s="209"/>
      <c r="N418" s="210"/>
      <c r="O418" s="210"/>
      <c r="P418" s="176" t="e">
        <f t="shared" si="68"/>
        <v>#DIV/0!</v>
      </c>
      <c r="Q418" s="209"/>
      <c r="R418" s="209"/>
      <c r="S418" s="210"/>
      <c r="T418" s="209"/>
      <c r="U418" s="209"/>
      <c r="V418" s="210"/>
      <c r="W418" s="209"/>
      <c r="X418" s="209"/>
      <c r="Y418" s="210"/>
      <c r="Z418" s="55">
        <f t="shared" si="69"/>
        <v>0</v>
      </c>
      <c r="AA418" s="55">
        <f t="shared" si="69"/>
        <v>0</v>
      </c>
      <c r="AB418" s="210"/>
      <c r="AC418" s="83"/>
      <c r="AD418" s="83"/>
      <c r="AE418" s="291"/>
      <c r="AF418" s="209"/>
      <c r="AG418" s="209"/>
      <c r="AH418" s="210"/>
      <c r="AI418" s="209"/>
      <c r="AJ418" s="209"/>
      <c r="AK418" s="210"/>
      <c r="AL418" s="209"/>
      <c r="AM418" s="209"/>
      <c r="AN418" s="210"/>
      <c r="AO418" s="209"/>
      <c r="AP418" s="209"/>
      <c r="AQ418" s="210"/>
      <c r="AR418" s="209"/>
      <c r="AS418" s="209"/>
      <c r="AT418" s="210"/>
      <c r="AU418" s="209"/>
      <c r="AV418" s="209"/>
      <c r="AW418" s="176">
        <v>0</v>
      </c>
      <c r="AX418" s="209"/>
      <c r="AY418" s="209"/>
      <c r="AZ418" s="210"/>
      <c r="BA418" s="83"/>
      <c r="BB418" s="83"/>
      <c r="BC418" s="291"/>
      <c r="BD418" s="209"/>
      <c r="BE418" s="209"/>
      <c r="BF418" s="210"/>
      <c r="BG418" s="209"/>
      <c r="BH418" s="209"/>
      <c r="BI418" s="210"/>
      <c r="BJ418" s="55">
        <f t="shared" si="70"/>
        <v>0</v>
      </c>
      <c r="BK418" s="55">
        <f t="shared" si="70"/>
        <v>0</v>
      </c>
      <c r="BL418" s="210"/>
    </row>
    <row r="419" spans="1:64" hidden="1" x14ac:dyDescent="0.55000000000000004">
      <c r="A419" s="216"/>
      <c r="B419" s="217"/>
      <c r="C419" s="217"/>
      <c r="D419" s="214"/>
      <c r="E419" s="217"/>
      <c r="F419" s="91" t="s">
        <v>183</v>
      </c>
      <c r="G419" s="217"/>
      <c r="H419" s="219"/>
      <c r="I419" s="226" t="e">
        <f t="shared" si="67"/>
        <v>#DIV/0!</v>
      </c>
      <c r="J419" s="209"/>
      <c r="K419" s="209"/>
      <c r="L419" s="209"/>
      <c r="M419" s="209"/>
      <c r="N419" s="210"/>
      <c r="O419" s="210"/>
      <c r="P419" s="176" t="e">
        <f t="shared" si="68"/>
        <v>#DIV/0!</v>
      </c>
      <c r="Q419" s="209"/>
      <c r="R419" s="209"/>
      <c r="S419" s="210"/>
      <c r="T419" s="209"/>
      <c r="U419" s="209"/>
      <c r="V419" s="210"/>
      <c r="W419" s="209"/>
      <c r="X419" s="209"/>
      <c r="Y419" s="210"/>
      <c r="Z419" s="55">
        <f t="shared" si="69"/>
        <v>0</v>
      </c>
      <c r="AA419" s="55">
        <f t="shared" si="69"/>
        <v>0</v>
      </c>
      <c r="AB419" s="210"/>
      <c r="AC419" s="83"/>
      <c r="AD419" s="83"/>
      <c r="AE419" s="291"/>
      <c r="AF419" s="209"/>
      <c r="AG419" s="209"/>
      <c r="AH419" s="210"/>
      <c r="AI419" s="209"/>
      <c r="AJ419" s="209"/>
      <c r="AK419" s="210"/>
      <c r="AL419" s="209"/>
      <c r="AM419" s="209"/>
      <c r="AN419" s="210"/>
      <c r="AO419" s="209"/>
      <c r="AP419" s="209"/>
      <c r="AQ419" s="210"/>
      <c r="AR419" s="209"/>
      <c r="AS419" s="209"/>
      <c r="AT419" s="210"/>
      <c r="AU419" s="209"/>
      <c r="AV419" s="209"/>
      <c r="AW419" s="176">
        <v>0</v>
      </c>
      <c r="AX419" s="209"/>
      <c r="AY419" s="209"/>
      <c r="AZ419" s="210"/>
      <c r="BA419" s="83"/>
      <c r="BB419" s="83"/>
      <c r="BC419" s="291"/>
      <c r="BD419" s="209"/>
      <c r="BE419" s="209"/>
      <c r="BF419" s="210"/>
      <c r="BG419" s="209"/>
      <c r="BH419" s="209"/>
      <c r="BI419" s="210"/>
      <c r="BJ419" s="55">
        <f t="shared" si="70"/>
        <v>0</v>
      </c>
      <c r="BK419" s="55">
        <f t="shared" si="70"/>
        <v>0</v>
      </c>
      <c r="BL419" s="210"/>
    </row>
    <row r="420" spans="1:64" hidden="1" x14ac:dyDescent="0.55000000000000004">
      <c r="A420" s="216"/>
      <c r="B420" s="217"/>
      <c r="C420" s="217"/>
      <c r="D420" s="214"/>
      <c r="E420" s="217"/>
      <c r="F420" s="91" t="s">
        <v>184</v>
      </c>
      <c r="G420" s="217"/>
      <c r="H420" s="219"/>
      <c r="I420" s="226" t="e">
        <f t="shared" si="67"/>
        <v>#DIV/0!</v>
      </c>
      <c r="J420" s="209"/>
      <c r="K420" s="209"/>
      <c r="L420" s="209"/>
      <c r="M420" s="209"/>
      <c r="N420" s="210"/>
      <c r="O420" s="210"/>
      <c r="P420" s="176" t="e">
        <f t="shared" si="68"/>
        <v>#DIV/0!</v>
      </c>
      <c r="Q420" s="209"/>
      <c r="R420" s="209"/>
      <c r="S420" s="210"/>
      <c r="T420" s="209"/>
      <c r="U420" s="209"/>
      <c r="V420" s="210"/>
      <c r="W420" s="209"/>
      <c r="X420" s="209"/>
      <c r="Y420" s="210"/>
      <c r="Z420" s="55">
        <f t="shared" si="69"/>
        <v>0</v>
      </c>
      <c r="AA420" s="55">
        <f t="shared" si="69"/>
        <v>0</v>
      </c>
      <c r="AB420" s="210"/>
      <c r="AC420" s="83"/>
      <c r="AD420" s="83"/>
      <c r="AE420" s="291"/>
      <c r="AF420" s="209"/>
      <c r="AG420" s="209"/>
      <c r="AH420" s="210"/>
      <c r="AI420" s="209"/>
      <c r="AJ420" s="209"/>
      <c r="AK420" s="210"/>
      <c r="AL420" s="209"/>
      <c r="AM420" s="209"/>
      <c r="AN420" s="210"/>
      <c r="AO420" s="209"/>
      <c r="AP420" s="209"/>
      <c r="AQ420" s="210"/>
      <c r="AR420" s="209"/>
      <c r="AS420" s="209"/>
      <c r="AT420" s="210"/>
      <c r="AU420" s="209"/>
      <c r="AV420" s="209"/>
      <c r="AW420" s="176">
        <v>0</v>
      </c>
      <c r="AX420" s="209"/>
      <c r="AY420" s="209"/>
      <c r="AZ420" s="210"/>
      <c r="BA420" s="83"/>
      <c r="BB420" s="83"/>
      <c r="BC420" s="291"/>
      <c r="BD420" s="209"/>
      <c r="BE420" s="209"/>
      <c r="BF420" s="210"/>
      <c r="BG420" s="209"/>
      <c r="BH420" s="209"/>
      <c r="BI420" s="210"/>
      <c r="BJ420" s="55">
        <f t="shared" si="70"/>
        <v>0</v>
      </c>
      <c r="BK420" s="55">
        <f t="shared" si="70"/>
        <v>0</v>
      </c>
      <c r="BL420" s="210"/>
    </row>
    <row r="421" spans="1:64" hidden="1" x14ac:dyDescent="0.55000000000000004">
      <c r="A421" s="216"/>
      <c r="B421" s="217"/>
      <c r="C421" s="217"/>
      <c r="D421" s="214"/>
      <c r="E421" s="217"/>
      <c r="F421" s="91" t="s">
        <v>185</v>
      </c>
      <c r="G421" s="217"/>
      <c r="H421" s="219"/>
      <c r="I421" s="226" t="e">
        <f t="shared" si="67"/>
        <v>#DIV/0!</v>
      </c>
      <c r="J421" s="209"/>
      <c r="K421" s="209"/>
      <c r="L421" s="209"/>
      <c r="M421" s="209"/>
      <c r="N421" s="210"/>
      <c r="O421" s="210"/>
      <c r="P421" s="176" t="e">
        <f t="shared" si="68"/>
        <v>#DIV/0!</v>
      </c>
      <c r="Q421" s="209"/>
      <c r="R421" s="209"/>
      <c r="S421" s="210"/>
      <c r="T421" s="209"/>
      <c r="U421" s="209"/>
      <c r="V421" s="210"/>
      <c r="W421" s="209"/>
      <c r="X421" s="209"/>
      <c r="Y421" s="210"/>
      <c r="Z421" s="55">
        <f t="shared" si="69"/>
        <v>0</v>
      </c>
      <c r="AA421" s="55">
        <f t="shared" si="69"/>
        <v>0</v>
      </c>
      <c r="AB421" s="210"/>
      <c r="AC421" s="83"/>
      <c r="AD421" s="83"/>
      <c r="AE421" s="291"/>
      <c r="AF421" s="209"/>
      <c r="AG421" s="209"/>
      <c r="AH421" s="210"/>
      <c r="AI421" s="209"/>
      <c r="AJ421" s="209"/>
      <c r="AK421" s="210"/>
      <c r="AL421" s="209"/>
      <c r="AM421" s="209"/>
      <c r="AN421" s="210"/>
      <c r="AO421" s="209"/>
      <c r="AP421" s="209"/>
      <c r="AQ421" s="210"/>
      <c r="AR421" s="209"/>
      <c r="AS421" s="209"/>
      <c r="AT421" s="210"/>
      <c r="AU421" s="209"/>
      <c r="AV421" s="209"/>
      <c r="AW421" s="176">
        <v>0</v>
      </c>
      <c r="AX421" s="209"/>
      <c r="AY421" s="209"/>
      <c r="AZ421" s="210"/>
      <c r="BA421" s="83"/>
      <c r="BB421" s="83"/>
      <c r="BC421" s="291"/>
      <c r="BD421" s="209"/>
      <c r="BE421" s="209"/>
      <c r="BF421" s="210"/>
      <c r="BG421" s="209"/>
      <c r="BH421" s="209"/>
      <c r="BI421" s="210"/>
      <c r="BJ421" s="55">
        <f t="shared" si="70"/>
        <v>0</v>
      </c>
      <c r="BK421" s="55">
        <f t="shared" si="70"/>
        <v>0</v>
      </c>
      <c r="BL421" s="210"/>
    </row>
    <row r="422" spans="1:64" hidden="1" x14ac:dyDescent="0.55000000000000004">
      <c r="A422" s="216"/>
      <c r="B422" s="217"/>
      <c r="C422" s="217"/>
      <c r="D422" s="214"/>
      <c r="E422" s="217"/>
      <c r="F422" s="259" t="s">
        <v>186</v>
      </c>
      <c r="G422" s="217"/>
      <c r="H422" s="219"/>
      <c r="I422" s="226" t="e">
        <f t="shared" si="67"/>
        <v>#DIV/0!</v>
      </c>
      <c r="J422" s="209"/>
      <c r="K422" s="209"/>
      <c r="L422" s="209"/>
      <c r="M422" s="209"/>
      <c r="N422" s="210"/>
      <c r="O422" s="210"/>
      <c r="P422" s="176" t="e">
        <f t="shared" si="68"/>
        <v>#DIV/0!</v>
      </c>
      <c r="Q422" s="209"/>
      <c r="R422" s="209"/>
      <c r="S422" s="210"/>
      <c r="T422" s="209"/>
      <c r="U422" s="209"/>
      <c r="V422" s="210"/>
      <c r="W422" s="209"/>
      <c r="X422" s="209"/>
      <c r="Y422" s="210"/>
      <c r="Z422" s="55">
        <f t="shared" si="69"/>
        <v>0</v>
      </c>
      <c r="AA422" s="55">
        <f t="shared" si="69"/>
        <v>0</v>
      </c>
      <c r="AB422" s="210"/>
      <c r="AC422" s="83"/>
      <c r="AD422" s="83"/>
      <c r="AE422" s="291"/>
      <c r="AF422" s="209"/>
      <c r="AG422" s="209"/>
      <c r="AH422" s="210"/>
      <c r="AI422" s="209"/>
      <c r="AJ422" s="209"/>
      <c r="AK422" s="210"/>
      <c r="AL422" s="209"/>
      <c r="AM422" s="209"/>
      <c r="AN422" s="210"/>
      <c r="AO422" s="209"/>
      <c r="AP422" s="209"/>
      <c r="AQ422" s="210"/>
      <c r="AR422" s="209"/>
      <c r="AS422" s="209"/>
      <c r="AT422" s="210"/>
      <c r="AU422" s="209"/>
      <c r="AV422" s="209"/>
      <c r="AW422" s="176">
        <v>0</v>
      </c>
      <c r="AX422" s="209"/>
      <c r="AY422" s="209"/>
      <c r="AZ422" s="210"/>
      <c r="BA422" s="83"/>
      <c r="BB422" s="83"/>
      <c r="BC422" s="291"/>
      <c r="BD422" s="209"/>
      <c r="BE422" s="209"/>
      <c r="BF422" s="210"/>
      <c r="BG422" s="209"/>
      <c r="BH422" s="209"/>
      <c r="BI422" s="210"/>
      <c r="BJ422" s="55">
        <f t="shared" si="70"/>
        <v>0</v>
      </c>
      <c r="BK422" s="55">
        <f t="shared" si="70"/>
        <v>0</v>
      </c>
      <c r="BL422" s="210"/>
    </row>
    <row r="423" spans="1:64" hidden="1" x14ac:dyDescent="0.55000000000000004">
      <c r="A423" s="216"/>
      <c r="B423" s="217"/>
      <c r="C423" s="217"/>
      <c r="D423" s="214"/>
      <c r="E423" s="217"/>
      <c r="F423" s="259" t="s">
        <v>187</v>
      </c>
      <c r="G423" s="217"/>
      <c r="H423" s="219"/>
      <c r="I423" s="226" t="e">
        <f t="shared" si="67"/>
        <v>#DIV/0!</v>
      </c>
      <c r="J423" s="209"/>
      <c r="K423" s="209"/>
      <c r="L423" s="209"/>
      <c r="M423" s="209"/>
      <c r="N423" s="210"/>
      <c r="O423" s="210"/>
      <c r="P423" s="176" t="e">
        <f t="shared" si="68"/>
        <v>#DIV/0!</v>
      </c>
      <c r="Q423" s="209"/>
      <c r="R423" s="209"/>
      <c r="S423" s="210"/>
      <c r="T423" s="209"/>
      <c r="U423" s="209"/>
      <c r="V423" s="210"/>
      <c r="W423" s="209"/>
      <c r="X423" s="209"/>
      <c r="Y423" s="210"/>
      <c r="Z423" s="55">
        <f t="shared" si="69"/>
        <v>0</v>
      </c>
      <c r="AA423" s="55">
        <f t="shared" si="69"/>
        <v>0</v>
      </c>
      <c r="AB423" s="210"/>
      <c r="AC423" s="83"/>
      <c r="AD423" s="83"/>
      <c r="AE423" s="291"/>
      <c r="AF423" s="209"/>
      <c r="AG423" s="209"/>
      <c r="AH423" s="210"/>
      <c r="AI423" s="209"/>
      <c r="AJ423" s="209"/>
      <c r="AK423" s="210"/>
      <c r="AL423" s="209"/>
      <c r="AM423" s="209"/>
      <c r="AN423" s="210"/>
      <c r="AO423" s="209"/>
      <c r="AP423" s="209"/>
      <c r="AQ423" s="210"/>
      <c r="AR423" s="209"/>
      <c r="AS423" s="209"/>
      <c r="AT423" s="210"/>
      <c r="AU423" s="209"/>
      <c r="AV423" s="209"/>
      <c r="AW423" s="176">
        <v>0</v>
      </c>
      <c r="AX423" s="209"/>
      <c r="AY423" s="209"/>
      <c r="AZ423" s="210"/>
      <c r="BA423" s="83"/>
      <c r="BB423" s="83"/>
      <c r="BC423" s="291"/>
      <c r="BD423" s="209"/>
      <c r="BE423" s="209"/>
      <c r="BF423" s="210"/>
      <c r="BG423" s="209"/>
      <c r="BH423" s="209"/>
      <c r="BI423" s="210"/>
      <c r="BJ423" s="55">
        <f t="shared" si="70"/>
        <v>0</v>
      </c>
      <c r="BK423" s="55">
        <f t="shared" si="70"/>
        <v>0</v>
      </c>
      <c r="BL423" s="210"/>
    </row>
    <row r="424" spans="1:64" hidden="1" x14ac:dyDescent="0.55000000000000004">
      <c r="A424" s="216"/>
      <c r="B424" s="217"/>
      <c r="C424" s="217"/>
      <c r="D424" s="214"/>
      <c r="E424" s="217"/>
      <c r="F424" s="259" t="s">
        <v>188</v>
      </c>
      <c r="G424" s="217"/>
      <c r="H424" s="219"/>
      <c r="I424" s="226" t="e">
        <f t="shared" si="67"/>
        <v>#DIV/0!</v>
      </c>
      <c r="J424" s="209"/>
      <c r="K424" s="209"/>
      <c r="L424" s="209"/>
      <c r="M424" s="209"/>
      <c r="N424" s="210"/>
      <c r="O424" s="210"/>
      <c r="P424" s="176" t="e">
        <f t="shared" si="68"/>
        <v>#DIV/0!</v>
      </c>
      <c r="Q424" s="209"/>
      <c r="R424" s="209"/>
      <c r="S424" s="210"/>
      <c r="T424" s="209"/>
      <c r="U424" s="209"/>
      <c r="V424" s="210"/>
      <c r="W424" s="209"/>
      <c r="X424" s="209"/>
      <c r="Y424" s="210"/>
      <c r="Z424" s="55">
        <f t="shared" si="69"/>
        <v>0</v>
      </c>
      <c r="AA424" s="55">
        <f t="shared" si="69"/>
        <v>0</v>
      </c>
      <c r="AB424" s="210"/>
      <c r="AC424" s="83"/>
      <c r="AD424" s="83"/>
      <c r="AE424" s="291"/>
      <c r="AF424" s="209"/>
      <c r="AG424" s="209"/>
      <c r="AH424" s="210"/>
      <c r="AI424" s="209"/>
      <c r="AJ424" s="209"/>
      <c r="AK424" s="210"/>
      <c r="AL424" s="209"/>
      <c r="AM424" s="209"/>
      <c r="AN424" s="210"/>
      <c r="AO424" s="209"/>
      <c r="AP424" s="209"/>
      <c r="AQ424" s="210"/>
      <c r="AR424" s="209"/>
      <c r="AS424" s="209"/>
      <c r="AT424" s="210"/>
      <c r="AU424" s="209"/>
      <c r="AV424" s="209"/>
      <c r="AW424" s="176">
        <v>0</v>
      </c>
      <c r="AX424" s="209"/>
      <c r="AY424" s="209"/>
      <c r="AZ424" s="210"/>
      <c r="BA424" s="83"/>
      <c r="BB424" s="83"/>
      <c r="BC424" s="291"/>
      <c r="BD424" s="209"/>
      <c r="BE424" s="209"/>
      <c r="BF424" s="210"/>
      <c r="BG424" s="209"/>
      <c r="BH424" s="209"/>
      <c r="BI424" s="210"/>
      <c r="BJ424" s="55">
        <f t="shared" si="70"/>
        <v>0</v>
      </c>
      <c r="BK424" s="55">
        <f t="shared" si="70"/>
        <v>0</v>
      </c>
      <c r="BL424" s="210"/>
    </row>
    <row r="425" spans="1:64" hidden="1" x14ac:dyDescent="0.55000000000000004">
      <c r="A425" s="216"/>
      <c r="B425" s="217"/>
      <c r="C425" s="217"/>
      <c r="D425" s="214"/>
      <c r="E425" s="217"/>
      <c r="F425" s="259" t="s">
        <v>189</v>
      </c>
      <c r="G425" s="217"/>
      <c r="H425" s="219"/>
      <c r="I425" s="226" t="e">
        <f t="shared" si="67"/>
        <v>#DIV/0!</v>
      </c>
      <c r="J425" s="209"/>
      <c r="K425" s="209"/>
      <c r="L425" s="209"/>
      <c r="M425" s="209"/>
      <c r="N425" s="210"/>
      <c r="O425" s="210"/>
      <c r="P425" s="176" t="e">
        <f t="shared" si="68"/>
        <v>#DIV/0!</v>
      </c>
      <c r="Q425" s="209"/>
      <c r="R425" s="209"/>
      <c r="S425" s="210"/>
      <c r="T425" s="209"/>
      <c r="U425" s="209"/>
      <c r="V425" s="210"/>
      <c r="W425" s="209"/>
      <c r="X425" s="209"/>
      <c r="Y425" s="210"/>
      <c r="Z425" s="55">
        <f t="shared" si="69"/>
        <v>0</v>
      </c>
      <c r="AA425" s="55">
        <f t="shared" si="69"/>
        <v>0</v>
      </c>
      <c r="AB425" s="210"/>
      <c r="AC425" s="83"/>
      <c r="AD425" s="83"/>
      <c r="AE425" s="291"/>
      <c r="AF425" s="209"/>
      <c r="AG425" s="209"/>
      <c r="AH425" s="210"/>
      <c r="AI425" s="209"/>
      <c r="AJ425" s="209"/>
      <c r="AK425" s="210"/>
      <c r="AL425" s="209"/>
      <c r="AM425" s="209"/>
      <c r="AN425" s="210"/>
      <c r="AO425" s="209"/>
      <c r="AP425" s="209"/>
      <c r="AQ425" s="210"/>
      <c r="AR425" s="209"/>
      <c r="AS425" s="209"/>
      <c r="AT425" s="210"/>
      <c r="AU425" s="209"/>
      <c r="AV425" s="209"/>
      <c r="AW425" s="176">
        <v>0</v>
      </c>
      <c r="AX425" s="209"/>
      <c r="AY425" s="209"/>
      <c r="AZ425" s="210"/>
      <c r="BA425" s="83"/>
      <c r="BB425" s="83"/>
      <c r="BC425" s="291"/>
      <c r="BD425" s="209"/>
      <c r="BE425" s="209"/>
      <c r="BF425" s="210"/>
      <c r="BG425" s="209"/>
      <c r="BH425" s="209"/>
      <c r="BI425" s="210"/>
      <c r="BJ425" s="55">
        <f t="shared" si="70"/>
        <v>0</v>
      </c>
      <c r="BK425" s="55">
        <f t="shared" si="70"/>
        <v>0</v>
      </c>
      <c r="BL425" s="210"/>
    </row>
    <row r="426" spans="1:64" ht="42.75" hidden="1" customHeight="1" x14ac:dyDescent="0.55000000000000004">
      <c r="A426" s="243"/>
      <c r="B426" s="244"/>
      <c r="C426" s="244"/>
      <c r="D426" s="261"/>
      <c r="E426" s="244"/>
      <c r="F426" s="262" t="s">
        <v>190</v>
      </c>
      <c r="G426" s="244"/>
      <c r="H426" s="263"/>
      <c r="I426" s="226" t="e">
        <f t="shared" si="67"/>
        <v>#DIV/0!</v>
      </c>
      <c r="J426" s="209"/>
      <c r="K426" s="209"/>
      <c r="L426" s="209"/>
      <c r="M426" s="209"/>
      <c r="N426" s="210"/>
      <c r="O426" s="210"/>
      <c r="P426" s="176" t="e">
        <f t="shared" si="68"/>
        <v>#DIV/0!</v>
      </c>
      <c r="Q426" s="209"/>
      <c r="R426" s="209"/>
      <c r="S426" s="210"/>
      <c r="T426" s="209"/>
      <c r="U426" s="209"/>
      <c r="V426" s="210"/>
      <c r="W426" s="209"/>
      <c r="X426" s="209"/>
      <c r="Y426" s="210"/>
      <c r="Z426" s="55">
        <f t="shared" si="69"/>
        <v>0</v>
      </c>
      <c r="AA426" s="55">
        <f t="shared" si="69"/>
        <v>0</v>
      </c>
      <c r="AB426" s="210"/>
      <c r="AC426" s="83"/>
      <c r="AD426" s="83"/>
      <c r="AE426" s="291"/>
      <c r="AF426" s="209"/>
      <c r="AG426" s="209"/>
      <c r="AH426" s="210"/>
      <c r="AI426" s="209"/>
      <c r="AJ426" s="209"/>
      <c r="AK426" s="210"/>
      <c r="AL426" s="209"/>
      <c r="AM426" s="209"/>
      <c r="AN426" s="210"/>
      <c r="AO426" s="209"/>
      <c r="AP426" s="209"/>
      <c r="AQ426" s="210"/>
      <c r="AR426" s="209"/>
      <c r="AS426" s="209"/>
      <c r="AT426" s="210"/>
      <c r="AU426" s="209"/>
      <c r="AV426" s="209"/>
      <c r="AW426" s="176">
        <v>0</v>
      </c>
      <c r="AX426" s="209"/>
      <c r="AY426" s="209"/>
      <c r="AZ426" s="210"/>
      <c r="BA426" s="83"/>
      <c r="BB426" s="83"/>
      <c r="BC426" s="291"/>
      <c r="BD426" s="209"/>
      <c r="BE426" s="209"/>
      <c r="BF426" s="210"/>
      <c r="BG426" s="209"/>
      <c r="BH426" s="209"/>
      <c r="BI426" s="210"/>
      <c r="BJ426" s="55">
        <f t="shared" si="70"/>
        <v>0</v>
      </c>
      <c r="BK426" s="55">
        <f t="shared" si="70"/>
        <v>0</v>
      </c>
      <c r="BL426" s="210"/>
    </row>
    <row r="427" spans="1:64" hidden="1" x14ac:dyDescent="0.55000000000000004">
      <c r="D427" s="31"/>
      <c r="F427" s="31" t="s">
        <v>126</v>
      </c>
      <c r="I427" s="226">
        <f>+'[4]สรุป ขั้นต่ำ'!H1529+'[4]สรุป ต่อเนื่องเชื่อม'!H1529</f>
        <v>0</v>
      </c>
      <c r="J427" s="209"/>
      <c r="K427" s="209"/>
      <c r="L427" s="209"/>
      <c r="M427" s="209"/>
      <c r="N427" s="210"/>
      <c r="O427" s="210"/>
      <c r="P427" s="176" t="e">
        <f t="shared" si="68"/>
        <v>#DIV/0!</v>
      </c>
      <c r="Q427" s="209"/>
      <c r="R427" s="209"/>
      <c r="S427" s="210"/>
      <c r="T427" s="209"/>
      <c r="U427" s="209"/>
      <c r="V427" s="210"/>
      <c r="W427" s="209"/>
      <c r="X427" s="209"/>
      <c r="Y427" s="210"/>
      <c r="Z427" s="55">
        <f t="shared" si="69"/>
        <v>0</v>
      </c>
      <c r="AA427" s="55">
        <f t="shared" si="69"/>
        <v>0</v>
      </c>
      <c r="AB427" s="210"/>
      <c r="AC427" s="83"/>
      <c r="AD427" s="83"/>
      <c r="AE427" s="291"/>
      <c r="AF427" s="209"/>
      <c r="AG427" s="209"/>
      <c r="AH427" s="210"/>
      <c r="AI427" s="209"/>
      <c r="AJ427" s="209"/>
      <c r="AK427" s="210"/>
      <c r="AL427" s="209"/>
      <c r="AM427" s="209"/>
      <c r="AN427" s="210"/>
      <c r="AO427" s="209"/>
      <c r="AP427" s="209"/>
      <c r="AQ427" s="210"/>
      <c r="AR427" s="209"/>
      <c r="AS427" s="209"/>
      <c r="AT427" s="210"/>
      <c r="AU427" s="209"/>
      <c r="AV427" s="209"/>
      <c r="AW427" s="176">
        <v>0</v>
      </c>
      <c r="AX427" s="209"/>
      <c r="AY427" s="209"/>
      <c r="AZ427" s="210"/>
      <c r="BA427" s="83"/>
      <c r="BB427" s="83"/>
      <c r="BC427" s="291"/>
      <c r="BD427" s="209"/>
      <c r="BE427" s="209"/>
      <c r="BF427" s="210"/>
      <c r="BG427" s="209"/>
      <c r="BH427" s="209"/>
      <c r="BI427" s="210"/>
      <c r="BJ427" s="55">
        <f t="shared" si="70"/>
        <v>0</v>
      </c>
      <c r="BK427" s="55">
        <f t="shared" si="70"/>
        <v>0</v>
      </c>
      <c r="BL427" s="210"/>
    </row>
    <row r="428" spans="1:64" hidden="1" x14ac:dyDescent="0.55000000000000004">
      <c r="C428" s="31" t="s">
        <v>137</v>
      </c>
      <c r="I428" s="226">
        <f>+'[4]สรุป ขั้นต่ำ'!H1530+'[4]สรุป ต่อเนื่องเชื่อม'!H1530</f>
        <v>0</v>
      </c>
      <c r="J428" s="209"/>
      <c r="K428" s="209"/>
      <c r="L428" s="209"/>
      <c r="M428" s="209"/>
      <c r="N428" s="210"/>
      <c r="O428" s="210"/>
      <c r="P428" s="176" t="e">
        <f t="shared" si="68"/>
        <v>#DIV/0!</v>
      </c>
      <c r="Q428" s="209"/>
      <c r="R428" s="209"/>
      <c r="S428" s="210"/>
      <c r="T428" s="209"/>
      <c r="U428" s="209"/>
      <c r="V428" s="210"/>
      <c r="W428" s="209"/>
      <c r="X428" s="209"/>
      <c r="Y428" s="210"/>
      <c r="Z428" s="55">
        <f t="shared" si="69"/>
        <v>0</v>
      </c>
      <c r="AA428" s="55">
        <f t="shared" si="69"/>
        <v>0</v>
      </c>
      <c r="AB428" s="210"/>
      <c r="AC428" s="83"/>
      <c r="AD428" s="83"/>
      <c r="AE428" s="291"/>
      <c r="AF428" s="209"/>
      <c r="AG428" s="209"/>
      <c r="AH428" s="210"/>
      <c r="AI428" s="209"/>
      <c r="AJ428" s="209"/>
      <c r="AK428" s="210"/>
      <c r="AL428" s="209"/>
      <c r="AM428" s="209"/>
      <c r="AN428" s="210"/>
      <c r="AO428" s="209"/>
      <c r="AP428" s="209"/>
      <c r="AQ428" s="210"/>
      <c r="AR428" s="209"/>
      <c r="AS428" s="209"/>
      <c r="AT428" s="210"/>
      <c r="AU428" s="209"/>
      <c r="AV428" s="209"/>
      <c r="AW428" s="176">
        <v>0</v>
      </c>
      <c r="AX428" s="209"/>
      <c r="AY428" s="209"/>
      <c r="AZ428" s="210"/>
      <c r="BA428" s="83"/>
      <c r="BB428" s="83"/>
      <c r="BC428" s="291"/>
      <c r="BD428" s="209"/>
      <c r="BE428" s="209"/>
      <c r="BF428" s="210"/>
      <c r="BG428" s="209"/>
      <c r="BH428" s="209"/>
      <c r="BI428" s="210"/>
      <c r="BJ428" s="55">
        <f t="shared" si="70"/>
        <v>0</v>
      </c>
      <c r="BK428" s="55">
        <f t="shared" si="70"/>
        <v>0</v>
      </c>
      <c r="BL428" s="210"/>
    </row>
    <row r="429" spans="1:64" hidden="1" x14ac:dyDescent="0.55000000000000004">
      <c r="D429" s="31" t="s">
        <v>138</v>
      </c>
      <c r="I429" s="226">
        <f>+'[4]สรุป ขั้นต่ำ'!H1531+'[4]สรุป ต่อเนื่องเชื่อม'!H1531</f>
        <v>0</v>
      </c>
      <c r="J429" s="209"/>
      <c r="K429" s="209"/>
      <c r="L429" s="209"/>
      <c r="M429" s="209"/>
      <c r="N429" s="210"/>
      <c r="O429" s="210"/>
      <c r="P429" s="176" t="e">
        <f t="shared" si="68"/>
        <v>#DIV/0!</v>
      </c>
      <c r="Q429" s="209"/>
      <c r="R429" s="209"/>
      <c r="S429" s="210"/>
      <c r="T429" s="209"/>
      <c r="U429" s="209"/>
      <c r="V429" s="210"/>
      <c r="W429" s="209"/>
      <c r="X429" s="209"/>
      <c r="Y429" s="210"/>
      <c r="Z429" s="55">
        <f t="shared" si="69"/>
        <v>0</v>
      </c>
      <c r="AA429" s="55">
        <f t="shared" si="69"/>
        <v>0</v>
      </c>
      <c r="AB429" s="210"/>
      <c r="AC429" s="83"/>
      <c r="AD429" s="83"/>
      <c r="AE429" s="291"/>
      <c r="AF429" s="209"/>
      <c r="AG429" s="209"/>
      <c r="AH429" s="210"/>
      <c r="AI429" s="209"/>
      <c r="AJ429" s="209"/>
      <c r="AK429" s="210"/>
      <c r="AL429" s="209"/>
      <c r="AM429" s="209"/>
      <c r="AN429" s="210"/>
      <c r="AO429" s="209"/>
      <c r="AP429" s="209"/>
      <c r="AQ429" s="210"/>
      <c r="AR429" s="209"/>
      <c r="AS429" s="209"/>
      <c r="AT429" s="210"/>
      <c r="AU429" s="209"/>
      <c r="AV429" s="209"/>
      <c r="AW429" s="176">
        <v>0</v>
      </c>
      <c r="AX429" s="209"/>
      <c r="AY429" s="209"/>
      <c r="AZ429" s="210"/>
      <c r="BA429" s="83"/>
      <c r="BB429" s="83"/>
      <c r="BC429" s="291"/>
      <c r="BD429" s="209"/>
      <c r="BE429" s="209"/>
      <c r="BF429" s="210"/>
      <c r="BG429" s="209"/>
      <c r="BH429" s="209"/>
      <c r="BI429" s="210"/>
      <c r="BJ429" s="55">
        <f t="shared" si="70"/>
        <v>0</v>
      </c>
      <c r="BK429" s="55">
        <f t="shared" si="70"/>
        <v>0</v>
      </c>
      <c r="BL429" s="210"/>
    </row>
    <row r="430" spans="1:64" hidden="1" x14ac:dyDescent="0.55000000000000004">
      <c r="E430" s="31" t="s">
        <v>40</v>
      </c>
      <c r="I430" s="226">
        <f>+'[4]สรุป ขั้นต่ำ'!H1532+'[4]สรุป ต่อเนื่องเชื่อม'!H1532</f>
        <v>0</v>
      </c>
      <c r="J430" s="209"/>
      <c r="K430" s="209"/>
      <c r="L430" s="209"/>
      <c r="M430" s="209"/>
      <c r="N430" s="210"/>
      <c r="O430" s="210"/>
      <c r="P430" s="176" t="e">
        <f t="shared" si="68"/>
        <v>#DIV/0!</v>
      </c>
      <c r="Q430" s="209"/>
      <c r="R430" s="209"/>
      <c r="S430" s="210"/>
      <c r="T430" s="209"/>
      <c r="U430" s="209"/>
      <c r="V430" s="210"/>
      <c r="W430" s="209"/>
      <c r="X430" s="209"/>
      <c r="Y430" s="210"/>
      <c r="Z430" s="55">
        <f t="shared" si="69"/>
        <v>0</v>
      </c>
      <c r="AA430" s="55">
        <f t="shared" si="69"/>
        <v>0</v>
      </c>
      <c r="AB430" s="210"/>
      <c r="AC430" s="83"/>
      <c r="AD430" s="83"/>
      <c r="AE430" s="291"/>
      <c r="AF430" s="209"/>
      <c r="AG430" s="209"/>
      <c r="AH430" s="210"/>
      <c r="AI430" s="209"/>
      <c r="AJ430" s="209"/>
      <c r="AK430" s="210"/>
      <c r="AL430" s="209"/>
      <c r="AM430" s="209"/>
      <c r="AN430" s="210"/>
      <c r="AO430" s="209"/>
      <c r="AP430" s="209"/>
      <c r="AQ430" s="210"/>
      <c r="AR430" s="209"/>
      <c r="AS430" s="209"/>
      <c r="AT430" s="210"/>
      <c r="AU430" s="209"/>
      <c r="AV430" s="209"/>
      <c r="AW430" s="176">
        <v>0</v>
      </c>
      <c r="AX430" s="209"/>
      <c r="AY430" s="209"/>
      <c r="AZ430" s="210"/>
      <c r="BA430" s="83"/>
      <c r="BB430" s="83"/>
      <c r="BC430" s="291"/>
      <c r="BD430" s="209"/>
      <c r="BE430" s="209"/>
      <c r="BF430" s="210"/>
      <c r="BG430" s="209"/>
      <c r="BH430" s="209"/>
      <c r="BI430" s="210"/>
      <c r="BJ430" s="55">
        <f t="shared" si="70"/>
        <v>0</v>
      </c>
      <c r="BK430" s="55">
        <f t="shared" si="70"/>
        <v>0</v>
      </c>
      <c r="BL430" s="210"/>
    </row>
    <row r="431" spans="1:64" hidden="1" x14ac:dyDescent="0.55000000000000004">
      <c r="D431" s="31"/>
      <c r="E431" s="31" t="s">
        <v>41</v>
      </c>
      <c r="I431" s="226">
        <f>+'[4]สรุป ขั้นต่ำ'!H1533+'[4]สรุป ต่อเนื่องเชื่อม'!H1533</f>
        <v>0</v>
      </c>
      <c r="J431" s="209"/>
      <c r="K431" s="209"/>
      <c r="L431" s="209"/>
      <c r="M431" s="209"/>
      <c r="N431" s="210"/>
      <c r="O431" s="210"/>
      <c r="P431" s="176" t="e">
        <f t="shared" si="68"/>
        <v>#DIV/0!</v>
      </c>
      <c r="Q431" s="209"/>
      <c r="R431" s="209"/>
      <c r="S431" s="210"/>
      <c r="T431" s="209"/>
      <c r="U431" s="209"/>
      <c r="V431" s="210"/>
      <c r="W431" s="209"/>
      <c r="X431" s="209"/>
      <c r="Y431" s="210"/>
      <c r="Z431" s="55">
        <f t="shared" si="69"/>
        <v>0</v>
      </c>
      <c r="AA431" s="55">
        <f t="shared" si="69"/>
        <v>0</v>
      </c>
      <c r="AB431" s="210"/>
      <c r="AC431" s="83"/>
      <c r="AD431" s="83"/>
      <c r="AE431" s="291"/>
      <c r="AF431" s="209"/>
      <c r="AG431" s="209"/>
      <c r="AH431" s="210"/>
      <c r="AI431" s="209"/>
      <c r="AJ431" s="209"/>
      <c r="AK431" s="210"/>
      <c r="AL431" s="209"/>
      <c r="AM431" s="209"/>
      <c r="AN431" s="210"/>
      <c r="AO431" s="209"/>
      <c r="AP431" s="209"/>
      <c r="AQ431" s="210"/>
      <c r="AR431" s="209"/>
      <c r="AS431" s="209"/>
      <c r="AT431" s="210"/>
      <c r="AU431" s="209"/>
      <c r="AV431" s="209"/>
      <c r="AW431" s="176">
        <v>0</v>
      </c>
      <c r="AX431" s="209"/>
      <c r="AY431" s="209"/>
      <c r="AZ431" s="210"/>
      <c r="BA431" s="83"/>
      <c r="BB431" s="83"/>
      <c r="BC431" s="291"/>
      <c r="BD431" s="209"/>
      <c r="BE431" s="209"/>
      <c r="BF431" s="210"/>
      <c r="BG431" s="209"/>
      <c r="BH431" s="209"/>
      <c r="BI431" s="210"/>
      <c r="BJ431" s="55">
        <f t="shared" si="70"/>
        <v>0</v>
      </c>
      <c r="BK431" s="55">
        <f t="shared" si="70"/>
        <v>0</v>
      </c>
      <c r="BL431" s="210"/>
    </row>
    <row r="432" spans="1:64" hidden="1" x14ac:dyDescent="0.55000000000000004">
      <c r="D432" s="31"/>
      <c r="F432" s="31" t="s">
        <v>42</v>
      </c>
      <c r="I432" s="226">
        <f>+'[4]สรุป ขั้นต่ำ'!H1534+'[4]สรุป ต่อเนื่องเชื่อม'!H1534</f>
        <v>0</v>
      </c>
      <c r="J432" s="209"/>
      <c r="K432" s="209"/>
      <c r="L432" s="209"/>
      <c r="M432" s="209"/>
      <c r="N432" s="210"/>
      <c r="O432" s="210"/>
      <c r="P432" s="176" t="e">
        <f t="shared" si="68"/>
        <v>#DIV/0!</v>
      </c>
      <c r="Q432" s="209"/>
      <c r="R432" s="209"/>
      <c r="S432" s="210"/>
      <c r="T432" s="209"/>
      <c r="U432" s="209"/>
      <c r="V432" s="210"/>
      <c r="W432" s="209"/>
      <c r="X432" s="209"/>
      <c r="Y432" s="210"/>
      <c r="Z432" s="55">
        <f t="shared" si="69"/>
        <v>0</v>
      </c>
      <c r="AA432" s="55">
        <f t="shared" si="69"/>
        <v>0</v>
      </c>
      <c r="AB432" s="210"/>
      <c r="AC432" s="83"/>
      <c r="AD432" s="83"/>
      <c r="AE432" s="291"/>
      <c r="AF432" s="209"/>
      <c r="AG432" s="209"/>
      <c r="AH432" s="210"/>
      <c r="AI432" s="209"/>
      <c r="AJ432" s="209"/>
      <c r="AK432" s="210"/>
      <c r="AL432" s="209"/>
      <c r="AM432" s="209"/>
      <c r="AN432" s="210"/>
      <c r="AO432" s="209"/>
      <c r="AP432" s="209"/>
      <c r="AQ432" s="210"/>
      <c r="AR432" s="209"/>
      <c r="AS432" s="209"/>
      <c r="AT432" s="210"/>
      <c r="AU432" s="209"/>
      <c r="AV432" s="209"/>
      <c r="AW432" s="176">
        <v>0</v>
      </c>
      <c r="AX432" s="209"/>
      <c r="AY432" s="209"/>
      <c r="AZ432" s="210"/>
      <c r="BA432" s="83"/>
      <c r="BB432" s="83"/>
      <c r="BC432" s="291"/>
      <c r="BD432" s="209"/>
      <c r="BE432" s="209"/>
      <c r="BF432" s="210"/>
      <c r="BG432" s="209"/>
      <c r="BH432" s="209"/>
      <c r="BI432" s="210"/>
      <c r="BJ432" s="55">
        <f t="shared" si="70"/>
        <v>0</v>
      </c>
      <c r="BK432" s="55">
        <f t="shared" si="70"/>
        <v>0</v>
      </c>
      <c r="BL432" s="210"/>
    </row>
    <row r="433" spans="4:64" hidden="1" x14ac:dyDescent="0.55000000000000004">
      <c r="D433" s="31"/>
      <c r="F433" s="31" t="s">
        <v>47</v>
      </c>
      <c r="I433" s="226">
        <f>+'[4]สรุป ขั้นต่ำ'!H1535+'[4]สรุป ต่อเนื่องเชื่อม'!H1535</f>
        <v>0</v>
      </c>
      <c r="J433" s="209"/>
      <c r="K433" s="209"/>
      <c r="L433" s="209"/>
      <c r="M433" s="209"/>
      <c r="N433" s="210"/>
      <c r="O433" s="210"/>
      <c r="P433" s="176" t="e">
        <f t="shared" si="68"/>
        <v>#DIV/0!</v>
      </c>
      <c r="Q433" s="209"/>
      <c r="R433" s="209"/>
      <c r="S433" s="210"/>
      <c r="T433" s="209"/>
      <c r="U433" s="209"/>
      <c r="V433" s="210"/>
      <c r="W433" s="209"/>
      <c r="X433" s="209"/>
      <c r="Y433" s="210"/>
      <c r="Z433" s="55">
        <f t="shared" si="69"/>
        <v>0</v>
      </c>
      <c r="AA433" s="55">
        <f t="shared" si="69"/>
        <v>0</v>
      </c>
      <c r="AB433" s="210"/>
      <c r="AC433" s="83"/>
      <c r="AD433" s="83"/>
      <c r="AE433" s="291"/>
      <c r="AF433" s="209"/>
      <c r="AG433" s="209"/>
      <c r="AH433" s="210"/>
      <c r="AI433" s="209"/>
      <c r="AJ433" s="209"/>
      <c r="AK433" s="210"/>
      <c r="AL433" s="209"/>
      <c r="AM433" s="209"/>
      <c r="AN433" s="210"/>
      <c r="AO433" s="209"/>
      <c r="AP433" s="209"/>
      <c r="AQ433" s="210"/>
      <c r="AR433" s="209"/>
      <c r="AS433" s="209"/>
      <c r="AT433" s="210"/>
      <c r="AU433" s="209"/>
      <c r="AV433" s="209"/>
      <c r="AW433" s="176">
        <v>0</v>
      </c>
      <c r="AX433" s="209"/>
      <c r="AY433" s="209"/>
      <c r="AZ433" s="210"/>
      <c r="BA433" s="83"/>
      <c r="BB433" s="83"/>
      <c r="BC433" s="291"/>
      <c r="BD433" s="209"/>
      <c r="BE433" s="209"/>
      <c r="BF433" s="210"/>
      <c r="BG433" s="209"/>
      <c r="BH433" s="209"/>
      <c r="BI433" s="210"/>
      <c r="BJ433" s="55">
        <f t="shared" si="70"/>
        <v>0</v>
      </c>
      <c r="BK433" s="55">
        <f t="shared" si="70"/>
        <v>0</v>
      </c>
      <c r="BL433" s="210"/>
    </row>
    <row r="434" spans="4:64" hidden="1" x14ac:dyDescent="0.55000000000000004">
      <c r="D434" s="31"/>
      <c r="F434" s="31" t="s">
        <v>59</v>
      </c>
      <c r="I434" s="226">
        <f>+'[4]สรุป ขั้นต่ำ'!H1536+'[4]สรุป ต่อเนื่องเชื่อม'!H1536</f>
        <v>0</v>
      </c>
      <c r="J434" s="209"/>
      <c r="K434" s="209"/>
      <c r="L434" s="209"/>
      <c r="M434" s="209"/>
      <c r="N434" s="210"/>
      <c r="O434" s="210"/>
      <c r="P434" s="176" t="e">
        <f t="shared" si="68"/>
        <v>#DIV/0!</v>
      </c>
      <c r="Q434" s="209"/>
      <c r="R434" s="209"/>
      <c r="S434" s="210"/>
      <c r="T434" s="209"/>
      <c r="U434" s="209"/>
      <c r="V434" s="210"/>
      <c r="W434" s="209"/>
      <c r="X434" s="209"/>
      <c r="Y434" s="210"/>
      <c r="Z434" s="55">
        <f t="shared" si="69"/>
        <v>0</v>
      </c>
      <c r="AA434" s="55">
        <f t="shared" si="69"/>
        <v>0</v>
      </c>
      <c r="AB434" s="210"/>
      <c r="AC434" s="83"/>
      <c r="AD434" s="83"/>
      <c r="AE434" s="291"/>
      <c r="AF434" s="209"/>
      <c r="AG434" s="209"/>
      <c r="AH434" s="210"/>
      <c r="AI434" s="209"/>
      <c r="AJ434" s="209"/>
      <c r="AK434" s="210"/>
      <c r="AL434" s="209"/>
      <c r="AM434" s="209"/>
      <c r="AN434" s="210"/>
      <c r="AO434" s="209"/>
      <c r="AP434" s="209"/>
      <c r="AQ434" s="210"/>
      <c r="AR434" s="209"/>
      <c r="AS434" s="209"/>
      <c r="AT434" s="210"/>
      <c r="AU434" s="209"/>
      <c r="AV434" s="209"/>
      <c r="AW434" s="176">
        <v>0</v>
      </c>
      <c r="AX434" s="209"/>
      <c r="AY434" s="209"/>
      <c r="AZ434" s="210"/>
      <c r="BA434" s="83"/>
      <c r="BB434" s="83"/>
      <c r="BC434" s="291"/>
      <c r="BD434" s="209"/>
      <c r="BE434" s="209"/>
      <c r="BF434" s="210"/>
      <c r="BG434" s="209"/>
      <c r="BH434" s="209"/>
      <c r="BI434" s="210"/>
      <c r="BJ434" s="55">
        <f t="shared" si="70"/>
        <v>0</v>
      </c>
      <c r="BK434" s="55">
        <f t="shared" si="70"/>
        <v>0</v>
      </c>
      <c r="BL434" s="210"/>
    </row>
    <row r="435" spans="4:64" hidden="1" x14ac:dyDescent="0.55000000000000004">
      <c r="D435" s="31"/>
      <c r="E435" s="31" t="s">
        <v>67</v>
      </c>
      <c r="F435" s="31"/>
      <c r="I435" s="226">
        <f>+'[4]สรุป ขั้นต่ำ'!H1537+'[4]สรุป ต่อเนื่องเชื่อม'!H1537</f>
        <v>0</v>
      </c>
      <c r="J435" s="209"/>
      <c r="K435" s="209"/>
      <c r="L435" s="209"/>
      <c r="M435" s="209"/>
      <c r="N435" s="210"/>
      <c r="O435" s="210"/>
      <c r="P435" s="176" t="e">
        <f t="shared" si="68"/>
        <v>#DIV/0!</v>
      </c>
      <c r="Q435" s="209"/>
      <c r="R435" s="209"/>
      <c r="S435" s="210"/>
      <c r="T435" s="209"/>
      <c r="U435" s="209"/>
      <c r="V435" s="210"/>
      <c r="W435" s="209"/>
      <c r="X435" s="209"/>
      <c r="Y435" s="210"/>
      <c r="Z435" s="55">
        <f t="shared" si="69"/>
        <v>0</v>
      </c>
      <c r="AA435" s="55">
        <f t="shared" si="69"/>
        <v>0</v>
      </c>
      <c r="AB435" s="210"/>
      <c r="AC435" s="83"/>
      <c r="AD435" s="83"/>
      <c r="AE435" s="291"/>
      <c r="AF435" s="209"/>
      <c r="AG435" s="209"/>
      <c r="AH435" s="210"/>
      <c r="AI435" s="209"/>
      <c r="AJ435" s="209"/>
      <c r="AK435" s="210"/>
      <c r="AL435" s="209"/>
      <c r="AM435" s="209"/>
      <c r="AN435" s="210"/>
      <c r="AO435" s="209"/>
      <c r="AP435" s="209"/>
      <c r="AQ435" s="210"/>
      <c r="AR435" s="209"/>
      <c r="AS435" s="209"/>
      <c r="AT435" s="210"/>
      <c r="AU435" s="209"/>
      <c r="AV435" s="209"/>
      <c r="AW435" s="176">
        <v>0</v>
      </c>
      <c r="AX435" s="209"/>
      <c r="AY435" s="209"/>
      <c r="AZ435" s="210"/>
      <c r="BA435" s="83"/>
      <c r="BB435" s="83"/>
      <c r="BC435" s="291"/>
      <c r="BD435" s="209"/>
      <c r="BE435" s="209"/>
      <c r="BF435" s="210"/>
      <c r="BG435" s="209"/>
      <c r="BH435" s="209"/>
      <c r="BI435" s="210"/>
      <c r="BJ435" s="55">
        <f t="shared" si="70"/>
        <v>0</v>
      </c>
      <c r="BK435" s="55">
        <f t="shared" si="70"/>
        <v>0</v>
      </c>
      <c r="BL435" s="210"/>
    </row>
    <row r="436" spans="4:64" hidden="1" x14ac:dyDescent="0.55000000000000004">
      <c r="D436" s="31" t="s">
        <v>70</v>
      </c>
      <c r="I436" s="226">
        <f>+'[4]สรุป ขั้นต่ำ'!H1538+'[4]สรุป ต่อเนื่องเชื่อม'!H1538</f>
        <v>0</v>
      </c>
      <c r="J436" s="209"/>
      <c r="K436" s="209"/>
      <c r="L436" s="209"/>
      <c r="M436" s="209"/>
      <c r="N436" s="210"/>
      <c r="O436" s="210"/>
      <c r="P436" s="176" t="e">
        <f t="shared" si="68"/>
        <v>#DIV/0!</v>
      </c>
      <c r="Q436" s="209"/>
      <c r="R436" s="209"/>
      <c r="S436" s="210"/>
      <c r="T436" s="209"/>
      <c r="U436" s="209"/>
      <c r="V436" s="210"/>
      <c r="W436" s="209"/>
      <c r="X436" s="209"/>
      <c r="Y436" s="210"/>
      <c r="Z436" s="55">
        <f t="shared" si="69"/>
        <v>0</v>
      </c>
      <c r="AA436" s="55">
        <f t="shared" si="69"/>
        <v>0</v>
      </c>
      <c r="AB436" s="210"/>
      <c r="AC436" s="83"/>
      <c r="AD436" s="83"/>
      <c r="AE436" s="291"/>
      <c r="AF436" s="209"/>
      <c r="AG436" s="209"/>
      <c r="AH436" s="210"/>
      <c r="AI436" s="209"/>
      <c r="AJ436" s="209"/>
      <c r="AK436" s="210"/>
      <c r="AL436" s="209"/>
      <c r="AM436" s="209"/>
      <c r="AN436" s="210"/>
      <c r="AO436" s="209"/>
      <c r="AP436" s="209"/>
      <c r="AQ436" s="210"/>
      <c r="AR436" s="209"/>
      <c r="AS436" s="209"/>
      <c r="AT436" s="210"/>
      <c r="AU436" s="209"/>
      <c r="AV436" s="209"/>
      <c r="AW436" s="176">
        <v>0</v>
      </c>
      <c r="AX436" s="209"/>
      <c r="AY436" s="209"/>
      <c r="AZ436" s="210"/>
      <c r="BA436" s="83"/>
      <c r="BB436" s="83"/>
      <c r="BC436" s="291"/>
      <c r="BD436" s="209"/>
      <c r="BE436" s="209"/>
      <c r="BF436" s="210"/>
      <c r="BG436" s="209"/>
      <c r="BH436" s="209"/>
      <c r="BI436" s="210"/>
      <c r="BJ436" s="55">
        <f t="shared" si="70"/>
        <v>0</v>
      </c>
      <c r="BK436" s="55">
        <f t="shared" si="70"/>
        <v>0</v>
      </c>
      <c r="BL436" s="210"/>
    </row>
    <row r="437" spans="4:64" hidden="1" x14ac:dyDescent="0.55000000000000004">
      <c r="D437" s="31"/>
      <c r="E437" s="31" t="s">
        <v>71</v>
      </c>
      <c r="I437" s="226">
        <f>+'[4]สรุป ขั้นต่ำ'!H1539+'[4]สรุป ต่อเนื่องเชื่อม'!H1539</f>
        <v>0</v>
      </c>
      <c r="J437" s="209"/>
      <c r="K437" s="209"/>
      <c r="L437" s="209"/>
      <c r="M437" s="209"/>
      <c r="N437" s="210"/>
      <c r="O437" s="210"/>
      <c r="P437" s="176" t="e">
        <f t="shared" si="68"/>
        <v>#DIV/0!</v>
      </c>
      <c r="Q437" s="209"/>
      <c r="R437" s="209"/>
      <c r="S437" s="210"/>
      <c r="T437" s="209"/>
      <c r="U437" s="209"/>
      <c r="V437" s="210"/>
      <c r="W437" s="209"/>
      <c r="X437" s="209"/>
      <c r="Y437" s="210"/>
      <c r="Z437" s="55">
        <f t="shared" si="69"/>
        <v>0</v>
      </c>
      <c r="AA437" s="55">
        <f t="shared" si="69"/>
        <v>0</v>
      </c>
      <c r="AB437" s="210"/>
      <c r="AC437" s="83"/>
      <c r="AD437" s="83"/>
      <c r="AE437" s="291"/>
      <c r="AF437" s="209"/>
      <c r="AG437" s="209"/>
      <c r="AH437" s="210"/>
      <c r="AI437" s="209"/>
      <c r="AJ437" s="209"/>
      <c r="AK437" s="210"/>
      <c r="AL437" s="209"/>
      <c r="AM437" s="209"/>
      <c r="AN437" s="210"/>
      <c r="AO437" s="209"/>
      <c r="AP437" s="209"/>
      <c r="AQ437" s="210"/>
      <c r="AR437" s="209"/>
      <c r="AS437" s="209"/>
      <c r="AT437" s="210"/>
      <c r="AU437" s="209"/>
      <c r="AV437" s="209"/>
      <c r="AW437" s="176">
        <v>0</v>
      </c>
      <c r="AX437" s="209"/>
      <c r="AY437" s="209"/>
      <c r="AZ437" s="210"/>
      <c r="BA437" s="83"/>
      <c r="BB437" s="83"/>
      <c r="BC437" s="291"/>
      <c r="BD437" s="209"/>
      <c r="BE437" s="209"/>
      <c r="BF437" s="210"/>
      <c r="BG437" s="209"/>
      <c r="BH437" s="209"/>
      <c r="BI437" s="210"/>
      <c r="BJ437" s="55">
        <f t="shared" si="70"/>
        <v>0</v>
      </c>
      <c r="BK437" s="55">
        <f t="shared" si="70"/>
        <v>0</v>
      </c>
      <c r="BL437" s="210"/>
    </row>
    <row r="438" spans="4:64" hidden="1" x14ac:dyDescent="0.55000000000000004">
      <c r="D438" s="31" t="s">
        <v>139</v>
      </c>
      <c r="I438" s="226">
        <f>+'[4]สรุป ขั้นต่ำ'!H1540+'[4]สรุป ต่อเนื่องเชื่อม'!H1540</f>
        <v>0</v>
      </c>
      <c r="J438" s="209"/>
      <c r="K438" s="209"/>
      <c r="L438" s="209"/>
      <c r="M438" s="209"/>
      <c r="N438" s="210"/>
      <c r="O438" s="210"/>
      <c r="P438" s="176" t="e">
        <f t="shared" si="68"/>
        <v>#DIV/0!</v>
      </c>
      <c r="Q438" s="209"/>
      <c r="R438" s="209"/>
      <c r="S438" s="210"/>
      <c r="T438" s="209"/>
      <c r="U438" s="209"/>
      <c r="V438" s="210"/>
      <c r="W438" s="209"/>
      <c r="X438" s="209"/>
      <c r="Y438" s="210"/>
      <c r="Z438" s="55">
        <f t="shared" si="69"/>
        <v>0</v>
      </c>
      <c r="AA438" s="55">
        <f t="shared" si="69"/>
        <v>0</v>
      </c>
      <c r="AB438" s="210"/>
      <c r="AC438" s="83"/>
      <c r="AD438" s="83"/>
      <c r="AE438" s="291"/>
      <c r="AF438" s="209"/>
      <c r="AG438" s="209"/>
      <c r="AH438" s="210"/>
      <c r="AI438" s="209"/>
      <c r="AJ438" s="209"/>
      <c r="AK438" s="210"/>
      <c r="AL438" s="209"/>
      <c r="AM438" s="209"/>
      <c r="AN438" s="210"/>
      <c r="AO438" s="209"/>
      <c r="AP438" s="209"/>
      <c r="AQ438" s="210"/>
      <c r="AR438" s="209"/>
      <c r="AS438" s="209"/>
      <c r="AT438" s="210"/>
      <c r="AU438" s="209"/>
      <c r="AV438" s="209"/>
      <c r="AW438" s="176">
        <v>0</v>
      </c>
      <c r="AX438" s="209"/>
      <c r="AY438" s="209"/>
      <c r="AZ438" s="210"/>
      <c r="BA438" s="83"/>
      <c r="BB438" s="83"/>
      <c r="BC438" s="291"/>
      <c r="BD438" s="209"/>
      <c r="BE438" s="209"/>
      <c r="BF438" s="210"/>
      <c r="BG438" s="209"/>
      <c r="BH438" s="209"/>
      <c r="BI438" s="210"/>
      <c r="BJ438" s="55">
        <f t="shared" si="70"/>
        <v>0</v>
      </c>
      <c r="BK438" s="55">
        <f t="shared" si="70"/>
        <v>0</v>
      </c>
      <c r="BL438" s="210"/>
    </row>
    <row r="439" spans="4:64" hidden="1" x14ac:dyDescent="0.55000000000000004">
      <c r="E439" s="31" t="s">
        <v>94</v>
      </c>
      <c r="I439" s="226">
        <f>+'[4]สรุป ขั้นต่ำ'!H1541+'[4]สรุป ต่อเนื่องเชื่อม'!H1541</f>
        <v>0</v>
      </c>
      <c r="J439" s="209"/>
      <c r="K439" s="209"/>
      <c r="L439" s="209"/>
      <c r="M439" s="209"/>
      <c r="N439" s="210"/>
      <c r="O439" s="210"/>
      <c r="P439" s="176" t="e">
        <f t="shared" si="68"/>
        <v>#DIV/0!</v>
      </c>
      <c r="Q439" s="209"/>
      <c r="R439" s="209"/>
      <c r="S439" s="210"/>
      <c r="T439" s="209"/>
      <c r="U439" s="209"/>
      <c r="V439" s="210"/>
      <c r="W439" s="209"/>
      <c r="X439" s="209"/>
      <c r="Y439" s="210"/>
      <c r="Z439" s="55">
        <f t="shared" si="69"/>
        <v>0</v>
      </c>
      <c r="AA439" s="55">
        <f t="shared" si="69"/>
        <v>0</v>
      </c>
      <c r="AB439" s="210"/>
      <c r="AC439" s="83"/>
      <c r="AD439" s="83"/>
      <c r="AE439" s="291"/>
      <c r="AF439" s="209"/>
      <c r="AG439" s="209"/>
      <c r="AH439" s="210"/>
      <c r="AI439" s="209"/>
      <c r="AJ439" s="209"/>
      <c r="AK439" s="210"/>
      <c r="AL439" s="209"/>
      <c r="AM439" s="209"/>
      <c r="AN439" s="210"/>
      <c r="AO439" s="209"/>
      <c r="AP439" s="209"/>
      <c r="AQ439" s="210"/>
      <c r="AR439" s="209"/>
      <c r="AS439" s="209"/>
      <c r="AT439" s="210"/>
      <c r="AU439" s="209"/>
      <c r="AV439" s="209"/>
      <c r="AW439" s="176">
        <v>0</v>
      </c>
      <c r="AX439" s="209"/>
      <c r="AY439" s="209"/>
      <c r="AZ439" s="210"/>
      <c r="BA439" s="83"/>
      <c r="BB439" s="83"/>
      <c r="BC439" s="291"/>
      <c r="BD439" s="209"/>
      <c r="BE439" s="209"/>
      <c r="BF439" s="210"/>
      <c r="BG439" s="209"/>
      <c r="BH439" s="209"/>
      <c r="BI439" s="210"/>
      <c r="BJ439" s="55">
        <f t="shared" si="70"/>
        <v>0</v>
      </c>
      <c r="BK439" s="55">
        <f t="shared" si="70"/>
        <v>0</v>
      </c>
      <c r="BL439" s="210"/>
    </row>
    <row r="440" spans="4:64" hidden="1" x14ac:dyDescent="0.55000000000000004">
      <c r="F440" s="31" t="s">
        <v>95</v>
      </c>
      <c r="I440" s="226">
        <f>+'[4]สรุป ขั้นต่ำ'!H1542+'[4]สรุป ต่อเนื่องเชื่อม'!H1542</f>
        <v>0</v>
      </c>
      <c r="J440" s="209"/>
      <c r="K440" s="209"/>
      <c r="L440" s="209"/>
      <c r="M440" s="209"/>
      <c r="N440" s="210"/>
      <c r="O440" s="210"/>
      <c r="P440" s="176" t="e">
        <f t="shared" si="68"/>
        <v>#DIV/0!</v>
      </c>
      <c r="Q440" s="209"/>
      <c r="R440" s="209"/>
      <c r="S440" s="210"/>
      <c r="T440" s="209"/>
      <c r="U440" s="209"/>
      <c r="V440" s="210"/>
      <c r="W440" s="209"/>
      <c r="X440" s="209"/>
      <c r="Y440" s="210"/>
      <c r="Z440" s="55">
        <f t="shared" si="69"/>
        <v>0</v>
      </c>
      <c r="AA440" s="55">
        <f t="shared" si="69"/>
        <v>0</v>
      </c>
      <c r="AB440" s="210"/>
      <c r="AC440" s="83"/>
      <c r="AD440" s="83"/>
      <c r="AE440" s="291"/>
      <c r="AF440" s="209"/>
      <c r="AG440" s="209"/>
      <c r="AH440" s="210"/>
      <c r="AI440" s="209"/>
      <c r="AJ440" s="209"/>
      <c r="AK440" s="210"/>
      <c r="AL440" s="209"/>
      <c r="AM440" s="209"/>
      <c r="AN440" s="210"/>
      <c r="AO440" s="209"/>
      <c r="AP440" s="209"/>
      <c r="AQ440" s="210"/>
      <c r="AR440" s="209"/>
      <c r="AS440" s="209"/>
      <c r="AT440" s="210"/>
      <c r="AU440" s="209"/>
      <c r="AV440" s="209"/>
      <c r="AW440" s="176">
        <v>0</v>
      </c>
      <c r="AX440" s="209"/>
      <c r="AY440" s="209"/>
      <c r="AZ440" s="210"/>
      <c r="BA440" s="83"/>
      <c r="BB440" s="83"/>
      <c r="BC440" s="291"/>
      <c r="BD440" s="209"/>
      <c r="BE440" s="209"/>
      <c r="BF440" s="210"/>
      <c r="BG440" s="209"/>
      <c r="BH440" s="209"/>
      <c r="BI440" s="210"/>
      <c r="BJ440" s="55">
        <f t="shared" si="70"/>
        <v>0</v>
      </c>
      <c r="BK440" s="55">
        <f t="shared" si="70"/>
        <v>0</v>
      </c>
      <c r="BL440" s="210"/>
    </row>
    <row r="441" spans="4:64" hidden="1" x14ac:dyDescent="0.55000000000000004">
      <c r="G441" s="3" t="s">
        <v>129</v>
      </c>
      <c r="I441" s="226">
        <f>+'[4]สรุป ขั้นต่ำ'!H1543+'[4]สรุป ต่อเนื่องเชื่อม'!H1543</f>
        <v>0</v>
      </c>
      <c r="J441" s="209"/>
      <c r="K441" s="209"/>
      <c r="L441" s="209"/>
      <c r="M441" s="209"/>
      <c r="N441" s="210"/>
      <c r="O441" s="210"/>
      <c r="P441" s="176" t="e">
        <f t="shared" si="68"/>
        <v>#DIV/0!</v>
      </c>
      <c r="Q441" s="209"/>
      <c r="R441" s="209"/>
      <c r="S441" s="210"/>
      <c r="T441" s="209"/>
      <c r="U441" s="209"/>
      <c r="V441" s="210"/>
      <c r="W441" s="209"/>
      <c r="X441" s="209"/>
      <c r="Y441" s="210"/>
      <c r="Z441" s="55">
        <f t="shared" si="69"/>
        <v>0</v>
      </c>
      <c r="AA441" s="55">
        <f t="shared" si="69"/>
        <v>0</v>
      </c>
      <c r="AB441" s="210"/>
      <c r="AC441" s="83"/>
      <c r="AD441" s="83"/>
      <c r="AE441" s="291"/>
      <c r="AF441" s="209"/>
      <c r="AG441" s="209"/>
      <c r="AH441" s="210"/>
      <c r="AI441" s="209"/>
      <c r="AJ441" s="209"/>
      <c r="AK441" s="210"/>
      <c r="AL441" s="209"/>
      <c r="AM441" s="209"/>
      <c r="AN441" s="210"/>
      <c r="AO441" s="209"/>
      <c r="AP441" s="209"/>
      <c r="AQ441" s="210"/>
      <c r="AR441" s="209"/>
      <c r="AS441" s="209"/>
      <c r="AT441" s="210"/>
      <c r="AU441" s="209"/>
      <c r="AV441" s="209"/>
      <c r="AW441" s="176">
        <v>0</v>
      </c>
      <c r="AX441" s="209"/>
      <c r="AY441" s="209"/>
      <c r="AZ441" s="210"/>
      <c r="BA441" s="83"/>
      <c r="BB441" s="83"/>
      <c r="BC441" s="291"/>
      <c r="BD441" s="209"/>
      <c r="BE441" s="209"/>
      <c r="BF441" s="210"/>
      <c r="BG441" s="209"/>
      <c r="BH441" s="209"/>
      <c r="BI441" s="210"/>
      <c r="BJ441" s="55">
        <f t="shared" si="70"/>
        <v>0</v>
      </c>
      <c r="BK441" s="55">
        <f t="shared" si="70"/>
        <v>0</v>
      </c>
      <c r="BL441" s="210"/>
    </row>
    <row r="442" spans="4:64" hidden="1" x14ac:dyDescent="0.55000000000000004">
      <c r="I442" s="226" t="e">
        <f>SUM(J442:U442)</f>
        <v>#DIV/0!</v>
      </c>
      <c r="J442" s="209"/>
      <c r="K442" s="209"/>
      <c r="L442" s="209"/>
      <c r="M442" s="209"/>
      <c r="N442" s="210"/>
      <c r="O442" s="210"/>
      <c r="P442" s="176" t="e">
        <f t="shared" si="68"/>
        <v>#DIV/0!</v>
      </c>
      <c r="Q442" s="209"/>
      <c r="R442" s="209"/>
      <c r="S442" s="210"/>
      <c r="T442" s="209"/>
      <c r="U442" s="209"/>
      <c r="V442" s="210"/>
      <c r="W442" s="209"/>
      <c r="X442" s="209"/>
      <c r="Y442" s="210"/>
      <c r="Z442" s="55">
        <f t="shared" si="69"/>
        <v>0</v>
      </c>
      <c r="AA442" s="55">
        <f t="shared" si="69"/>
        <v>0</v>
      </c>
      <c r="AB442" s="210"/>
      <c r="AC442" s="83"/>
      <c r="AD442" s="83"/>
      <c r="AE442" s="291"/>
      <c r="AF442" s="209"/>
      <c r="AG442" s="209"/>
      <c r="AH442" s="210"/>
      <c r="AI442" s="209"/>
      <c r="AJ442" s="209"/>
      <c r="AK442" s="210"/>
      <c r="AL442" s="209"/>
      <c r="AM442" s="209"/>
      <c r="AN442" s="210"/>
      <c r="AO442" s="209"/>
      <c r="AP442" s="209"/>
      <c r="AQ442" s="210"/>
      <c r="AR442" s="209"/>
      <c r="AS442" s="209"/>
      <c r="AT442" s="210"/>
      <c r="AU442" s="209"/>
      <c r="AV442" s="209"/>
      <c r="AW442" s="176">
        <v>0</v>
      </c>
      <c r="AX442" s="209"/>
      <c r="AY442" s="209"/>
      <c r="AZ442" s="210"/>
      <c r="BA442" s="83"/>
      <c r="BB442" s="83"/>
      <c r="BC442" s="291"/>
      <c r="BD442" s="209"/>
      <c r="BE442" s="209"/>
      <c r="BF442" s="210"/>
      <c r="BG442" s="209"/>
      <c r="BH442" s="209"/>
      <c r="BI442" s="210"/>
      <c r="BJ442" s="55">
        <f t="shared" si="70"/>
        <v>0</v>
      </c>
      <c r="BK442" s="55">
        <f t="shared" si="70"/>
        <v>0</v>
      </c>
      <c r="BL442" s="210"/>
    </row>
    <row r="443" spans="4:64" x14ac:dyDescent="0.55000000000000004">
      <c r="O443" s="292"/>
      <c r="P443" s="293"/>
      <c r="Q443" s="294"/>
    </row>
    <row r="444" spans="4:64" x14ac:dyDescent="0.55000000000000004">
      <c r="O444" s="295"/>
      <c r="P444" s="296"/>
      <c r="Q444" s="15"/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70866141732283472" right="0.19685039370078741" top="0.39370078740157483" bottom="0.15748031496062992" header="0.15748031496062992" footer="0.15748031496062992"/>
  <pageSetup paperSize="5" scale="50" orientation="landscape" r:id="rId1"/>
  <headerFooter alignWithMargins="0">
    <oddHeader>&amp;R&amp;11รด. 56/6
&amp;P/&amp;N</oddHeader>
    <oddFooter>&amp;R&amp;9&amp;F</oddFooter>
  </headerFooter>
  <rowBreaks count="1" manualBreakCount="1">
    <brk id="49" max="63" man="1"/>
  </rowBreaks>
  <colBreaks count="2" manualBreakCount="2">
    <brk id="28" max="441" man="1"/>
    <brk id="52" max="4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397"/>
  <sheetViews>
    <sheetView tabSelected="1" view="pageBreakPreview" zoomScale="110" zoomScaleNormal="75" zoomScaleSheetLayoutView="110" workbookViewId="0">
      <selection activeCell="BE7" sqref="BE7"/>
    </sheetView>
  </sheetViews>
  <sheetFormatPr defaultRowHeight="22.5" x14ac:dyDescent="0.55000000000000004"/>
  <cols>
    <col min="1" max="2" width="1.875" style="3" customWidth="1"/>
    <col min="3" max="3" width="1.5" style="3" customWidth="1"/>
    <col min="4" max="4" width="2.125" style="3" customWidth="1"/>
    <col min="5" max="5" width="1.75" style="3" customWidth="1"/>
    <col min="6" max="6" width="2.125" style="3" customWidth="1"/>
    <col min="7" max="7" width="1.875" style="3" customWidth="1"/>
    <col min="8" max="8" width="37.75" style="3" customWidth="1"/>
    <col min="9" max="9" width="12.125" style="125" customWidth="1"/>
    <col min="10" max="10" width="11.625" style="2" customWidth="1"/>
    <col min="11" max="11" width="13.125" style="2" bestFit="1" customWidth="1"/>
    <col min="12" max="12" width="17.375" style="2" bestFit="1" customWidth="1"/>
    <col min="13" max="13" width="12.125" style="4" bestFit="1" customWidth="1"/>
    <col min="14" max="14" width="6.125" style="20" customWidth="1"/>
    <col min="15" max="15" width="11.5" style="20" bestFit="1" customWidth="1"/>
    <col min="16" max="16" width="6.125" style="126" customWidth="1"/>
    <col min="17" max="17" width="8.875" style="332" customWidth="1"/>
    <col min="18" max="18" width="8.875" style="19" customWidth="1"/>
    <col min="19" max="19" width="6.125" style="20" customWidth="1"/>
    <col min="20" max="21" width="10.5" style="2" customWidth="1"/>
    <col min="22" max="22" width="6.125" style="20" customWidth="1"/>
    <col min="23" max="23" width="11" style="2" customWidth="1"/>
    <col min="24" max="24" width="10.5" style="2" customWidth="1"/>
    <col min="25" max="25" width="6.125" style="3" customWidth="1"/>
    <col min="26" max="26" width="10.625" style="2" customWidth="1"/>
    <col min="27" max="27" width="10.5" style="2" customWidth="1"/>
    <col min="28" max="28" width="6.125" style="3" customWidth="1"/>
    <col min="29" max="29" width="11.125" style="2" customWidth="1"/>
    <col min="30" max="30" width="10.5" style="2" customWidth="1"/>
    <col min="31" max="31" width="6.125" style="3" customWidth="1"/>
    <col min="32" max="32" width="11.375" style="2" customWidth="1"/>
    <col min="33" max="33" width="11.125" style="2" customWidth="1"/>
    <col min="34" max="34" width="6.125" style="3" customWidth="1"/>
    <col min="35" max="36" width="10.5" style="2" customWidth="1"/>
    <col min="37" max="37" width="6.125" style="3" customWidth="1"/>
    <col min="38" max="38" width="11.25" style="2" customWidth="1"/>
    <col min="39" max="39" width="10.625" style="2" customWidth="1"/>
    <col min="40" max="40" width="6.125" style="3" customWidth="1"/>
    <col min="41" max="41" width="11.375" style="2" customWidth="1"/>
    <col min="42" max="42" width="11.625" style="2" customWidth="1"/>
    <col min="43" max="43" width="6.125" style="3" customWidth="1"/>
    <col min="44" max="45" width="10.5" style="2" customWidth="1"/>
    <col min="46" max="46" width="6.125" style="3" customWidth="1"/>
    <col min="47" max="48" width="10.5" style="2" customWidth="1"/>
    <col min="49" max="49" width="6.125" style="3" customWidth="1"/>
    <col min="50" max="50" width="11.625" style="2" customWidth="1"/>
    <col min="51" max="51" width="11" style="2" bestFit="1" customWidth="1"/>
    <col min="52" max="52" width="6.125" style="3" customWidth="1"/>
    <col min="53" max="53" width="11.125" style="2" customWidth="1"/>
    <col min="54" max="54" width="10.5" style="2" customWidth="1"/>
    <col min="55" max="55" width="6.125" style="3" customWidth="1"/>
    <col min="56" max="57" width="10.5" style="2" customWidth="1"/>
    <col min="58" max="58" width="6.125" style="3" customWidth="1"/>
    <col min="59" max="59" width="11.875" style="2" customWidth="1"/>
    <col min="60" max="60" width="10.875" style="2" customWidth="1"/>
    <col min="61" max="61" width="6.125" style="3" customWidth="1"/>
    <col min="62" max="62" width="12.125" style="2" customWidth="1"/>
    <col min="63" max="63" width="11.25" style="2" customWidth="1"/>
    <col min="64" max="64" width="6.125" style="3" customWidth="1"/>
    <col min="65" max="65" width="12.25" style="3" customWidth="1"/>
    <col min="66" max="256" width="9" style="3"/>
    <col min="257" max="258" width="1.875" style="3" customWidth="1"/>
    <col min="259" max="259" width="1.5" style="3" customWidth="1"/>
    <col min="260" max="260" width="2.125" style="3" customWidth="1"/>
    <col min="261" max="261" width="1.75" style="3" customWidth="1"/>
    <col min="262" max="262" width="2.125" style="3" customWidth="1"/>
    <col min="263" max="263" width="1.875" style="3" customWidth="1"/>
    <col min="264" max="264" width="37.75" style="3" customWidth="1"/>
    <col min="265" max="265" width="12.125" style="3" customWidth="1"/>
    <col min="266" max="266" width="11.625" style="3" customWidth="1"/>
    <col min="267" max="267" width="13.125" style="3" bestFit="1" customWidth="1"/>
    <col min="268" max="268" width="17.375" style="3" bestFit="1" customWidth="1"/>
    <col min="269" max="269" width="12.125" style="3" bestFit="1" customWidth="1"/>
    <col min="270" max="270" width="6.875" style="3" customWidth="1"/>
    <col min="271" max="271" width="11.5" style="3" bestFit="1" customWidth="1"/>
    <col min="272" max="272" width="9.375" style="3" bestFit="1" customWidth="1"/>
    <col min="273" max="275" width="8.875" style="3" customWidth="1"/>
    <col min="276" max="277" width="10.5" style="3" customWidth="1"/>
    <col min="278" max="278" width="8.875" style="3" customWidth="1"/>
    <col min="279" max="279" width="11" style="3" customWidth="1"/>
    <col min="280" max="280" width="10.5" style="3" customWidth="1"/>
    <col min="281" max="281" width="9.125" style="3" bestFit="1" customWidth="1"/>
    <col min="282" max="282" width="10.625" style="3" customWidth="1"/>
    <col min="283" max="283" width="10.5" style="3" customWidth="1"/>
    <col min="284" max="284" width="9" style="3" customWidth="1"/>
    <col min="285" max="285" width="11.125" style="3" customWidth="1"/>
    <col min="286" max="286" width="10.5" style="3" customWidth="1"/>
    <col min="287" max="287" width="9.125" style="3" bestFit="1" customWidth="1"/>
    <col min="288" max="288" width="11.375" style="3" customWidth="1"/>
    <col min="289" max="289" width="11.125" style="3" customWidth="1"/>
    <col min="290" max="290" width="9.125" style="3" bestFit="1" customWidth="1"/>
    <col min="291" max="292" width="10.5" style="3" customWidth="1"/>
    <col min="293" max="293" width="9.125" style="3" bestFit="1" customWidth="1"/>
    <col min="294" max="294" width="11.25" style="3" customWidth="1"/>
    <col min="295" max="295" width="10.625" style="3" customWidth="1"/>
    <col min="296" max="296" width="9.125" style="3" bestFit="1" customWidth="1"/>
    <col min="297" max="297" width="11.375" style="3" customWidth="1"/>
    <col min="298" max="298" width="11.625" style="3" customWidth="1"/>
    <col min="299" max="299" width="9.125" style="3" bestFit="1" customWidth="1"/>
    <col min="300" max="301" width="10.5" style="3" customWidth="1"/>
    <col min="302" max="302" width="9.125" style="3" bestFit="1" customWidth="1"/>
    <col min="303" max="304" width="10.5" style="3" customWidth="1"/>
    <col min="305" max="305" width="9.125" style="3" bestFit="1" customWidth="1"/>
    <col min="306" max="306" width="11.625" style="3" customWidth="1"/>
    <col min="307" max="307" width="11" style="3" bestFit="1" customWidth="1"/>
    <col min="308" max="308" width="9.125" style="3" bestFit="1" customWidth="1"/>
    <col min="309" max="309" width="11.125" style="3" customWidth="1"/>
    <col min="310" max="310" width="10.5" style="3" customWidth="1"/>
    <col min="311" max="311" width="9.125" style="3" bestFit="1" customWidth="1"/>
    <col min="312" max="313" width="10.5" style="3" customWidth="1"/>
    <col min="314" max="314" width="9.125" style="3" bestFit="1" customWidth="1"/>
    <col min="315" max="315" width="11.875" style="3" customWidth="1"/>
    <col min="316" max="316" width="10.875" style="3" customWidth="1"/>
    <col min="317" max="317" width="9.125" style="3" bestFit="1" customWidth="1"/>
    <col min="318" max="318" width="12.125" style="3" customWidth="1"/>
    <col min="319" max="319" width="11.25" style="3" customWidth="1"/>
    <col min="320" max="320" width="9.125" style="3" bestFit="1" customWidth="1"/>
    <col min="321" max="321" width="12.25" style="3" customWidth="1"/>
    <col min="322" max="512" width="9" style="3"/>
    <col min="513" max="514" width="1.875" style="3" customWidth="1"/>
    <col min="515" max="515" width="1.5" style="3" customWidth="1"/>
    <col min="516" max="516" width="2.125" style="3" customWidth="1"/>
    <col min="517" max="517" width="1.75" style="3" customWidth="1"/>
    <col min="518" max="518" width="2.125" style="3" customWidth="1"/>
    <col min="519" max="519" width="1.875" style="3" customWidth="1"/>
    <col min="520" max="520" width="37.75" style="3" customWidth="1"/>
    <col min="521" max="521" width="12.125" style="3" customWidth="1"/>
    <col min="522" max="522" width="11.625" style="3" customWidth="1"/>
    <col min="523" max="523" width="13.125" style="3" bestFit="1" customWidth="1"/>
    <col min="524" max="524" width="17.375" style="3" bestFit="1" customWidth="1"/>
    <col min="525" max="525" width="12.125" style="3" bestFit="1" customWidth="1"/>
    <col min="526" max="526" width="6.875" style="3" customWidth="1"/>
    <col min="527" max="527" width="11.5" style="3" bestFit="1" customWidth="1"/>
    <col min="528" max="528" width="9.375" style="3" bestFit="1" customWidth="1"/>
    <col min="529" max="531" width="8.875" style="3" customWidth="1"/>
    <col min="532" max="533" width="10.5" style="3" customWidth="1"/>
    <col min="534" max="534" width="8.875" style="3" customWidth="1"/>
    <col min="535" max="535" width="11" style="3" customWidth="1"/>
    <col min="536" max="536" width="10.5" style="3" customWidth="1"/>
    <col min="537" max="537" width="9.125" style="3" bestFit="1" customWidth="1"/>
    <col min="538" max="538" width="10.625" style="3" customWidth="1"/>
    <col min="539" max="539" width="10.5" style="3" customWidth="1"/>
    <col min="540" max="540" width="9" style="3" customWidth="1"/>
    <col min="541" max="541" width="11.125" style="3" customWidth="1"/>
    <col min="542" max="542" width="10.5" style="3" customWidth="1"/>
    <col min="543" max="543" width="9.125" style="3" bestFit="1" customWidth="1"/>
    <col min="544" max="544" width="11.375" style="3" customWidth="1"/>
    <col min="545" max="545" width="11.125" style="3" customWidth="1"/>
    <col min="546" max="546" width="9.125" style="3" bestFit="1" customWidth="1"/>
    <col min="547" max="548" width="10.5" style="3" customWidth="1"/>
    <col min="549" max="549" width="9.125" style="3" bestFit="1" customWidth="1"/>
    <col min="550" max="550" width="11.25" style="3" customWidth="1"/>
    <col min="551" max="551" width="10.625" style="3" customWidth="1"/>
    <col min="552" max="552" width="9.125" style="3" bestFit="1" customWidth="1"/>
    <col min="553" max="553" width="11.375" style="3" customWidth="1"/>
    <col min="554" max="554" width="11.625" style="3" customWidth="1"/>
    <col min="555" max="555" width="9.125" style="3" bestFit="1" customWidth="1"/>
    <col min="556" max="557" width="10.5" style="3" customWidth="1"/>
    <col min="558" max="558" width="9.125" style="3" bestFit="1" customWidth="1"/>
    <col min="559" max="560" width="10.5" style="3" customWidth="1"/>
    <col min="561" max="561" width="9.125" style="3" bestFit="1" customWidth="1"/>
    <col min="562" max="562" width="11.625" style="3" customWidth="1"/>
    <col min="563" max="563" width="11" style="3" bestFit="1" customWidth="1"/>
    <col min="564" max="564" width="9.125" style="3" bestFit="1" customWidth="1"/>
    <col min="565" max="565" width="11.125" style="3" customWidth="1"/>
    <col min="566" max="566" width="10.5" style="3" customWidth="1"/>
    <col min="567" max="567" width="9.125" style="3" bestFit="1" customWidth="1"/>
    <col min="568" max="569" width="10.5" style="3" customWidth="1"/>
    <col min="570" max="570" width="9.125" style="3" bestFit="1" customWidth="1"/>
    <col min="571" max="571" width="11.875" style="3" customWidth="1"/>
    <col min="572" max="572" width="10.875" style="3" customWidth="1"/>
    <col min="573" max="573" width="9.125" style="3" bestFit="1" customWidth="1"/>
    <col min="574" max="574" width="12.125" style="3" customWidth="1"/>
    <col min="575" max="575" width="11.25" style="3" customWidth="1"/>
    <col min="576" max="576" width="9.125" style="3" bestFit="1" customWidth="1"/>
    <col min="577" max="577" width="12.25" style="3" customWidth="1"/>
    <col min="578" max="768" width="9" style="3"/>
    <col min="769" max="770" width="1.875" style="3" customWidth="1"/>
    <col min="771" max="771" width="1.5" style="3" customWidth="1"/>
    <col min="772" max="772" width="2.125" style="3" customWidth="1"/>
    <col min="773" max="773" width="1.75" style="3" customWidth="1"/>
    <col min="774" max="774" width="2.125" style="3" customWidth="1"/>
    <col min="775" max="775" width="1.875" style="3" customWidth="1"/>
    <col min="776" max="776" width="37.75" style="3" customWidth="1"/>
    <col min="777" max="777" width="12.125" style="3" customWidth="1"/>
    <col min="778" max="778" width="11.625" style="3" customWidth="1"/>
    <col min="779" max="779" width="13.125" style="3" bestFit="1" customWidth="1"/>
    <col min="780" max="780" width="17.375" style="3" bestFit="1" customWidth="1"/>
    <col min="781" max="781" width="12.125" style="3" bestFit="1" customWidth="1"/>
    <col min="782" max="782" width="6.875" style="3" customWidth="1"/>
    <col min="783" max="783" width="11.5" style="3" bestFit="1" customWidth="1"/>
    <col min="784" max="784" width="9.375" style="3" bestFit="1" customWidth="1"/>
    <col min="785" max="787" width="8.875" style="3" customWidth="1"/>
    <col min="788" max="789" width="10.5" style="3" customWidth="1"/>
    <col min="790" max="790" width="8.875" style="3" customWidth="1"/>
    <col min="791" max="791" width="11" style="3" customWidth="1"/>
    <col min="792" max="792" width="10.5" style="3" customWidth="1"/>
    <col min="793" max="793" width="9.125" style="3" bestFit="1" customWidth="1"/>
    <col min="794" max="794" width="10.625" style="3" customWidth="1"/>
    <col min="795" max="795" width="10.5" style="3" customWidth="1"/>
    <col min="796" max="796" width="9" style="3" customWidth="1"/>
    <col min="797" max="797" width="11.125" style="3" customWidth="1"/>
    <col min="798" max="798" width="10.5" style="3" customWidth="1"/>
    <col min="799" max="799" width="9.125" style="3" bestFit="1" customWidth="1"/>
    <col min="800" max="800" width="11.375" style="3" customWidth="1"/>
    <col min="801" max="801" width="11.125" style="3" customWidth="1"/>
    <col min="802" max="802" width="9.125" style="3" bestFit="1" customWidth="1"/>
    <col min="803" max="804" width="10.5" style="3" customWidth="1"/>
    <col min="805" max="805" width="9.125" style="3" bestFit="1" customWidth="1"/>
    <col min="806" max="806" width="11.25" style="3" customWidth="1"/>
    <col min="807" max="807" width="10.625" style="3" customWidth="1"/>
    <col min="808" max="808" width="9.125" style="3" bestFit="1" customWidth="1"/>
    <col min="809" max="809" width="11.375" style="3" customWidth="1"/>
    <col min="810" max="810" width="11.625" style="3" customWidth="1"/>
    <col min="811" max="811" width="9.125" style="3" bestFit="1" customWidth="1"/>
    <col min="812" max="813" width="10.5" style="3" customWidth="1"/>
    <col min="814" max="814" width="9.125" style="3" bestFit="1" customWidth="1"/>
    <col min="815" max="816" width="10.5" style="3" customWidth="1"/>
    <col min="817" max="817" width="9.125" style="3" bestFit="1" customWidth="1"/>
    <col min="818" max="818" width="11.625" style="3" customWidth="1"/>
    <col min="819" max="819" width="11" style="3" bestFit="1" customWidth="1"/>
    <col min="820" max="820" width="9.125" style="3" bestFit="1" customWidth="1"/>
    <col min="821" max="821" width="11.125" style="3" customWidth="1"/>
    <col min="822" max="822" width="10.5" style="3" customWidth="1"/>
    <col min="823" max="823" width="9.125" style="3" bestFit="1" customWidth="1"/>
    <col min="824" max="825" width="10.5" style="3" customWidth="1"/>
    <col min="826" max="826" width="9.125" style="3" bestFit="1" customWidth="1"/>
    <col min="827" max="827" width="11.875" style="3" customWidth="1"/>
    <col min="828" max="828" width="10.875" style="3" customWidth="1"/>
    <col min="829" max="829" width="9.125" style="3" bestFit="1" customWidth="1"/>
    <col min="830" max="830" width="12.125" style="3" customWidth="1"/>
    <col min="831" max="831" width="11.25" style="3" customWidth="1"/>
    <col min="832" max="832" width="9.125" style="3" bestFit="1" customWidth="1"/>
    <col min="833" max="833" width="12.25" style="3" customWidth="1"/>
    <col min="834" max="1024" width="9" style="3"/>
    <col min="1025" max="1026" width="1.875" style="3" customWidth="1"/>
    <col min="1027" max="1027" width="1.5" style="3" customWidth="1"/>
    <col min="1028" max="1028" width="2.125" style="3" customWidth="1"/>
    <col min="1029" max="1029" width="1.75" style="3" customWidth="1"/>
    <col min="1030" max="1030" width="2.125" style="3" customWidth="1"/>
    <col min="1031" max="1031" width="1.875" style="3" customWidth="1"/>
    <col min="1032" max="1032" width="37.75" style="3" customWidth="1"/>
    <col min="1033" max="1033" width="12.125" style="3" customWidth="1"/>
    <col min="1034" max="1034" width="11.625" style="3" customWidth="1"/>
    <col min="1035" max="1035" width="13.125" style="3" bestFit="1" customWidth="1"/>
    <col min="1036" max="1036" width="17.375" style="3" bestFit="1" customWidth="1"/>
    <col min="1037" max="1037" width="12.125" style="3" bestFit="1" customWidth="1"/>
    <col min="1038" max="1038" width="6.875" style="3" customWidth="1"/>
    <col min="1039" max="1039" width="11.5" style="3" bestFit="1" customWidth="1"/>
    <col min="1040" max="1040" width="9.375" style="3" bestFit="1" customWidth="1"/>
    <col min="1041" max="1043" width="8.875" style="3" customWidth="1"/>
    <col min="1044" max="1045" width="10.5" style="3" customWidth="1"/>
    <col min="1046" max="1046" width="8.875" style="3" customWidth="1"/>
    <col min="1047" max="1047" width="11" style="3" customWidth="1"/>
    <col min="1048" max="1048" width="10.5" style="3" customWidth="1"/>
    <col min="1049" max="1049" width="9.125" style="3" bestFit="1" customWidth="1"/>
    <col min="1050" max="1050" width="10.625" style="3" customWidth="1"/>
    <col min="1051" max="1051" width="10.5" style="3" customWidth="1"/>
    <col min="1052" max="1052" width="9" style="3" customWidth="1"/>
    <col min="1053" max="1053" width="11.125" style="3" customWidth="1"/>
    <col min="1054" max="1054" width="10.5" style="3" customWidth="1"/>
    <col min="1055" max="1055" width="9.125" style="3" bestFit="1" customWidth="1"/>
    <col min="1056" max="1056" width="11.375" style="3" customWidth="1"/>
    <col min="1057" max="1057" width="11.125" style="3" customWidth="1"/>
    <col min="1058" max="1058" width="9.125" style="3" bestFit="1" customWidth="1"/>
    <col min="1059" max="1060" width="10.5" style="3" customWidth="1"/>
    <col min="1061" max="1061" width="9.125" style="3" bestFit="1" customWidth="1"/>
    <col min="1062" max="1062" width="11.25" style="3" customWidth="1"/>
    <col min="1063" max="1063" width="10.625" style="3" customWidth="1"/>
    <col min="1064" max="1064" width="9.125" style="3" bestFit="1" customWidth="1"/>
    <col min="1065" max="1065" width="11.375" style="3" customWidth="1"/>
    <col min="1066" max="1066" width="11.625" style="3" customWidth="1"/>
    <col min="1067" max="1067" width="9.125" style="3" bestFit="1" customWidth="1"/>
    <col min="1068" max="1069" width="10.5" style="3" customWidth="1"/>
    <col min="1070" max="1070" width="9.125" style="3" bestFit="1" customWidth="1"/>
    <col min="1071" max="1072" width="10.5" style="3" customWidth="1"/>
    <col min="1073" max="1073" width="9.125" style="3" bestFit="1" customWidth="1"/>
    <col min="1074" max="1074" width="11.625" style="3" customWidth="1"/>
    <col min="1075" max="1075" width="11" style="3" bestFit="1" customWidth="1"/>
    <col min="1076" max="1076" width="9.125" style="3" bestFit="1" customWidth="1"/>
    <col min="1077" max="1077" width="11.125" style="3" customWidth="1"/>
    <col min="1078" max="1078" width="10.5" style="3" customWidth="1"/>
    <col min="1079" max="1079" width="9.125" style="3" bestFit="1" customWidth="1"/>
    <col min="1080" max="1081" width="10.5" style="3" customWidth="1"/>
    <col min="1082" max="1082" width="9.125" style="3" bestFit="1" customWidth="1"/>
    <col min="1083" max="1083" width="11.875" style="3" customWidth="1"/>
    <col min="1084" max="1084" width="10.875" style="3" customWidth="1"/>
    <col min="1085" max="1085" width="9.125" style="3" bestFit="1" customWidth="1"/>
    <col min="1086" max="1086" width="12.125" style="3" customWidth="1"/>
    <col min="1087" max="1087" width="11.25" style="3" customWidth="1"/>
    <col min="1088" max="1088" width="9.125" style="3" bestFit="1" customWidth="1"/>
    <col min="1089" max="1089" width="12.25" style="3" customWidth="1"/>
    <col min="1090" max="1280" width="9" style="3"/>
    <col min="1281" max="1282" width="1.875" style="3" customWidth="1"/>
    <col min="1283" max="1283" width="1.5" style="3" customWidth="1"/>
    <col min="1284" max="1284" width="2.125" style="3" customWidth="1"/>
    <col min="1285" max="1285" width="1.75" style="3" customWidth="1"/>
    <col min="1286" max="1286" width="2.125" style="3" customWidth="1"/>
    <col min="1287" max="1287" width="1.875" style="3" customWidth="1"/>
    <col min="1288" max="1288" width="37.75" style="3" customWidth="1"/>
    <col min="1289" max="1289" width="12.125" style="3" customWidth="1"/>
    <col min="1290" max="1290" width="11.625" style="3" customWidth="1"/>
    <col min="1291" max="1291" width="13.125" style="3" bestFit="1" customWidth="1"/>
    <col min="1292" max="1292" width="17.375" style="3" bestFit="1" customWidth="1"/>
    <col min="1293" max="1293" width="12.125" style="3" bestFit="1" customWidth="1"/>
    <col min="1294" max="1294" width="6.875" style="3" customWidth="1"/>
    <col min="1295" max="1295" width="11.5" style="3" bestFit="1" customWidth="1"/>
    <col min="1296" max="1296" width="9.375" style="3" bestFit="1" customWidth="1"/>
    <col min="1297" max="1299" width="8.875" style="3" customWidth="1"/>
    <col min="1300" max="1301" width="10.5" style="3" customWidth="1"/>
    <col min="1302" max="1302" width="8.875" style="3" customWidth="1"/>
    <col min="1303" max="1303" width="11" style="3" customWidth="1"/>
    <col min="1304" max="1304" width="10.5" style="3" customWidth="1"/>
    <col min="1305" max="1305" width="9.125" style="3" bestFit="1" customWidth="1"/>
    <col min="1306" max="1306" width="10.625" style="3" customWidth="1"/>
    <col min="1307" max="1307" width="10.5" style="3" customWidth="1"/>
    <col min="1308" max="1308" width="9" style="3" customWidth="1"/>
    <col min="1309" max="1309" width="11.125" style="3" customWidth="1"/>
    <col min="1310" max="1310" width="10.5" style="3" customWidth="1"/>
    <col min="1311" max="1311" width="9.125" style="3" bestFit="1" customWidth="1"/>
    <col min="1312" max="1312" width="11.375" style="3" customWidth="1"/>
    <col min="1313" max="1313" width="11.125" style="3" customWidth="1"/>
    <col min="1314" max="1314" width="9.125" style="3" bestFit="1" customWidth="1"/>
    <col min="1315" max="1316" width="10.5" style="3" customWidth="1"/>
    <col min="1317" max="1317" width="9.125" style="3" bestFit="1" customWidth="1"/>
    <col min="1318" max="1318" width="11.25" style="3" customWidth="1"/>
    <col min="1319" max="1319" width="10.625" style="3" customWidth="1"/>
    <col min="1320" max="1320" width="9.125" style="3" bestFit="1" customWidth="1"/>
    <col min="1321" max="1321" width="11.375" style="3" customWidth="1"/>
    <col min="1322" max="1322" width="11.625" style="3" customWidth="1"/>
    <col min="1323" max="1323" width="9.125" style="3" bestFit="1" customWidth="1"/>
    <col min="1324" max="1325" width="10.5" style="3" customWidth="1"/>
    <col min="1326" max="1326" width="9.125" style="3" bestFit="1" customWidth="1"/>
    <col min="1327" max="1328" width="10.5" style="3" customWidth="1"/>
    <col min="1329" max="1329" width="9.125" style="3" bestFit="1" customWidth="1"/>
    <col min="1330" max="1330" width="11.625" style="3" customWidth="1"/>
    <col min="1331" max="1331" width="11" style="3" bestFit="1" customWidth="1"/>
    <col min="1332" max="1332" width="9.125" style="3" bestFit="1" customWidth="1"/>
    <col min="1333" max="1333" width="11.125" style="3" customWidth="1"/>
    <col min="1334" max="1334" width="10.5" style="3" customWidth="1"/>
    <col min="1335" max="1335" width="9.125" style="3" bestFit="1" customWidth="1"/>
    <col min="1336" max="1337" width="10.5" style="3" customWidth="1"/>
    <col min="1338" max="1338" width="9.125" style="3" bestFit="1" customWidth="1"/>
    <col min="1339" max="1339" width="11.875" style="3" customWidth="1"/>
    <col min="1340" max="1340" width="10.875" style="3" customWidth="1"/>
    <col min="1341" max="1341" width="9.125" style="3" bestFit="1" customWidth="1"/>
    <col min="1342" max="1342" width="12.125" style="3" customWidth="1"/>
    <col min="1343" max="1343" width="11.25" style="3" customWidth="1"/>
    <col min="1344" max="1344" width="9.125" style="3" bestFit="1" customWidth="1"/>
    <col min="1345" max="1345" width="12.25" style="3" customWidth="1"/>
    <col min="1346" max="1536" width="9" style="3"/>
    <col min="1537" max="1538" width="1.875" style="3" customWidth="1"/>
    <col min="1539" max="1539" width="1.5" style="3" customWidth="1"/>
    <col min="1540" max="1540" width="2.125" style="3" customWidth="1"/>
    <col min="1541" max="1541" width="1.75" style="3" customWidth="1"/>
    <col min="1542" max="1542" width="2.125" style="3" customWidth="1"/>
    <col min="1543" max="1543" width="1.875" style="3" customWidth="1"/>
    <col min="1544" max="1544" width="37.75" style="3" customWidth="1"/>
    <col min="1545" max="1545" width="12.125" style="3" customWidth="1"/>
    <col min="1546" max="1546" width="11.625" style="3" customWidth="1"/>
    <col min="1547" max="1547" width="13.125" style="3" bestFit="1" customWidth="1"/>
    <col min="1548" max="1548" width="17.375" style="3" bestFit="1" customWidth="1"/>
    <col min="1549" max="1549" width="12.125" style="3" bestFit="1" customWidth="1"/>
    <col min="1550" max="1550" width="6.875" style="3" customWidth="1"/>
    <col min="1551" max="1551" width="11.5" style="3" bestFit="1" customWidth="1"/>
    <col min="1552" max="1552" width="9.375" style="3" bestFit="1" customWidth="1"/>
    <col min="1553" max="1555" width="8.875" style="3" customWidth="1"/>
    <col min="1556" max="1557" width="10.5" style="3" customWidth="1"/>
    <col min="1558" max="1558" width="8.875" style="3" customWidth="1"/>
    <col min="1559" max="1559" width="11" style="3" customWidth="1"/>
    <col min="1560" max="1560" width="10.5" style="3" customWidth="1"/>
    <col min="1561" max="1561" width="9.125" style="3" bestFit="1" customWidth="1"/>
    <col min="1562" max="1562" width="10.625" style="3" customWidth="1"/>
    <col min="1563" max="1563" width="10.5" style="3" customWidth="1"/>
    <col min="1564" max="1564" width="9" style="3" customWidth="1"/>
    <col min="1565" max="1565" width="11.125" style="3" customWidth="1"/>
    <col min="1566" max="1566" width="10.5" style="3" customWidth="1"/>
    <col min="1567" max="1567" width="9.125" style="3" bestFit="1" customWidth="1"/>
    <col min="1568" max="1568" width="11.375" style="3" customWidth="1"/>
    <col min="1569" max="1569" width="11.125" style="3" customWidth="1"/>
    <col min="1570" max="1570" width="9.125" style="3" bestFit="1" customWidth="1"/>
    <col min="1571" max="1572" width="10.5" style="3" customWidth="1"/>
    <col min="1573" max="1573" width="9.125" style="3" bestFit="1" customWidth="1"/>
    <col min="1574" max="1574" width="11.25" style="3" customWidth="1"/>
    <col min="1575" max="1575" width="10.625" style="3" customWidth="1"/>
    <col min="1576" max="1576" width="9.125" style="3" bestFit="1" customWidth="1"/>
    <col min="1577" max="1577" width="11.375" style="3" customWidth="1"/>
    <col min="1578" max="1578" width="11.625" style="3" customWidth="1"/>
    <col min="1579" max="1579" width="9.125" style="3" bestFit="1" customWidth="1"/>
    <col min="1580" max="1581" width="10.5" style="3" customWidth="1"/>
    <col min="1582" max="1582" width="9.125" style="3" bestFit="1" customWidth="1"/>
    <col min="1583" max="1584" width="10.5" style="3" customWidth="1"/>
    <col min="1585" max="1585" width="9.125" style="3" bestFit="1" customWidth="1"/>
    <col min="1586" max="1586" width="11.625" style="3" customWidth="1"/>
    <col min="1587" max="1587" width="11" style="3" bestFit="1" customWidth="1"/>
    <col min="1588" max="1588" width="9.125" style="3" bestFit="1" customWidth="1"/>
    <col min="1589" max="1589" width="11.125" style="3" customWidth="1"/>
    <col min="1590" max="1590" width="10.5" style="3" customWidth="1"/>
    <col min="1591" max="1591" width="9.125" style="3" bestFit="1" customWidth="1"/>
    <col min="1592" max="1593" width="10.5" style="3" customWidth="1"/>
    <col min="1594" max="1594" width="9.125" style="3" bestFit="1" customWidth="1"/>
    <col min="1595" max="1595" width="11.875" style="3" customWidth="1"/>
    <col min="1596" max="1596" width="10.875" style="3" customWidth="1"/>
    <col min="1597" max="1597" width="9.125" style="3" bestFit="1" customWidth="1"/>
    <col min="1598" max="1598" width="12.125" style="3" customWidth="1"/>
    <col min="1599" max="1599" width="11.25" style="3" customWidth="1"/>
    <col min="1600" max="1600" width="9.125" style="3" bestFit="1" customWidth="1"/>
    <col min="1601" max="1601" width="12.25" style="3" customWidth="1"/>
    <col min="1602" max="1792" width="9" style="3"/>
    <col min="1793" max="1794" width="1.875" style="3" customWidth="1"/>
    <col min="1795" max="1795" width="1.5" style="3" customWidth="1"/>
    <col min="1796" max="1796" width="2.125" style="3" customWidth="1"/>
    <col min="1797" max="1797" width="1.75" style="3" customWidth="1"/>
    <col min="1798" max="1798" width="2.125" style="3" customWidth="1"/>
    <col min="1799" max="1799" width="1.875" style="3" customWidth="1"/>
    <col min="1800" max="1800" width="37.75" style="3" customWidth="1"/>
    <col min="1801" max="1801" width="12.125" style="3" customWidth="1"/>
    <col min="1802" max="1802" width="11.625" style="3" customWidth="1"/>
    <col min="1803" max="1803" width="13.125" style="3" bestFit="1" customWidth="1"/>
    <col min="1804" max="1804" width="17.375" style="3" bestFit="1" customWidth="1"/>
    <col min="1805" max="1805" width="12.125" style="3" bestFit="1" customWidth="1"/>
    <col min="1806" max="1806" width="6.875" style="3" customWidth="1"/>
    <col min="1807" max="1807" width="11.5" style="3" bestFit="1" customWidth="1"/>
    <col min="1808" max="1808" width="9.375" style="3" bestFit="1" customWidth="1"/>
    <col min="1809" max="1811" width="8.875" style="3" customWidth="1"/>
    <col min="1812" max="1813" width="10.5" style="3" customWidth="1"/>
    <col min="1814" max="1814" width="8.875" style="3" customWidth="1"/>
    <col min="1815" max="1815" width="11" style="3" customWidth="1"/>
    <col min="1816" max="1816" width="10.5" style="3" customWidth="1"/>
    <col min="1817" max="1817" width="9.125" style="3" bestFit="1" customWidth="1"/>
    <col min="1818" max="1818" width="10.625" style="3" customWidth="1"/>
    <col min="1819" max="1819" width="10.5" style="3" customWidth="1"/>
    <col min="1820" max="1820" width="9" style="3" customWidth="1"/>
    <col min="1821" max="1821" width="11.125" style="3" customWidth="1"/>
    <col min="1822" max="1822" width="10.5" style="3" customWidth="1"/>
    <col min="1823" max="1823" width="9.125" style="3" bestFit="1" customWidth="1"/>
    <col min="1824" max="1824" width="11.375" style="3" customWidth="1"/>
    <col min="1825" max="1825" width="11.125" style="3" customWidth="1"/>
    <col min="1826" max="1826" width="9.125" style="3" bestFit="1" customWidth="1"/>
    <col min="1827" max="1828" width="10.5" style="3" customWidth="1"/>
    <col min="1829" max="1829" width="9.125" style="3" bestFit="1" customWidth="1"/>
    <col min="1830" max="1830" width="11.25" style="3" customWidth="1"/>
    <col min="1831" max="1831" width="10.625" style="3" customWidth="1"/>
    <col min="1832" max="1832" width="9.125" style="3" bestFit="1" customWidth="1"/>
    <col min="1833" max="1833" width="11.375" style="3" customWidth="1"/>
    <col min="1834" max="1834" width="11.625" style="3" customWidth="1"/>
    <col min="1835" max="1835" width="9.125" style="3" bestFit="1" customWidth="1"/>
    <col min="1836" max="1837" width="10.5" style="3" customWidth="1"/>
    <col min="1838" max="1838" width="9.125" style="3" bestFit="1" customWidth="1"/>
    <col min="1839" max="1840" width="10.5" style="3" customWidth="1"/>
    <col min="1841" max="1841" width="9.125" style="3" bestFit="1" customWidth="1"/>
    <col min="1842" max="1842" width="11.625" style="3" customWidth="1"/>
    <col min="1843" max="1843" width="11" style="3" bestFit="1" customWidth="1"/>
    <col min="1844" max="1844" width="9.125" style="3" bestFit="1" customWidth="1"/>
    <col min="1845" max="1845" width="11.125" style="3" customWidth="1"/>
    <col min="1846" max="1846" width="10.5" style="3" customWidth="1"/>
    <col min="1847" max="1847" width="9.125" style="3" bestFit="1" customWidth="1"/>
    <col min="1848" max="1849" width="10.5" style="3" customWidth="1"/>
    <col min="1850" max="1850" width="9.125" style="3" bestFit="1" customWidth="1"/>
    <col min="1851" max="1851" width="11.875" style="3" customWidth="1"/>
    <col min="1852" max="1852" width="10.875" style="3" customWidth="1"/>
    <col min="1853" max="1853" width="9.125" style="3" bestFit="1" customWidth="1"/>
    <col min="1854" max="1854" width="12.125" style="3" customWidth="1"/>
    <col min="1855" max="1855" width="11.25" style="3" customWidth="1"/>
    <col min="1856" max="1856" width="9.125" style="3" bestFit="1" customWidth="1"/>
    <col min="1857" max="1857" width="12.25" style="3" customWidth="1"/>
    <col min="1858" max="2048" width="9" style="3"/>
    <col min="2049" max="2050" width="1.875" style="3" customWidth="1"/>
    <col min="2051" max="2051" width="1.5" style="3" customWidth="1"/>
    <col min="2052" max="2052" width="2.125" style="3" customWidth="1"/>
    <col min="2053" max="2053" width="1.75" style="3" customWidth="1"/>
    <col min="2054" max="2054" width="2.125" style="3" customWidth="1"/>
    <col min="2055" max="2055" width="1.875" style="3" customWidth="1"/>
    <col min="2056" max="2056" width="37.75" style="3" customWidth="1"/>
    <col min="2057" max="2057" width="12.125" style="3" customWidth="1"/>
    <col min="2058" max="2058" width="11.625" style="3" customWidth="1"/>
    <col min="2059" max="2059" width="13.125" style="3" bestFit="1" customWidth="1"/>
    <col min="2060" max="2060" width="17.375" style="3" bestFit="1" customWidth="1"/>
    <col min="2061" max="2061" width="12.125" style="3" bestFit="1" customWidth="1"/>
    <col min="2062" max="2062" width="6.875" style="3" customWidth="1"/>
    <col min="2063" max="2063" width="11.5" style="3" bestFit="1" customWidth="1"/>
    <col min="2064" max="2064" width="9.375" style="3" bestFit="1" customWidth="1"/>
    <col min="2065" max="2067" width="8.875" style="3" customWidth="1"/>
    <col min="2068" max="2069" width="10.5" style="3" customWidth="1"/>
    <col min="2070" max="2070" width="8.875" style="3" customWidth="1"/>
    <col min="2071" max="2071" width="11" style="3" customWidth="1"/>
    <col min="2072" max="2072" width="10.5" style="3" customWidth="1"/>
    <col min="2073" max="2073" width="9.125" style="3" bestFit="1" customWidth="1"/>
    <col min="2074" max="2074" width="10.625" style="3" customWidth="1"/>
    <col min="2075" max="2075" width="10.5" style="3" customWidth="1"/>
    <col min="2076" max="2076" width="9" style="3" customWidth="1"/>
    <col min="2077" max="2077" width="11.125" style="3" customWidth="1"/>
    <col min="2078" max="2078" width="10.5" style="3" customWidth="1"/>
    <col min="2079" max="2079" width="9.125" style="3" bestFit="1" customWidth="1"/>
    <col min="2080" max="2080" width="11.375" style="3" customWidth="1"/>
    <col min="2081" max="2081" width="11.125" style="3" customWidth="1"/>
    <col min="2082" max="2082" width="9.125" style="3" bestFit="1" customWidth="1"/>
    <col min="2083" max="2084" width="10.5" style="3" customWidth="1"/>
    <col min="2085" max="2085" width="9.125" style="3" bestFit="1" customWidth="1"/>
    <col min="2086" max="2086" width="11.25" style="3" customWidth="1"/>
    <col min="2087" max="2087" width="10.625" style="3" customWidth="1"/>
    <col min="2088" max="2088" width="9.125" style="3" bestFit="1" customWidth="1"/>
    <col min="2089" max="2089" width="11.375" style="3" customWidth="1"/>
    <col min="2090" max="2090" width="11.625" style="3" customWidth="1"/>
    <col min="2091" max="2091" width="9.125" style="3" bestFit="1" customWidth="1"/>
    <col min="2092" max="2093" width="10.5" style="3" customWidth="1"/>
    <col min="2094" max="2094" width="9.125" style="3" bestFit="1" customWidth="1"/>
    <col min="2095" max="2096" width="10.5" style="3" customWidth="1"/>
    <col min="2097" max="2097" width="9.125" style="3" bestFit="1" customWidth="1"/>
    <col min="2098" max="2098" width="11.625" style="3" customWidth="1"/>
    <col min="2099" max="2099" width="11" style="3" bestFit="1" customWidth="1"/>
    <col min="2100" max="2100" width="9.125" style="3" bestFit="1" customWidth="1"/>
    <col min="2101" max="2101" width="11.125" style="3" customWidth="1"/>
    <col min="2102" max="2102" width="10.5" style="3" customWidth="1"/>
    <col min="2103" max="2103" width="9.125" style="3" bestFit="1" customWidth="1"/>
    <col min="2104" max="2105" width="10.5" style="3" customWidth="1"/>
    <col min="2106" max="2106" width="9.125" style="3" bestFit="1" customWidth="1"/>
    <col min="2107" max="2107" width="11.875" style="3" customWidth="1"/>
    <col min="2108" max="2108" width="10.875" style="3" customWidth="1"/>
    <col min="2109" max="2109" width="9.125" style="3" bestFit="1" customWidth="1"/>
    <col min="2110" max="2110" width="12.125" style="3" customWidth="1"/>
    <col min="2111" max="2111" width="11.25" style="3" customWidth="1"/>
    <col min="2112" max="2112" width="9.125" style="3" bestFit="1" customWidth="1"/>
    <col min="2113" max="2113" width="12.25" style="3" customWidth="1"/>
    <col min="2114" max="2304" width="9" style="3"/>
    <col min="2305" max="2306" width="1.875" style="3" customWidth="1"/>
    <col min="2307" max="2307" width="1.5" style="3" customWidth="1"/>
    <col min="2308" max="2308" width="2.125" style="3" customWidth="1"/>
    <col min="2309" max="2309" width="1.75" style="3" customWidth="1"/>
    <col min="2310" max="2310" width="2.125" style="3" customWidth="1"/>
    <col min="2311" max="2311" width="1.875" style="3" customWidth="1"/>
    <col min="2312" max="2312" width="37.75" style="3" customWidth="1"/>
    <col min="2313" max="2313" width="12.125" style="3" customWidth="1"/>
    <col min="2314" max="2314" width="11.625" style="3" customWidth="1"/>
    <col min="2315" max="2315" width="13.125" style="3" bestFit="1" customWidth="1"/>
    <col min="2316" max="2316" width="17.375" style="3" bestFit="1" customWidth="1"/>
    <col min="2317" max="2317" width="12.125" style="3" bestFit="1" customWidth="1"/>
    <col min="2318" max="2318" width="6.875" style="3" customWidth="1"/>
    <col min="2319" max="2319" width="11.5" style="3" bestFit="1" customWidth="1"/>
    <col min="2320" max="2320" width="9.375" style="3" bestFit="1" customWidth="1"/>
    <col min="2321" max="2323" width="8.875" style="3" customWidth="1"/>
    <col min="2324" max="2325" width="10.5" style="3" customWidth="1"/>
    <col min="2326" max="2326" width="8.875" style="3" customWidth="1"/>
    <col min="2327" max="2327" width="11" style="3" customWidth="1"/>
    <col min="2328" max="2328" width="10.5" style="3" customWidth="1"/>
    <col min="2329" max="2329" width="9.125" style="3" bestFit="1" customWidth="1"/>
    <col min="2330" max="2330" width="10.625" style="3" customWidth="1"/>
    <col min="2331" max="2331" width="10.5" style="3" customWidth="1"/>
    <col min="2332" max="2332" width="9" style="3" customWidth="1"/>
    <col min="2333" max="2333" width="11.125" style="3" customWidth="1"/>
    <col min="2334" max="2334" width="10.5" style="3" customWidth="1"/>
    <col min="2335" max="2335" width="9.125" style="3" bestFit="1" customWidth="1"/>
    <col min="2336" max="2336" width="11.375" style="3" customWidth="1"/>
    <col min="2337" max="2337" width="11.125" style="3" customWidth="1"/>
    <col min="2338" max="2338" width="9.125" style="3" bestFit="1" customWidth="1"/>
    <col min="2339" max="2340" width="10.5" style="3" customWidth="1"/>
    <col min="2341" max="2341" width="9.125" style="3" bestFit="1" customWidth="1"/>
    <col min="2342" max="2342" width="11.25" style="3" customWidth="1"/>
    <col min="2343" max="2343" width="10.625" style="3" customWidth="1"/>
    <col min="2344" max="2344" width="9.125" style="3" bestFit="1" customWidth="1"/>
    <col min="2345" max="2345" width="11.375" style="3" customWidth="1"/>
    <col min="2346" max="2346" width="11.625" style="3" customWidth="1"/>
    <col min="2347" max="2347" width="9.125" style="3" bestFit="1" customWidth="1"/>
    <col min="2348" max="2349" width="10.5" style="3" customWidth="1"/>
    <col min="2350" max="2350" width="9.125" style="3" bestFit="1" customWidth="1"/>
    <col min="2351" max="2352" width="10.5" style="3" customWidth="1"/>
    <col min="2353" max="2353" width="9.125" style="3" bestFit="1" customWidth="1"/>
    <col min="2354" max="2354" width="11.625" style="3" customWidth="1"/>
    <col min="2355" max="2355" width="11" style="3" bestFit="1" customWidth="1"/>
    <col min="2356" max="2356" width="9.125" style="3" bestFit="1" customWidth="1"/>
    <col min="2357" max="2357" width="11.125" style="3" customWidth="1"/>
    <col min="2358" max="2358" width="10.5" style="3" customWidth="1"/>
    <col min="2359" max="2359" width="9.125" style="3" bestFit="1" customWidth="1"/>
    <col min="2360" max="2361" width="10.5" style="3" customWidth="1"/>
    <col min="2362" max="2362" width="9.125" style="3" bestFit="1" customWidth="1"/>
    <col min="2363" max="2363" width="11.875" style="3" customWidth="1"/>
    <col min="2364" max="2364" width="10.875" style="3" customWidth="1"/>
    <col min="2365" max="2365" width="9.125" style="3" bestFit="1" customWidth="1"/>
    <col min="2366" max="2366" width="12.125" style="3" customWidth="1"/>
    <col min="2367" max="2367" width="11.25" style="3" customWidth="1"/>
    <col min="2368" max="2368" width="9.125" style="3" bestFit="1" customWidth="1"/>
    <col min="2369" max="2369" width="12.25" style="3" customWidth="1"/>
    <col min="2370" max="2560" width="9" style="3"/>
    <col min="2561" max="2562" width="1.875" style="3" customWidth="1"/>
    <col min="2563" max="2563" width="1.5" style="3" customWidth="1"/>
    <col min="2564" max="2564" width="2.125" style="3" customWidth="1"/>
    <col min="2565" max="2565" width="1.75" style="3" customWidth="1"/>
    <col min="2566" max="2566" width="2.125" style="3" customWidth="1"/>
    <col min="2567" max="2567" width="1.875" style="3" customWidth="1"/>
    <col min="2568" max="2568" width="37.75" style="3" customWidth="1"/>
    <col min="2569" max="2569" width="12.125" style="3" customWidth="1"/>
    <col min="2570" max="2570" width="11.625" style="3" customWidth="1"/>
    <col min="2571" max="2571" width="13.125" style="3" bestFit="1" customWidth="1"/>
    <col min="2572" max="2572" width="17.375" style="3" bestFit="1" customWidth="1"/>
    <col min="2573" max="2573" width="12.125" style="3" bestFit="1" customWidth="1"/>
    <col min="2574" max="2574" width="6.875" style="3" customWidth="1"/>
    <col min="2575" max="2575" width="11.5" style="3" bestFit="1" customWidth="1"/>
    <col min="2576" max="2576" width="9.375" style="3" bestFit="1" customWidth="1"/>
    <col min="2577" max="2579" width="8.875" style="3" customWidth="1"/>
    <col min="2580" max="2581" width="10.5" style="3" customWidth="1"/>
    <col min="2582" max="2582" width="8.875" style="3" customWidth="1"/>
    <col min="2583" max="2583" width="11" style="3" customWidth="1"/>
    <col min="2584" max="2584" width="10.5" style="3" customWidth="1"/>
    <col min="2585" max="2585" width="9.125" style="3" bestFit="1" customWidth="1"/>
    <col min="2586" max="2586" width="10.625" style="3" customWidth="1"/>
    <col min="2587" max="2587" width="10.5" style="3" customWidth="1"/>
    <col min="2588" max="2588" width="9" style="3" customWidth="1"/>
    <col min="2589" max="2589" width="11.125" style="3" customWidth="1"/>
    <col min="2590" max="2590" width="10.5" style="3" customWidth="1"/>
    <col min="2591" max="2591" width="9.125" style="3" bestFit="1" customWidth="1"/>
    <col min="2592" max="2592" width="11.375" style="3" customWidth="1"/>
    <col min="2593" max="2593" width="11.125" style="3" customWidth="1"/>
    <col min="2594" max="2594" width="9.125" style="3" bestFit="1" customWidth="1"/>
    <col min="2595" max="2596" width="10.5" style="3" customWidth="1"/>
    <col min="2597" max="2597" width="9.125" style="3" bestFit="1" customWidth="1"/>
    <col min="2598" max="2598" width="11.25" style="3" customWidth="1"/>
    <col min="2599" max="2599" width="10.625" style="3" customWidth="1"/>
    <col min="2600" max="2600" width="9.125" style="3" bestFit="1" customWidth="1"/>
    <col min="2601" max="2601" width="11.375" style="3" customWidth="1"/>
    <col min="2602" max="2602" width="11.625" style="3" customWidth="1"/>
    <col min="2603" max="2603" width="9.125" style="3" bestFit="1" customWidth="1"/>
    <col min="2604" max="2605" width="10.5" style="3" customWidth="1"/>
    <col min="2606" max="2606" width="9.125" style="3" bestFit="1" customWidth="1"/>
    <col min="2607" max="2608" width="10.5" style="3" customWidth="1"/>
    <col min="2609" max="2609" width="9.125" style="3" bestFit="1" customWidth="1"/>
    <col min="2610" max="2610" width="11.625" style="3" customWidth="1"/>
    <col min="2611" max="2611" width="11" style="3" bestFit="1" customWidth="1"/>
    <col min="2612" max="2612" width="9.125" style="3" bestFit="1" customWidth="1"/>
    <col min="2613" max="2613" width="11.125" style="3" customWidth="1"/>
    <col min="2614" max="2614" width="10.5" style="3" customWidth="1"/>
    <col min="2615" max="2615" width="9.125" style="3" bestFit="1" customWidth="1"/>
    <col min="2616" max="2617" width="10.5" style="3" customWidth="1"/>
    <col min="2618" max="2618" width="9.125" style="3" bestFit="1" customWidth="1"/>
    <col min="2619" max="2619" width="11.875" style="3" customWidth="1"/>
    <col min="2620" max="2620" width="10.875" style="3" customWidth="1"/>
    <col min="2621" max="2621" width="9.125" style="3" bestFit="1" customWidth="1"/>
    <col min="2622" max="2622" width="12.125" style="3" customWidth="1"/>
    <col min="2623" max="2623" width="11.25" style="3" customWidth="1"/>
    <col min="2624" max="2624" width="9.125" style="3" bestFit="1" customWidth="1"/>
    <col min="2625" max="2625" width="12.25" style="3" customWidth="1"/>
    <col min="2626" max="2816" width="9" style="3"/>
    <col min="2817" max="2818" width="1.875" style="3" customWidth="1"/>
    <col min="2819" max="2819" width="1.5" style="3" customWidth="1"/>
    <col min="2820" max="2820" width="2.125" style="3" customWidth="1"/>
    <col min="2821" max="2821" width="1.75" style="3" customWidth="1"/>
    <col min="2822" max="2822" width="2.125" style="3" customWidth="1"/>
    <col min="2823" max="2823" width="1.875" style="3" customWidth="1"/>
    <col min="2824" max="2824" width="37.75" style="3" customWidth="1"/>
    <col min="2825" max="2825" width="12.125" style="3" customWidth="1"/>
    <col min="2826" max="2826" width="11.625" style="3" customWidth="1"/>
    <col min="2827" max="2827" width="13.125" style="3" bestFit="1" customWidth="1"/>
    <col min="2828" max="2828" width="17.375" style="3" bestFit="1" customWidth="1"/>
    <col min="2829" max="2829" width="12.125" style="3" bestFit="1" customWidth="1"/>
    <col min="2830" max="2830" width="6.875" style="3" customWidth="1"/>
    <col min="2831" max="2831" width="11.5" style="3" bestFit="1" customWidth="1"/>
    <col min="2832" max="2832" width="9.375" style="3" bestFit="1" customWidth="1"/>
    <col min="2833" max="2835" width="8.875" style="3" customWidth="1"/>
    <col min="2836" max="2837" width="10.5" style="3" customWidth="1"/>
    <col min="2838" max="2838" width="8.875" style="3" customWidth="1"/>
    <col min="2839" max="2839" width="11" style="3" customWidth="1"/>
    <col min="2840" max="2840" width="10.5" style="3" customWidth="1"/>
    <col min="2841" max="2841" width="9.125" style="3" bestFit="1" customWidth="1"/>
    <col min="2842" max="2842" width="10.625" style="3" customWidth="1"/>
    <col min="2843" max="2843" width="10.5" style="3" customWidth="1"/>
    <col min="2844" max="2844" width="9" style="3" customWidth="1"/>
    <col min="2845" max="2845" width="11.125" style="3" customWidth="1"/>
    <col min="2846" max="2846" width="10.5" style="3" customWidth="1"/>
    <col min="2847" max="2847" width="9.125" style="3" bestFit="1" customWidth="1"/>
    <col min="2848" max="2848" width="11.375" style="3" customWidth="1"/>
    <col min="2849" max="2849" width="11.125" style="3" customWidth="1"/>
    <col min="2850" max="2850" width="9.125" style="3" bestFit="1" customWidth="1"/>
    <col min="2851" max="2852" width="10.5" style="3" customWidth="1"/>
    <col min="2853" max="2853" width="9.125" style="3" bestFit="1" customWidth="1"/>
    <col min="2854" max="2854" width="11.25" style="3" customWidth="1"/>
    <col min="2855" max="2855" width="10.625" style="3" customWidth="1"/>
    <col min="2856" max="2856" width="9.125" style="3" bestFit="1" customWidth="1"/>
    <col min="2857" max="2857" width="11.375" style="3" customWidth="1"/>
    <col min="2858" max="2858" width="11.625" style="3" customWidth="1"/>
    <col min="2859" max="2859" width="9.125" style="3" bestFit="1" customWidth="1"/>
    <col min="2860" max="2861" width="10.5" style="3" customWidth="1"/>
    <col min="2862" max="2862" width="9.125" style="3" bestFit="1" customWidth="1"/>
    <col min="2863" max="2864" width="10.5" style="3" customWidth="1"/>
    <col min="2865" max="2865" width="9.125" style="3" bestFit="1" customWidth="1"/>
    <col min="2866" max="2866" width="11.625" style="3" customWidth="1"/>
    <col min="2867" max="2867" width="11" style="3" bestFit="1" customWidth="1"/>
    <col min="2868" max="2868" width="9.125" style="3" bestFit="1" customWidth="1"/>
    <col min="2869" max="2869" width="11.125" style="3" customWidth="1"/>
    <col min="2870" max="2870" width="10.5" style="3" customWidth="1"/>
    <col min="2871" max="2871" width="9.125" style="3" bestFit="1" customWidth="1"/>
    <col min="2872" max="2873" width="10.5" style="3" customWidth="1"/>
    <col min="2874" max="2874" width="9.125" style="3" bestFit="1" customWidth="1"/>
    <col min="2875" max="2875" width="11.875" style="3" customWidth="1"/>
    <col min="2876" max="2876" width="10.875" style="3" customWidth="1"/>
    <col min="2877" max="2877" width="9.125" style="3" bestFit="1" customWidth="1"/>
    <col min="2878" max="2878" width="12.125" style="3" customWidth="1"/>
    <col min="2879" max="2879" width="11.25" style="3" customWidth="1"/>
    <col min="2880" max="2880" width="9.125" style="3" bestFit="1" customWidth="1"/>
    <col min="2881" max="2881" width="12.25" style="3" customWidth="1"/>
    <col min="2882" max="3072" width="9" style="3"/>
    <col min="3073" max="3074" width="1.875" style="3" customWidth="1"/>
    <col min="3075" max="3075" width="1.5" style="3" customWidth="1"/>
    <col min="3076" max="3076" width="2.125" style="3" customWidth="1"/>
    <col min="3077" max="3077" width="1.75" style="3" customWidth="1"/>
    <col min="3078" max="3078" width="2.125" style="3" customWidth="1"/>
    <col min="3079" max="3079" width="1.875" style="3" customWidth="1"/>
    <col min="3080" max="3080" width="37.75" style="3" customWidth="1"/>
    <col min="3081" max="3081" width="12.125" style="3" customWidth="1"/>
    <col min="3082" max="3082" width="11.625" style="3" customWidth="1"/>
    <col min="3083" max="3083" width="13.125" style="3" bestFit="1" customWidth="1"/>
    <col min="3084" max="3084" width="17.375" style="3" bestFit="1" customWidth="1"/>
    <col min="3085" max="3085" width="12.125" style="3" bestFit="1" customWidth="1"/>
    <col min="3086" max="3086" width="6.875" style="3" customWidth="1"/>
    <col min="3087" max="3087" width="11.5" style="3" bestFit="1" customWidth="1"/>
    <col min="3088" max="3088" width="9.375" style="3" bestFit="1" customWidth="1"/>
    <col min="3089" max="3091" width="8.875" style="3" customWidth="1"/>
    <col min="3092" max="3093" width="10.5" style="3" customWidth="1"/>
    <col min="3094" max="3094" width="8.875" style="3" customWidth="1"/>
    <col min="3095" max="3095" width="11" style="3" customWidth="1"/>
    <col min="3096" max="3096" width="10.5" style="3" customWidth="1"/>
    <col min="3097" max="3097" width="9.125" style="3" bestFit="1" customWidth="1"/>
    <col min="3098" max="3098" width="10.625" style="3" customWidth="1"/>
    <col min="3099" max="3099" width="10.5" style="3" customWidth="1"/>
    <col min="3100" max="3100" width="9" style="3" customWidth="1"/>
    <col min="3101" max="3101" width="11.125" style="3" customWidth="1"/>
    <col min="3102" max="3102" width="10.5" style="3" customWidth="1"/>
    <col min="3103" max="3103" width="9.125" style="3" bestFit="1" customWidth="1"/>
    <col min="3104" max="3104" width="11.375" style="3" customWidth="1"/>
    <col min="3105" max="3105" width="11.125" style="3" customWidth="1"/>
    <col min="3106" max="3106" width="9.125" style="3" bestFit="1" customWidth="1"/>
    <col min="3107" max="3108" width="10.5" style="3" customWidth="1"/>
    <col min="3109" max="3109" width="9.125" style="3" bestFit="1" customWidth="1"/>
    <col min="3110" max="3110" width="11.25" style="3" customWidth="1"/>
    <col min="3111" max="3111" width="10.625" style="3" customWidth="1"/>
    <col min="3112" max="3112" width="9.125" style="3" bestFit="1" customWidth="1"/>
    <col min="3113" max="3113" width="11.375" style="3" customWidth="1"/>
    <col min="3114" max="3114" width="11.625" style="3" customWidth="1"/>
    <col min="3115" max="3115" width="9.125" style="3" bestFit="1" customWidth="1"/>
    <col min="3116" max="3117" width="10.5" style="3" customWidth="1"/>
    <col min="3118" max="3118" width="9.125" style="3" bestFit="1" customWidth="1"/>
    <col min="3119" max="3120" width="10.5" style="3" customWidth="1"/>
    <col min="3121" max="3121" width="9.125" style="3" bestFit="1" customWidth="1"/>
    <col min="3122" max="3122" width="11.625" style="3" customWidth="1"/>
    <col min="3123" max="3123" width="11" style="3" bestFit="1" customWidth="1"/>
    <col min="3124" max="3124" width="9.125" style="3" bestFit="1" customWidth="1"/>
    <col min="3125" max="3125" width="11.125" style="3" customWidth="1"/>
    <col min="3126" max="3126" width="10.5" style="3" customWidth="1"/>
    <col min="3127" max="3127" width="9.125" style="3" bestFit="1" customWidth="1"/>
    <col min="3128" max="3129" width="10.5" style="3" customWidth="1"/>
    <col min="3130" max="3130" width="9.125" style="3" bestFit="1" customWidth="1"/>
    <col min="3131" max="3131" width="11.875" style="3" customWidth="1"/>
    <col min="3132" max="3132" width="10.875" style="3" customWidth="1"/>
    <col min="3133" max="3133" width="9.125" style="3" bestFit="1" customWidth="1"/>
    <col min="3134" max="3134" width="12.125" style="3" customWidth="1"/>
    <col min="3135" max="3135" width="11.25" style="3" customWidth="1"/>
    <col min="3136" max="3136" width="9.125" style="3" bestFit="1" customWidth="1"/>
    <col min="3137" max="3137" width="12.25" style="3" customWidth="1"/>
    <col min="3138" max="3328" width="9" style="3"/>
    <col min="3329" max="3330" width="1.875" style="3" customWidth="1"/>
    <col min="3331" max="3331" width="1.5" style="3" customWidth="1"/>
    <col min="3332" max="3332" width="2.125" style="3" customWidth="1"/>
    <col min="3333" max="3333" width="1.75" style="3" customWidth="1"/>
    <col min="3334" max="3334" width="2.125" style="3" customWidth="1"/>
    <col min="3335" max="3335" width="1.875" style="3" customWidth="1"/>
    <col min="3336" max="3336" width="37.75" style="3" customWidth="1"/>
    <col min="3337" max="3337" width="12.125" style="3" customWidth="1"/>
    <col min="3338" max="3338" width="11.625" style="3" customWidth="1"/>
    <col min="3339" max="3339" width="13.125" style="3" bestFit="1" customWidth="1"/>
    <col min="3340" max="3340" width="17.375" style="3" bestFit="1" customWidth="1"/>
    <col min="3341" max="3341" width="12.125" style="3" bestFit="1" customWidth="1"/>
    <col min="3342" max="3342" width="6.875" style="3" customWidth="1"/>
    <col min="3343" max="3343" width="11.5" style="3" bestFit="1" customWidth="1"/>
    <col min="3344" max="3344" width="9.375" style="3" bestFit="1" customWidth="1"/>
    <col min="3345" max="3347" width="8.875" style="3" customWidth="1"/>
    <col min="3348" max="3349" width="10.5" style="3" customWidth="1"/>
    <col min="3350" max="3350" width="8.875" style="3" customWidth="1"/>
    <col min="3351" max="3351" width="11" style="3" customWidth="1"/>
    <col min="3352" max="3352" width="10.5" style="3" customWidth="1"/>
    <col min="3353" max="3353" width="9.125" style="3" bestFit="1" customWidth="1"/>
    <col min="3354" max="3354" width="10.625" style="3" customWidth="1"/>
    <col min="3355" max="3355" width="10.5" style="3" customWidth="1"/>
    <col min="3356" max="3356" width="9" style="3" customWidth="1"/>
    <col min="3357" max="3357" width="11.125" style="3" customWidth="1"/>
    <col min="3358" max="3358" width="10.5" style="3" customWidth="1"/>
    <col min="3359" max="3359" width="9.125" style="3" bestFit="1" customWidth="1"/>
    <col min="3360" max="3360" width="11.375" style="3" customWidth="1"/>
    <col min="3361" max="3361" width="11.125" style="3" customWidth="1"/>
    <col min="3362" max="3362" width="9.125" style="3" bestFit="1" customWidth="1"/>
    <col min="3363" max="3364" width="10.5" style="3" customWidth="1"/>
    <col min="3365" max="3365" width="9.125" style="3" bestFit="1" customWidth="1"/>
    <col min="3366" max="3366" width="11.25" style="3" customWidth="1"/>
    <col min="3367" max="3367" width="10.625" style="3" customWidth="1"/>
    <col min="3368" max="3368" width="9.125" style="3" bestFit="1" customWidth="1"/>
    <col min="3369" max="3369" width="11.375" style="3" customWidth="1"/>
    <col min="3370" max="3370" width="11.625" style="3" customWidth="1"/>
    <col min="3371" max="3371" width="9.125" style="3" bestFit="1" customWidth="1"/>
    <col min="3372" max="3373" width="10.5" style="3" customWidth="1"/>
    <col min="3374" max="3374" width="9.125" style="3" bestFit="1" customWidth="1"/>
    <col min="3375" max="3376" width="10.5" style="3" customWidth="1"/>
    <col min="3377" max="3377" width="9.125" style="3" bestFit="1" customWidth="1"/>
    <col min="3378" max="3378" width="11.625" style="3" customWidth="1"/>
    <col min="3379" max="3379" width="11" style="3" bestFit="1" customWidth="1"/>
    <col min="3380" max="3380" width="9.125" style="3" bestFit="1" customWidth="1"/>
    <col min="3381" max="3381" width="11.125" style="3" customWidth="1"/>
    <col min="3382" max="3382" width="10.5" style="3" customWidth="1"/>
    <col min="3383" max="3383" width="9.125" style="3" bestFit="1" customWidth="1"/>
    <col min="3384" max="3385" width="10.5" style="3" customWidth="1"/>
    <col min="3386" max="3386" width="9.125" style="3" bestFit="1" customWidth="1"/>
    <col min="3387" max="3387" width="11.875" style="3" customWidth="1"/>
    <col min="3388" max="3388" width="10.875" style="3" customWidth="1"/>
    <col min="3389" max="3389" width="9.125" style="3" bestFit="1" customWidth="1"/>
    <col min="3390" max="3390" width="12.125" style="3" customWidth="1"/>
    <col min="3391" max="3391" width="11.25" style="3" customWidth="1"/>
    <col min="3392" max="3392" width="9.125" style="3" bestFit="1" customWidth="1"/>
    <col min="3393" max="3393" width="12.25" style="3" customWidth="1"/>
    <col min="3394" max="3584" width="9" style="3"/>
    <col min="3585" max="3586" width="1.875" style="3" customWidth="1"/>
    <col min="3587" max="3587" width="1.5" style="3" customWidth="1"/>
    <col min="3588" max="3588" width="2.125" style="3" customWidth="1"/>
    <col min="3589" max="3589" width="1.75" style="3" customWidth="1"/>
    <col min="3590" max="3590" width="2.125" style="3" customWidth="1"/>
    <col min="3591" max="3591" width="1.875" style="3" customWidth="1"/>
    <col min="3592" max="3592" width="37.75" style="3" customWidth="1"/>
    <col min="3593" max="3593" width="12.125" style="3" customWidth="1"/>
    <col min="3594" max="3594" width="11.625" style="3" customWidth="1"/>
    <col min="3595" max="3595" width="13.125" style="3" bestFit="1" customWidth="1"/>
    <col min="3596" max="3596" width="17.375" style="3" bestFit="1" customWidth="1"/>
    <col min="3597" max="3597" width="12.125" style="3" bestFit="1" customWidth="1"/>
    <col min="3598" max="3598" width="6.875" style="3" customWidth="1"/>
    <col min="3599" max="3599" width="11.5" style="3" bestFit="1" customWidth="1"/>
    <col min="3600" max="3600" width="9.375" style="3" bestFit="1" customWidth="1"/>
    <col min="3601" max="3603" width="8.875" style="3" customWidth="1"/>
    <col min="3604" max="3605" width="10.5" style="3" customWidth="1"/>
    <col min="3606" max="3606" width="8.875" style="3" customWidth="1"/>
    <col min="3607" max="3607" width="11" style="3" customWidth="1"/>
    <col min="3608" max="3608" width="10.5" style="3" customWidth="1"/>
    <col min="3609" max="3609" width="9.125" style="3" bestFit="1" customWidth="1"/>
    <col min="3610" max="3610" width="10.625" style="3" customWidth="1"/>
    <col min="3611" max="3611" width="10.5" style="3" customWidth="1"/>
    <col min="3612" max="3612" width="9" style="3" customWidth="1"/>
    <col min="3613" max="3613" width="11.125" style="3" customWidth="1"/>
    <col min="3614" max="3614" width="10.5" style="3" customWidth="1"/>
    <col min="3615" max="3615" width="9.125" style="3" bestFit="1" customWidth="1"/>
    <col min="3616" max="3616" width="11.375" style="3" customWidth="1"/>
    <col min="3617" max="3617" width="11.125" style="3" customWidth="1"/>
    <col min="3618" max="3618" width="9.125" style="3" bestFit="1" customWidth="1"/>
    <col min="3619" max="3620" width="10.5" style="3" customWidth="1"/>
    <col min="3621" max="3621" width="9.125" style="3" bestFit="1" customWidth="1"/>
    <col min="3622" max="3622" width="11.25" style="3" customWidth="1"/>
    <col min="3623" max="3623" width="10.625" style="3" customWidth="1"/>
    <col min="3624" max="3624" width="9.125" style="3" bestFit="1" customWidth="1"/>
    <col min="3625" max="3625" width="11.375" style="3" customWidth="1"/>
    <col min="3626" max="3626" width="11.625" style="3" customWidth="1"/>
    <col min="3627" max="3627" width="9.125" style="3" bestFit="1" customWidth="1"/>
    <col min="3628" max="3629" width="10.5" style="3" customWidth="1"/>
    <col min="3630" max="3630" width="9.125" style="3" bestFit="1" customWidth="1"/>
    <col min="3631" max="3632" width="10.5" style="3" customWidth="1"/>
    <col min="3633" max="3633" width="9.125" style="3" bestFit="1" customWidth="1"/>
    <col min="3634" max="3634" width="11.625" style="3" customWidth="1"/>
    <col min="3635" max="3635" width="11" style="3" bestFit="1" customWidth="1"/>
    <col min="3636" max="3636" width="9.125" style="3" bestFit="1" customWidth="1"/>
    <col min="3637" max="3637" width="11.125" style="3" customWidth="1"/>
    <col min="3638" max="3638" width="10.5" style="3" customWidth="1"/>
    <col min="3639" max="3639" width="9.125" style="3" bestFit="1" customWidth="1"/>
    <col min="3640" max="3641" width="10.5" style="3" customWidth="1"/>
    <col min="3642" max="3642" width="9.125" style="3" bestFit="1" customWidth="1"/>
    <col min="3643" max="3643" width="11.875" style="3" customWidth="1"/>
    <col min="3644" max="3644" width="10.875" style="3" customWidth="1"/>
    <col min="3645" max="3645" width="9.125" style="3" bestFit="1" customWidth="1"/>
    <col min="3646" max="3646" width="12.125" style="3" customWidth="1"/>
    <col min="3647" max="3647" width="11.25" style="3" customWidth="1"/>
    <col min="3648" max="3648" width="9.125" style="3" bestFit="1" customWidth="1"/>
    <col min="3649" max="3649" width="12.25" style="3" customWidth="1"/>
    <col min="3650" max="3840" width="9" style="3"/>
    <col min="3841" max="3842" width="1.875" style="3" customWidth="1"/>
    <col min="3843" max="3843" width="1.5" style="3" customWidth="1"/>
    <col min="3844" max="3844" width="2.125" style="3" customWidth="1"/>
    <col min="3845" max="3845" width="1.75" style="3" customWidth="1"/>
    <col min="3846" max="3846" width="2.125" style="3" customWidth="1"/>
    <col min="3847" max="3847" width="1.875" style="3" customWidth="1"/>
    <col min="3848" max="3848" width="37.75" style="3" customWidth="1"/>
    <col min="3849" max="3849" width="12.125" style="3" customWidth="1"/>
    <col min="3850" max="3850" width="11.625" style="3" customWidth="1"/>
    <col min="3851" max="3851" width="13.125" style="3" bestFit="1" customWidth="1"/>
    <col min="3852" max="3852" width="17.375" style="3" bestFit="1" customWidth="1"/>
    <col min="3853" max="3853" width="12.125" style="3" bestFit="1" customWidth="1"/>
    <col min="3854" max="3854" width="6.875" style="3" customWidth="1"/>
    <col min="3855" max="3855" width="11.5" style="3" bestFit="1" customWidth="1"/>
    <col min="3856" max="3856" width="9.375" style="3" bestFit="1" customWidth="1"/>
    <col min="3857" max="3859" width="8.875" style="3" customWidth="1"/>
    <col min="3860" max="3861" width="10.5" style="3" customWidth="1"/>
    <col min="3862" max="3862" width="8.875" style="3" customWidth="1"/>
    <col min="3863" max="3863" width="11" style="3" customWidth="1"/>
    <col min="3864" max="3864" width="10.5" style="3" customWidth="1"/>
    <col min="3865" max="3865" width="9.125" style="3" bestFit="1" customWidth="1"/>
    <col min="3866" max="3866" width="10.625" style="3" customWidth="1"/>
    <col min="3867" max="3867" width="10.5" style="3" customWidth="1"/>
    <col min="3868" max="3868" width="9" style="3" customWidth="1"/>
    <col min="3869" max="3869" width="11.125" style="3" customWidth="1"/>
    <col min="3870" max="3870" width="10.5" style="3" customWidth="1"/>
    <col min="3871" max="3871" width="9.125" style="3" bestFit="1" customWidth="1"/>
    <col min="3872" max="3872" width="11.375" style="3" customWidth="1"/>
    <col min="3873" max="3873" width="11.125" style="3" customWidth="1"/>
    <col min="3874" max="3874" width="9.125" style="3" bestFit="1" customWidth="1"/>
    <col min="3875" max="3876" width="10.5" style="3" customWidth="1"/>
    <col min="3877" max="3877" width="9.125" style="3" bestFit="1" customWidth="1"/>
    <col min="3878" max="3878" width="11.25" style="3" customWidth="1"/>
    <col min="3879" max="3879" width="10.625" style="3" customWidth="1"/>
    <col min="3880" max="3880" width="9.125" style="3" bestFit="1" customWidth="1"/>
    <col min="3881" max="3881" width="11.375" style="3" customWidth="1"/>
    <col min="3882" max="3882" width="11.625" style="3" customWidth="1"/>
    <col min="3883" max="3883" width="9.125" style="3" bestFit="1" customWidth="1"/>
    <col min="3884" max="3885" width="10.5" style="3" customWidth="1"/>
    <col min="3886" max="3886" width="9.125" style="3" bestFit="1" customWidth="1"/>
    <col min="3887" max="3888" width="10.5" style="3" customWidth="1"/>
    <col min="3889" max="3889" width="9.125" style="3" bestFit="1" customWidth="1"/>
    <col min="3890" max="3890" width="11.625" style="3" customWidth="1"/>
    <col min="3891" max="3891" width="11" style="3" bestFit="1" customWidth="1"/>
    <col min="3892" max="3892" width="9.125" style="3" bestFit="1" customWidth="1"/>
    <col min="3893" max="3893" width="11.125" style="3" customWidth="1"/>
    <col min="3894" max="3894" width="10.5" style="3" customWidth="1"/>
    <col min="3895" max="3895" width="9.125" style="3" bestFit="1" customWidth="1"/>
    <col min="3896" max="3897" width="10.5" style="3" customWidth="1"/>
    <col min="3898" max="3898" width="9.125" style="3" bestFit="1" customWidth="1"/>
    <col min="3899" max="3899" width="11.875" style="3" customWidth="1"/>
    <col min="3900" max="3900" width="10.875" style="3" customWidth="1"/>
    <col min="3901" max="3901" width="9.125" style="3" bestFit="1" customWidth="1"/>
    <col min="3902" max="3902" width="12.125" style="3" customWidth="1"/>
    <col min="3903" max="3903" width="11.25" style="3" customWidth="1"/>
    <col min="3904" max="3904" width="9.125" style="3" bestFit="1" customWidth="1"/>
    <col min="3905" max="3905" width="12.25" style="3" customWidth="1"/>
    <col min="3906" max="4096" width="9" style="3"/>
    <col min="4097" max="4098" width="1.875" style="3" customWidth="1"/>
    <col min="4099" max="4099" width="1.5" style="3" customWidth="1"/>
    <col min="4100" max="4100" width="2.125" style="3" customWidth="1"/>
    <col min="4101" max="4101" width="1.75" style="3" customWidth="1"/>
    <col min="4102" max="4102" width="2.125" style="3" customWidth="1"/>
    <col min="4103" max="4103" width="1.875" style="3" customWidth="1"/>
    <col min="4104" max="4104" width="37.75" style="3" customWidth="1"/>
    <col min="4105" max="4105" width="12.125" style="3" customWidth="1"/>
    <col min="4106" max="4106" width="11.625" style="3" customWidth="1"/>
    <col min="4107" max="4107" width="13.125" style="3" bestFit="1" customWidth="1"/>
    <col min="4108" max="4108" width="17.375" style="3" bestFit="1" customWidth="1"/>
    <col min="4109" max="4109" width="12.125" style="3" bestFit="1" customWidth="1"/>
    <col min="4110" max="4110" width="6.875" style="3" customWidth="1"/>
    <col min="4111" max="4111" width="11.5" style="3" bestFit="1" customWidth="1"/>
    <col min="4112" max="4112" width="9.375" style="3" bestFit="1" customWidth="1"/>
    <col min="4113" max="4115" width="8.875" style="3" customWidth="1"/>
    <col min="4116" max="4117" width="10.5" style="3" customWidth="1"/>
    <col min="4118" max="4118" width="8.875" style="3" customWidth="1"/>
    <col min="4119" max="4119" width="11" style="3" customWidth="1"/>
    <col min="4120" max="4120" width="10.5" style="3" customWidth="1"/>
    <col min="4121" max="4121" width="9.125" style="3" bestFit="1" customWidth="1"/>
    <col min="4122" max="4122" width="10.625" style="3" customWidth="1"/>
    <col min="4123" max="4123" width="10.5" style="3" customWidth="1"/>
    <col min="4124" max="4124" width="9" style="3" customWidth="1"/>
    <col min="4125" max="4125" width="11.125" style="3" customWidth="1"/>
    <col min="4126" max="4126" width="10.5" style="3" customWidth="1"/>
    <col min="4127" max="4127" width="9.125" style="3" bestFit="1" customWidth="1"/>
    <col min="4128" max="4128" width="11.375" style="3" customWidth="1"/>
    <col min="4129" max="4129" width="11.125" style="3" customWidth="1"/>
    <col min="4130" max="4130" width="9.125" style="3" bestFit="1" customWidth="1"/>
    <col min="4131" max="4132" width="10.5" style="3" customWidth="1"/>
    <col min="4133" max="4133" width="9.125" style="3" bestFit="1" customWidth="1"/>
    <col min="4134" max="4134" width="11.25" style="3" customWidth="1"/>
    <col min="4135" max="4135" width="10.625" style="3" customWidth="1"/>
    <col min="4136" max="4136" width="9.125" style="3" bestFit="1" customWidth="1"/>
    <col min="4137" max="4137" width="11.375" style="3" customWidth="1"/>
    <col min="4138" max="4138" width="11.625" style="3" customWidth="1"/>
    <col min="4139" max="4139" width="9.125" style="3" bestFit="1" customWidth="1"/>
    <col min="4140" max="4141" width="10.5" style="3" customWidth="1"/>
    <col min="4142" max="4142" width="9.125" style="3" bestFit="1" customWidth="1"/>
    <col min="4143" max="4144" width="10.5" style="3" customWidth="1"/>
    <col min="4145" max="4145" width="9.125" style="3" bestFit="1" customWidth="1"/>
    <col min="4146" max="4146" width="11.625" style="3" customWidth="1"/>
    <col min="4147" max="4147" width="11" style="3" bestFit="1" customWidth="1"/>
    <col min="4148" max="4148" width="9.125" style="3" bestFit="1" customWidth="1"/>
    <col min="4149" max="4149" width="11.125" style="3" customWidth="1"/>
    <col min="4150" max="4150" width="10.5" style="3" customWidth="1"/>
    <col min="4151" max="4151" width="9.125" style="3" bestFit="1" customWidth="1"/>
    <col min="4152" max="4153" width="10.5" style="3" customWidth="1"/>
    <col min="4154" max="4154" width="9.125" style="3" bestFit="1" customWidth="1"/>
    <col min="4155" max="4155" width="11.875" style="3" customWidth="1"/>
    <col min="4156" max="4156" width="10.875" style="3" customWidth="1"/>
    <col min="4157" max="4157" width="9.125" style="3" bestFit="1" customWidth="1"/>
    <col min="4158" max="4158" width="12.125" style="3" customWidth="1"/>
    <col min="4159" max="4159" width="11.25" style="3" customWidth="1"/>
    <col min="4160" max="4160" width="9.125" style="3" bestFit="1" customWidth="1"/>
    <col min="4161" max="4161" width="12.25" style="3" customWidth="1"/>
    <col min="4162" max="4352" width="9" style="3"/>
    <col min="4353" max="4354" width="1.875" style="3" customWidth="1"/>
    <col min="4355" max="4355" width="1.5" style="3" customWidth="1"/>
    <col min="4356" max="4356" width="2.125" style="3" customWidth="1"/>
    <col min="4357" max="4357" width="1.75" style="3" customWidth="1"/>
    <col min="4358" max="4358" width="2.125" style="3" customWidth="1"/>
    <col min="4359" max="4359" width="1.875" style="3" customWidth="1"/>
    <col min="4360" max="4360" width="37.75" style="3" customWidth="1"/>
    <col min="4361" max="4361" width="12.125" style="3" customWidth="1"/>
    <col min="4362" max="4362" width="11.625" style="3" customWidth="1"/>
    <col min="4363" max="4363" width="13.125" style="3" bestFit="1" customWidth="1"/>
    <col min="4364" max="4364" width="17.375" style="3" bestFit="1" customWidth="1"/>
    <col min="4365" max="4365" width="12.125" style="3" bestFit="1" customWidth="1"/>
    <col min="4366" max="4366" width="6.875" style="3" customWidth="1"/>
    <col min="4367" max="4367" width="11.5" style="3" bestFit="1" customWidth="1"/>
    <col min="4368" max="4368" width="9.375" style="3" bestFit="1" customWidth="1"/>
    <col min="4369" max="4371" width="8.875" style="3" customWidth="1"/>
    <col min="4372" max="4373" width="10.5" style="3" customWidth="1"/>
    <col min="4374" max="4374" width="8.875" style="3" customWidth="1"/>
    <col min="4375" max="4375" width="11" style="3" customWidth="1"/>
    <col min="4376" max="4376" width="10.5" style="3" customWidth="1"/>
    <col min="4377" max="4377" width="9.125" style="3" bestFit="1" customWidth="1"/>
    <col min="4378" max="4378" width="10.625" style="3" customWidth="1"/>
    <col min="4379" max="4379" width="10.5" style="3" customWidth="1"/>
    <col min="4380" max="4380" width="9" style="3" customWidth="1"/>
    <col min="4381" max="4381" width="11.125" style="3" customWidth="1"/>
    <col min="4382" max="4382" width="10.5" style="3" customWidth="1"/>
    <col min="4383" max="4383" width="9.125" style="3" bestFit="1" customWidth="1"/>
    <col min="4384" max="4384" width="11.375" style="3" customWidth="1"/>
    <col min="4385" max="4385" width="11.125" style="3" customWidth="1"/>
    <col min="4386" max="4386" width="9.125" style="3" bestFit="1" customWidth="1"/>
    <col min="4387" max="4388" width="10.5" style="3" customWidth="1"/>
    <col min="4389" max="4389" width="9.125" style="3" bestFit="1" customWidth="1"/>
    <col min="4390" max="4390" width="11.25" style="3" customWidth="1"/>
    <col min="4391" max="4391" width="10.625" style="3" customWidth="1"/>
    <col min="4392" max="4392" width="9.125" style="3" bestFit="1" customWidth="1"/>
    <col min="4393" max="4393" width="11.375" style="3" customWidth="1"/>
    <col min="4394" max="4394" width="11.625" style="3" customWidth="1"/>
    <col min="4395" max="4395" width="9.125" style="3" bestFit="1" customWidth="1"/>
    <col min="4396" max="4397" width="10.5" style="3" customWidth="1"/>
    <col min="4398" max="4398" width="9.125" style="3" bestFit="1" customWidth="1"/>
    <col min="4399" max="4400" width="10.5" style="3" customWidth="1"/>
    <col min="4401" max="4401" width="9.125" style="3" bestFit="1" customWidth="1"/>
    <col min="4402" max="4402" width="11.625" style="3" customWidth="1"/>
    <col min="4403" max="4403" width="11" style="3" bestFit="1" customWidth="1"/>
    <col min="4404" max="4404" width="9.125" style="3" bestFit="1" customWidth="1"/>
    <col min="4405" max="4405" width="11.125" style="3" customWidth="1"/>
    <col min="4406" max="4406" width="10.5" style="3" customWidth="1"/>
    <col min="4407" max="4407" width="9.125" style="3" bestFit="1" customWidth="1"/>
    <col min="4408" max="4409" width="10.5" style="3" customWidth="1"/>
    <col min="4410" max="4410" width="9.125" style="3" bestFit="1" customWidth="1"/>
    <col min="4411" max="4411" width="11.875" style="3" customWidth="1"/>
    <col min="4412" max="4412" width="10.875" style="3" customWidth="1"/>
    <col min="4413" max="4413" width="9.125" style="3" bestFit="1" customWidth="1"/>
    <col min="4414" max="4414" width="12.125" style="3" customWidth="1"/>
    <col min="4415" max="4415" width="11.25" style="3" customWidth="1"/>
    <col min="4416" max="4416" width="9.125" style="3" bestFit="1" customWidth="1"/>
    <col min="4417" max="4417" width="12.25" style="3" customWidth="1"/>
    <col min="4418" max="4608" width="9" style="3"/>
    <col min="4609" max="4610" width="1.875" style="3" customWidth="1"/>
    <col min="4611" max="4611" width="1.5" style="3" customWidth="1"/>
    <col min="4612" max="4612" width="2.125" style="3" customWidth="1"/>
    <col min="4613" max="4613" width="1.75" style="3" customWidth="1"/>
    <col min="4614" max="4614" width="2.125" style="3" customWidth="1"/>
    <col min="4615" max="4615" width="1.875" style="3" customWidth="1"/>
    <col min="4616" max="4616" width="37.75" style="3" customWidth="1"/>
    <col min="4617" max="4617" width="12.125" style="3" customWidth="1"/>
    <col min="4618" max="4618" width="11.625" style="3" customWidth="1"/>
    <col min="4619" max="4619" width="13.125" style="3" bestFit="1" customWidth="1"/>
    <col min="4620" max="4620" width="17.375" style="3" bestFit="1" customWidth="1"/>
    <col min="4621" max="4621" width="12.125" style="3" bestFit="1" customWidth="1"/>
    <col min="4622" max="4622" width="6.875" style="3" customWidth="1"/>
    <col min="4623" max="4623" width="11.5" style="3" bestFit="1" customWidth="1"/>
    <col min="4624" max="4624" width="9.375" style="3" bestFit="1" customWidth="1"/>
    <col min="4625" max="4627" width="8.875" style="3" customWidth="1"/>
    <col min="4628" max="4629" width="10.5" style="3" customWidth="1"/>
    <col min="4630" max="4630" width="8.875" style="3" customWidth="1"/>
    <col min="4631" max="4631" width="11" style="3" customWidth="1"/>
    <col min="4632" max="4632" width="10.5" style="3" customWidth="1"/>
    <col min="4633" max="4633" width="9.125" style="3" bestFit="1" customWidth="1"/>
    <col min="4634" max="4634" width="10.625" style="3" customWidth="1"/>
    <col min="4635" max="4635" width="10.5" style="3" customWidth="1"/>
    <col min="4636" max="4636" width="9" style="3" customWidth="1"/>
    <col min="4637" max="4637" width="11.125" style="3" customWidth="1"/>
    <col min="4638" max="4638" width="10.5" style="3" customWidth="1"/>
    <col min="4639" max="4639" width="9.125" style="3" bestFit="1" customWidth="1"/>
    <col min="4640" max="4640" width="11.375" style="3" customWidth="1"/>
    <col min="4641" max="4641" width="11.125" style="3" customWidth="1"/>
    <col min="4642" max="4642" width="9.125" style="3" bestFit="1" customWidth="1"/>
    <col min="4643" max="4644" width="10.5" style="3" customWidth="1"/>
    <col min="4645" max="4645" width="9.125" style="3" bestFit="1" customWidth="1"/>
    <col min="4646" max="4646" width="11.25" style="3" customWidth="1"/>
    <col min="4647" max="4647" width="10.625" style="3" customWidth="1"/>
    <col min="4648" max="4648" width="9.125" style="3" bestFit="1" customWidth="1"/>
    <col min="4649" max="4649" width="11.375" style="3" customWidth="1"/>
    <col min="4650" max="4650" width="11.625" style="3" customWidth="1"/>
    <col min="4651" max="4651" width="9.125" style="3" bestFit="1" customWidth="1"/>
    <col min="4652" max="4653" width="10.5" style="3" customWidth="1"/>
    <col min="4654" max="4654" width="9.125" style="3" bestFit="1" customWidth="1"/>
    <col min="4655" max="4656" width="10.5" style="3" customWidth="1"/>
    <col min="4657" max="4657" width="9.125" style="3" bestFit="1" customWidth="1"/>
    <col min="4658" max="4658" width="11.625" style="3" customWidth="1"/>
    <col min="4659" max="4659" width="11" style="3" bestFit="1" customWidth="1"/>
    <col min="4660" max="4660" width="9.125" style="3" bestFit="1" customWidth="1"/>
    <col min="4661" max="4661" width="11.125" style="3" customWidth="1"/>
    <col min="4662" max="4662" width="10.5" style="3" customWidth="1"/>
    <col min="4663" max="4663" width="9.125" style="3" bestFit="1" customWidth="1"/>
    <col min="4664" max="4665" width="10.5" style="3" customWidth="1"/>
    <col min="4666" max="4666" width="9.125" style="3" bestFit="1" customWidth="1"/>
    <col min="4667" max="4667" width="11.875" style="3" customWidth="1"/>
    <col min="4668" max="4668" width="10.875" style="3" customWidth="1"/>
    <col min="4669" max="4669" width="9.125" style="3" bestFit="1" customWidth="1"/>
    <col min="4670" max="4670" width="12.125" style="3" customWidth="1"/>
    <col min="4671" max="4671" width="11.25" style="3" customWidth="1"/>
    <col min="4672" max="4672" width="9.125" style="3" bestFit="1" customWidth="1"/>
    <col min="4673" max="4673" width="12.25" style="3" customWidth="1"/>
    <col min="4674" max="4864" width="9" style="3"/>
    <col min="4865" max="4866" width="1.875" style="3" customWidth="1"/>
    <col min="4867" max="4867" width="1.5" style="3" customWidth="1"/>
    <col min="4868" max="4868" width="2.125" style="3" customWidth="1"/>
    <col min="4869" max="4869" width="1.75" style="3" customWidth="1"/>
    <col min="4870" max="4870" width="2.125" style="3" customWidth="1"/>
    <col min="4871" max="4871" width="1.875" style="3" customWidth="1"/>
    <col min="4872" max="4872" width="37.75" style="3" customWidth="1"/>
    <col min="4873" max="4873" width="12.125" style="3" customWidth="1"/>
    <col min="4874" max="4874" width="11.625" style="3" customWidth="1"/>
    <col min="4875" max="4875" width="13.125" style="3" bestFit="1" customWidth="1"/>
    <col min="4876" max="4876" width="17.375" style="3" bestFit="1" customWidth="1"/>
    <col min="4877" max="4877" width="12.125" style="3" bestFit="1" customWidth="1"/>
    <col min="4878" max="4878" width="6.875" style="3" customWidth="1"/>
    <col min="4879" max="4879" width="11.5" style="3" bestFit="1" customWidth="1"/>
    <col min="4880" max="4880" width="9.375" style="3" bestFit="1" customWidth="1"/>
    <col min="4881" max="4883" width="8.875" style="3" customWidth="1"/>
    <col min="4884" max="4885" width="10.5" style="3" customWidth="1"/>
    <col min="4886" max="4886" width="8.875" style="3" customWidth="1"/>
    <col min="4887" max="4887" width="11" style="3" customWidth="1"/>
    <col min="4888" max="4888" width="10.5" style="3" customWidth="1"/>
    <col min="4889" max="4889" width="9.125" style="3" bestFit="1" customWidth="1"/>
    <col min="4890" max="4890" width="10.625" style="3" customWidth="1"/>
    <col min="4891" max="4891" width="10.5" style="3" customWidth="1"/>
    <col min="4892" max="4892" width="9" style="3" customWidth="1"/>
    <col min="4893" max="4893" width="11.125" style="3" customWidth="1"/>
    <col min="4894" max="4894" width="10.5" style="3" customWidth="1"/>
    <col min="4895" max="4895" width="9.125" style="3" bestFit="1" customWidth="1"/>
    <col min="4896" max="4896" width="11.375" style="3" customWidth="1"/>
    <col min="4897" max="4897" width="11.125" style="3" customWidth="1"/>
    <col min="4898" max="4898" width="9.125" style="3" bestFit="1" customWidth="1"/>
    <col min="4899" max="4900" width="10.5" style="3" customWidth="1"/>
    <col min="4901" max="4901" width="9.125" style="3" bestFit="1" customWidth="1"/>
    <col min="4902" max="4902" width="11.25" style="3" customWidth="1"/>
    <col min="4903" max="4903" width="10.625" style="3" customWidth="1"/>
    <col min="4904" max="4904" width="9.125" style="3" bestFit="1" customWidth="1"/>
    <col min="4905" max="4905" width="11.375" style="3" customWidth="1"/>
    <col min="4906" max="4906" width="11.625" style="3" customWidth="1"/>
    <col min="4907" max="4907" width="9.125" style="3" bestFit="1" customWidth="1"/>
    <col min="4908" max="4909" width="10.5" style="3" customWidth="1"/>
    <col min="4910" max="4910" width="9.125" style="3" bestFit="1" customWidth="1"/>
    <col min="4911" max="4912" width="10.5" style="3" customWidth="1"/>
    <col min="4913" max="4913" width="9.125" style="3" bestFit="1" customWidth="1"/>
    <col min="4914" max="4914" width="11.625" style="3" customWidth="1"/>
    <col min="4915" max="4915" width="11" style="3" bestFit="1" customWidth="1"/>
    <col min="4916" max="4916" width="9.125" style="3" bestFit="1" customWidth="1"/>
    <col min="4917" max="4917" width="11.125" style="3" customWidth="1"/>
    <col min="4918" max="4918" width="10.5" style="3" customWidth="1"/>
    <col min="4919" max="4919" width="9.125" style="3" bestFit="1" customWidth="1"/>
    <col min="4920" max="4921" width="10.5" style="3" customWidth="1"/>
    <col min="4922" max="4922" width="9.125" style="3" bestFit="1" customWidth="1"/>
    <col min="4923" max="4923" width="11.875" style="3" customWidth="1"/>
    <col min="4924" max="4924" width="10.875" style="3" customWidth="1"/>
    <col min="4925" max="4925" width="9.125" style="3" bestFit="1" customWidth="1"/>
    <col min="4926" max="4926" width="12.125" style="3" customWidth="1"/>
    <col min="4927" max="4927" width="11.25" style="3" customWidth="1"/>
    <col min="4928" max="4928" width="9.125" style="3" bestFit="1" customWidth="1"/>
    <col min="4929" max="4929" width="12.25" style="3" customWidth="1"/>
    <col min="4930" max="5120" width="9" style="3"/>
    <col min="5121" max="5122" width="1.875" style="3" customWidth="1"/>
    <col min="5123" max="5123" width="1.5" style="3" customWidth="1"/>
    <col min="5124" max="5124" width="2.125" style="3" customWidth="1"/>
    <col min="5125" max="5125" width="1.75" style="3" customWidth="1"/>
    <col min="5126" max="5126" width="2.125" style="3" customWidth="1"/>
    <col min="5127" max="5127" width="1.875" style="3" customWidth="1"/>
    <col min="5128" max="5128" width="37.75" style="3" customWidth="1"/>
    <col min="5129" max="5129" width="12.125" style="3" customWidth="1"/>
    <col min="5130" max="5130" width="11.625" style="3" customWidth="1"/>
    <col min="5131" max="5131" width="13.125" style="3" bestFit="1" customWidth="1"/>
    <col min="5132" max="5132" width="17.375" style="3" bestFit="1" customWidth="1"/>
    <col min="5133" max="5133" width="12.125" style="3" bestFit="1" customWidth="1"/>
    <col min="5134" max="5134" width="6.875" style="3" customWidth="1"/>
    <col min="5135" max="5135" width="11.5" style="3" bestFit="1" customWidth="1"/>
    <col min="5136" max="5136" width="9.375" style="3" bestFit="1" customWidth="1"/>
    <col min="5137" max="5139" width="8.875" style="3" customWidth="1"/>
    <col min="5140" max="5141" width="10.5" style="3" customWidth="1"/>
    <col min="5142" max="5142" width="8.875" style="3" customWidth="1"/>
    <col min="5143" max="5143" width="11" style="3" customWidth="1"/>
    <col min="5144" max="5144" width="10.5" style="3" customWidth="1"/>
    <col min="5145" max="5145" width="9.125" style="3" bestFit="1" customWidth="1"/>
    <col min="5146" max="5146" width="10.625" style="3" customWidth="1"/>
    <col min="5147" max="5147" width="10.5" style="3" customWidth="1"/>
    <col min="5148" max="5148" width="9" style="3" customWidth="1"/>
    <col min="5149" max="5149" width="11.125" style="3" customWidth="1"/>
    <col min="5150" max="5150" width="10.5" style="3" customWidth="1"/>
    <col min="5151" max="5151" width="9.125" style="3" bestFit="1" customWidth="1"/>
    <col min="5152" max="5152" width="11.375" style="3" customWidth="1"/>
    <col min="5153" max="5153" width="11.125" style="3" customWidth="1"/>
    <col min="5154" max="5154" width="9.125" style="3" bestFit="1" customWidth="1"/>
    <col min="5155" max="5156" width="10.5" style="3" customWidth="1"/>
    <col min="5157" max="5157" width="9.125" style="3" bestFit="1" customWidth="1"/>
    <col min="5158" max="5158" width="11.25" style="3" customWidth="1"/>
    <col min="5159" max="5159" width="10.625" style="3" customWidth="1"/>
    <col min="5160" max="5160" width="9.125" style="3" bestFit="1" customWidth="1"/>
    <col min="5161" max="5161" width="11.375" style="3" customWidth="1"/>
    <col min="5162" max="5162" width="11.625" style="3" customWidth="1"/>
    <col min="5163" max="5163" width="9.125" style="3" bestFit="1" customWidth="1"/>
    <col min="5164" max="5165" width="10.5" style="3" customWidth="1"/>
    <col min="5166" max="5166" width="9.125" style="3" bestFit="1" customWidth="1"/>
    <col min="5167" max="5168" width="10.5" style="3" customWidth="1"/>
    <col min="5169" max="5169" width="9.125" style="3" bestFit="1" customWidth="1"/>
    <col min="5170" max="5170" width="11.625" style="3" customWidth="1"/>
    <col min="5171" max="5171" width="11" style="3" bestFit="1" customWidth="1"/>
    <col min="5172" max="5172" width="9.125" style="3" bestFit="1" customWidth="1"/>
    <col min="5173" max="5173" width="11.125" style="3" customWidth="1"/>
    <col min="5174" max="5174" width="10.5" style="3" customWidth="1"/>
    <col min="5175" max="5175" width="9.125" style="3" bestFit="1" customWidth="1"/>
    <col min="5176" max="5177" width="10.5" style="3" customWidth="1"/>
    <col min="5178" max="5178" width="9.125" style="3" bestFit="1" customWidth="1"/>
    <col min="5179" max="5179" width="11.875" style="3" customWidth="1"/>
    <col min="5180" max="5180" width="10.875" style="3" customWidth="1"/>
    <col min="5181" max="5181" width="9.125" style="3" bestFit="1" customWidth="1"/>
    <col min="5182" max="5182" width="12.125" style="3" customWidth="1"/>
    <col min="5183" max="5183" width="11.25" style="3" customWidth="1"/>
    <col min="5184" max="5184" width="9.125" style="3" bestFit="1" customWidth="1"/>
    <col min="5185" max="5185" width="12.25" style="3" customWidth="1"/>
    <col min="5186" max="5376" width="9" style="3"/>
    <col min="5377" max="5378" width="1.875" style="3" customWidth="1"/>
    <col min="5379" max="5379" width="1.5" style="3" customWidth="1"/>
    <col min="5380" max="5380" width="2.125" style="3" customWidth="1"/>
    <col min="5381" max="5381" width="1.75" style="3" customWidth="1"/>
    <col min="5382" max="5382" width="2.125" style="3" customWidth="1"/>
    <col min="5383" max="5383" width="1.875" style="3" customWidth="1"/>
    <col min="5384" max="5384" width="37.75" style="3" customWidth="1"/>
    <col min="5385" max="5385" width="12.125" style="3" customWidth="1"/>
    <col min="5386" max="5386" width="11.625" style="3" customWidth="1"/>
    <col min="5387" max="5387" width="13.125" style="3" bestFit="1" customWidth="1"/>
    <col min="5388" max="5388" width="17.375" style="3" bestFit="1" customWidth="1"/>
    <col min="5389" max="5389" width="12.125" style="3" bestFit="1" customWidth="1"/>
    <col min="5390" max="5390" width="6.875" style="3" customWidth="1"/>
    <col min="5391" max="5391" width="11.5" style="3" bestFit="1" customWidth="1"/>
    <col min="5392" max="5392" width="9.375" style="3" bestFit="1" customWidth="1"/>
    <col min="5393" max="5395" width="8.875" style="3" customWidth="1"/>
    <col min="5396" max="5397" width="10.5" style="3" customWidth="1"/>
    <col min="5398" max="5398" width="8.875" style="3" customWidth="1"/>
    <col min="5399" max="5399" width="11" style="3" customWidth="1"/>
    <col min="5400" max="5400" width="10.5" style="3" customWidth="1"/>
    <col min="5401" max="5401" width="9.125" style="3" bestFit="1" customWidth="1"/>
    <col min="5402" max="5402" width="10.625" style="3" customWidth="1"/>
    <col min="5403" max="5403" width="10.5" style="3" customWidth="1"/>
    <col min="5404" max="5404" width="9" style="3" customWidth="1"/>
    <col min="5405" max="5405" width="11.125" style="3" customWidth="1"/>
    <col min="5406" max="5406" width="10.5" style="3" customWidth="1"/>
    <col min="5407" max="5407" width="9.125" style="3" bestFit="1" customWidth="1"/>
    <col min="5408" max="5408" width="11.375" style="3" customWidth="1"/>
    <col min="5409" max="5409" width="11.125" style="3" customWidth="1"/>
    <col min="5410" max="5410" width="9.125" style="3" bestFit="1" customWidth="1"/>
    <col min="5411" max="5412" width="10.5" style="3" customWidth="1"/>
    <col min="5413" max="5413" width="9.125" style="3" bestFit="1" customWidth="1"/>
    <col min="5414" max="5414" width="11.25" style="3" customWidth="1"/>
    <col min="5415" max="5415" width="10.625" style="3" customWidth="1"/>
    <col min="5416" max="5416" width="9.125" style="3" bestFit="1" customWidth="1"/>
    <col min="5417" max="5417" width="11.375" style="3" customWidth="1"/>
    <col min="5418" max="5418" width="11.625" style="3" customWidth="1"/>
    <col min="5419" max="5419" width="9.125" style="3" bestFit="1" customWidth="1"/>
    <col min="5420" max="5421" width="10.5" style="3" customWidth="1"/>
    <col min="5422" max="5422" width="9.125" style="3" bestFit="1" customWidth="1"/>
    <col min="5423" max="5424" width="10.5" style="3" customWidth="1"/>
    <col min="5425" max="5425" width="9.125" style="3" bestFit="1" customWidth="1"/>
    <col min="5426" max="5426" width="11.625" style="3" customWidth="1"/>
    <col min="5427" max="5427" width="11" style="3" bestFit="1" customWidth="1"/>
    <col min="5428" max="5428" width="9.125" style="3" bestFit="1" customWidth="1"/>
    <col min="5429" max="5429" width="11.125" style="3" customWidth="1"/>
    <col min="5430" max="5430" width="10.5" style="3" customWidth="1"/>
    <col min="5431" max="5431" width="9.125" style="3" bestFit="1" customWidth="1"/>
    <col min="5432" max="5433" width="10.5" style="3" customWidth="1"/>
    <col min="5434" max="5434" width="9.125" style="3" bestFit="1" customWidth="1"/>
    <col min="5435" max="5435" width="11.875" style="3" customWidth="1"/>
    <col min="5436" max="5436" width="10.875" style="3" customWidth="1"/>
    <col min="5437" max="5437" width="9.125" style="3" bestFit="1" customWidth="1"/>
    <col min="5438" max="5438" width="12.125" style="3" customWidth="1"/>
    <col min="5439" max="5439" width="11.25" style="3" customWidth="1"/>
    <col min="5440" max="5440" width="9.125" style="3" bestFit="1" customWidth="1"/>
    <col min="5441" max="5441" width="12.25" style="3" customWidth="1"/>
    <col min="5442" max="5632" width="9" style="3"/>
    <col min="5633" max="5634" width="1.875" style="3" customWidth="1"/>
    <col min="5635" max="5635" width="1.5" style="3" customWidth="1"/>
    <col min="5636" max="5636" width="2.125" style="3" customWidth="1"/>
    <col min="5637" max="5637" width="1.75" style="3" customWidth="1"/>
    <col min="5638" max="5638" width="2.125" style="3" customWidth="1"/>
    <col min="5639" max="5639" width="1.875" style="3" customWidth="1"/>
    <col min="5640" max="5640" width="37.75" style="3" customWidth="1"/>
    <col min="5641" max="5641" width="12.125" style="3" customWidth="1"/>
    <col min="5642" max="5642" width="11.625" style="3" customWidth="1"/>
    <col min="5643" max="5643" width="13.125" style="3" bestFit="1" customWidth="1"/>
    <col min="5644" max="5644" width="17.375" style="3" bestFit="1" customWidth="1"/>
    <col min="5645" max="5645" width="12.125" style="3" bestFit="1" customWidth="1"/>
    <col min="5646" max="5646" width="6.875" style="3" customWidth="1"/>
    <col min="5647" max="5647" width="11.5" style="3" bestFit="1" customWidth="1"/>
    <col min="5648" max="5648" width="9.375" style="3" bestFit="1" customWidth="1"/>
    <col min="5649" max="5651" width="8.875" style="3" customWidth="1"/>
    <col min="5652" max="5653" width="10.5" style="3" customWidth="1"/>
    <col min="5654" max="5654" width="8.875" style="3" customWidth="1"/>
    <col min="5655" max="5655" width="11" style="3" customWidth="1"/>
    <col min="5656" max="5656" width="10.5" style="3" customWidth="1"/>
    <col min="5657" max="5657" width="9.125" style="3" bestFit="1" customWidth="1"/>
    <col min="5658" max="5658" width="10.625" style="3" customWidth="1"/>
    <col min="5659" max="5659" width="10.5" style="3" customWidth="1"/>
    <col min="5660" max="5660" width="9" style="3" customWidth="1"/>
    <col min="5661" max="5661" width="11.125" style="3" customWidth="1"/>
    <col min="5662" max="5662" width="10.5" style="3" customWidth="1"/>
    <col min="5663" max="5663" width="9.125" style="3" bestFit="1" customWidth="1"/>
    <col min="5664" max="5664" width="11.375" style="3" customWidth="1"/>
    <col min="5665" max="5665" width="11.125" style="3" customWidth="1"/>
    <col min="5666" max="5666" width="9.125" style="3" bestFit="1" customWidth="1"/>
    <col min="5667" max="5668" width="10.5" style="3" customWidth="1"/>
    <col min="5669" max="5669" width="9.125" style="3" bestFit="1" customWidth="1"/>
    <col min="5670" max="5670" width="11.25" style="3" customWidth="1"/>
    <col min="5671" max="5671" width="10.625" style="3" customWidth="1"/>
    <col min="5672" max="5672" width="9.125" style="3" bestFit="1" customWidth="1"/>
    <col min="5673" max="5673" width="11.375" style="3" customWidth="1"/>
    <col min="5674" max="5674" width="11.625" style="3" customWidth="1"/>
    <col min="5675" max="5675" width="9.125" style="3" bestFit="1" customWidth="1"/>
    <col min="5676" max="5677" width="10.5" style="3" customWidth="1"/>
    <col min="5678" max="5678" width="9.125" style="3" bestFit="1" customWidth="1"/>
    <col min="5679" max="5680" width="10.5" style="3" customWidth="1"/>
    <col min="5681" max="5681" width="9.125" style="3" bestFit="1" customWidth="1"/>
    <col min="5682" max="5682" width="11.625" style="3" customWidth="1"/>
    <col min="5683" max="5683" width="11" style="3" bestFit="1" customWidth="1"/>
    <col min="5684" max="5684" width="9.125" style="3" bestFit="1" customWidth="1"/>
    <col min="5685" max="5685" width="11.125" style="3" customWidth="1"/>
    <col min="5686" max="5686" width="10.5" style="3" customWidth="1"/>
    <col min="5687" max="5687" width="9.125" style="3" bestFit="1" customWidth="1"/>
    <col min="5688" max="5689" width="10.5" style="3" customWidth="1"/>
    <col min="5690" max="5690" width="9.125" style="3" bestFit="1" customWidth="1"/>
    <col min="5691" max="5691" width="11.875" style="3" customWidth="1"/>
    <col min="5692" max="5692" width="10.875" style="3" customWidth="1"/>
    <col min="5693" max="5693" width="9.125" style="3" bestFit="1" customWidth="1"/>
    <col min="5694" max="5694" width="12.125" style="3" customWidth="1"/>
    <col min="5695" max="5695" width="11.25" style="3" customWidth="1"/>
    <col min="5696" max="5696" width="9.125" style="3" bestFit="1" customWidth="1"/>
    <col min="5697" max="5697" width="12.25" style="3" customWidth="1"/>
    <col min="5698" max="5888" width="9" style="3"/>
    <col min="5889" max="5890" width="1.875" style="3" customWidth="1"/>
    <col min="5891" max="5891" width="1.5" style="3" customWidth="1"/>
    <col min="5892" max="5892" width="2.125" style="3" customWidth="1"/>
    <col min="5893" max="5893" width="1.75" style="3" customWidth="1"/>
    <col min="5894" max="5894" width="2.125" style="3" customWidth="1"/>
    <col min="5895" max="5895" width="1.875" style="3" customWidth="1"/>
    <col min="5896" max="5896" width="37.75" style="3" customWidth="1"/>
    <col min="5897" max="5897" width="12.125" style="3" customWidth="1"/>
    <col min="5898" max="5898" width="11.625" style="3" customWidth="1"/>
    <col min="5899" max="5899" width="13.125" style="3" bestFit="1" customWidth="1"/>
    <col min="5900" max="5900" width="17.375" style="3" bestFit="1" customWidth="1"/>
    <col min="5901" max="5901" width="12.125" style="3" bestFit="1" customWidth="1"/>
    <col min="5902" max="5902" width="6.875" style="3" customWidth="1"/>
    <col min="5903" max="5903" width="11.5" style="3" bestFit="1" customWidth="1"/>
    <col min="5904" max="5904" width="9.375" style="3" bestFit="1" customWidth="1"/>
    <col min="5905" max="5907" width="8.875" style="3" customWidth="1"/>
    <col min="5908" max="5909" width="10.5" style="3" customWidth="1"/>
    <col min="5910" max="5910" width="8.875" style="3" customWidth="1"/>
    <col min="5911" max="5911" width="11" style="3" customWidth="1"/>
    <col min="5912" max="5912" width="10.5" style="3" customWidth="1"/>
    <col min="5913" max="5913" width="9.125" style="3" bestFit="1" customWidth="1"/>
    <col min="5914" max="5914" width="10.625" style="3" customWidth="1"/>
    <col min="5915" max="5915" width="10.5" style="3" customWidth="1"/>
    <col min="5916" max="5916" width="9" style="3" customWidth="1"/>
    <col min="5917" max="5917" width="11.125" style="3" customWidth="1"/>
    <col min="5918" max="5918" width="10.5" style="3" customWidth="1"/>
    <col min="5919" max="5919" width="9.125" style="3" bestFit="1" customWidth="1"/>
    <col min="5920" max="5920" width="11.375" style="3" customWidth="1"/>
    <col min="5921" max="5921" width="11.125" style="3" customWidth="1"/>
    <col min="5922" max="5922" width="9.125" style="3" bestFit="1" customWidth="1"/>
    <col min="5923" max="5924" width="10.5" style="3" customWidth="1"/>
    <col min="5925" max="5925" width="9.125" style="3" bestFit="1" customWidth="1"/>
    <col min="5926" max="5926" width="11.25" style="3" customWidth="1"/>
    <col min="5927" max="5927" width="10.625" style="3" customWidth="1"/>
    <col min="5928" max="5928" width="9.125" style="3" bestFit="1" customWidth="1"/>
    <col min="5929" max="5929" width="11.375" style="3" customWidth="1"/>
    <col min="5930" max="5930" width="11.625" style="3" customWidth="1"/>
    <col min="5931" max="5931" width="9.125" style="3" bestFit="1" customWidth="1"/>
    <col min="5932" max="5933" width="10.5" style="3" customWidth="1"/>
    <col min="5934" max="5934" width="9.125" style="3" bestFit="1" customWidth="1"/>
    <col min="5935" max="5936" width="10.5" style="3" customWidth="1"/>
    <col min="5937" max="5937" width="9.125" style="3" bestFit="1" customWidth="1"/>
    <col min="5938" max="5938" width="11.625" style="3" customWidth="1"/>
    <col min="5939" max="5939" width="11" style="3" bestFit="1" customWidth="1"/>
    <col min="5940" max="5940" width="9.125" style="3" bestFit="1" customWidth="1"/>
    <col min="5941" max="5941" width="11.125" style="3" customWidth="1"/>
    <col min="5942" max="5942" width="10.5" style="3" customWidth="1"/>
    <col min="5943" max="5943" width="9.125" style="3" bestFit="1" customWidth="1"/>
    <col min="5944" max="5945" width="10.5" style="3" customWidth="1"/>
    <col min="5946" max="5946" width="9.125" style="3" bestFit="1" customWidth="1"/>
    <col min="5947" max="5947" width="11.875" style="3" customWidth="1"/>
    <col min="5948" max="5948" width="10.875" style="3" customWidth="1"/>
    <col min="5949" max="5949" width="9.125" style="3" bestFit="1" customWidth="1"/>
    <col min="5950" max="5950" width="12.125" style="3" customWidth="1"/>
    <col min="5951" max="5951" width="11.25" style="3" customWidth="1"/>
    <col min="5952" max="5952" width="9.125" style="3" bestFit="1" customWidth="1"/>
    <col min="5953" max="5953" width="12.25" style="3" customWidth="1"/>
    <col min="5954" max="6144" width="9" style="3"/>
    <col min="6145" max="6146" width="1.875" style="3" customWidth="1"/>
    <col min="6147" max="6147" width="1.5" style="3" customWidth="1"/>
    <col min="6148" max="6148" width="2.125" style="3" customWidth="1"/>
    <col min="6149" max="6149" width="1.75" style="3" customWidth="1"/>
    <col min="6150" max="6150" width="2.125" style="3" customWidth="1"/>
    <col min="6151" max="6151" width="1.875" style="3" customWidth="1"/>
    <col min="6152" max="6152" width="37.75" style="3" customWidth="1"/>
    <col min="6153" max="6153" width="12.125" style="3" customWidth="1"/>
    <col min="6154" max="6154" width="11.625" style="3" customWidth="1"/>
    <col min="6155" max="6155" width="13.125" style="3" bestFit="1" customWidth="1"/>
    <col min="6156" max="6156" width="17.375" style="3" bestFit="1" customWidth="1"/>
    <col min="6157" max="6157" width="12.125" style="3" bestFit="1" customWidth="1"/>
    <col min="6158" max="6158" width="6.875" style="3" customWidth="1"/>
    <col min="6159" max="6159" width="11.5" style="3" bestFit="1" customWidth="1"/>
    <col min="6160" max="6160" width="9.375" style="3" bestFit="1" customWidth="1"/>
    <col min="6161" max="6163" width="8.875" style="3" customWidth="1"/>
    <col min="6164" max="6165" width="10.5" style="3" customWidth="1"/>
    <col min="6166" max="6166" width="8.875" style="3" customWidth="1"/>
    <col min="6167" max="6167" width="11" style="3" customWidth="1"/>
    <col min="6168" max="6168" width="10.5" style="3" customWidth="1"/>
    <col min="6169" max="6169" width="9.125" style="3" bestFit="1" customWidth="1"/>
    <col min="6170" max="6170" width="10.625" style="3" customWidth="1"/>
    <col min="6171" max="6171" width="10.5" style="3" customWidth="1"/>
    <col min="6172" max="6172" width="9" style="3" customWidth="1"/>
    <col min="6173" max="6173" width="11.125" style="3" customWidth="1"/>
    <col min="6174" max="6174" width="10.5" style="3" customWidth="1"/>
    <col min="6175" max="6175" width="9.125" style="3" bestFit="1" customWidth="1"/>
    <col min="6176" max="6176" width="11.375" style="3" customWidth="1"/>
    <col min="6177" max="6177" width="11.125" style="3" customWidth="1"/>
    <col min="6178" max="6178" width="9.125" style="3" bestFit="1" customWidth="1"/>
    <col min="6179" max="6180" width="10.5" style="3" customWidth="1"/>
    <col min="6181" max="6181" width="9.125" style="3" bestFit="1" customWidth="1"/>
    <col min="6182" max="6182" width="11.25" style="3" customWidth="1"/>
    <col min="6183" max="6183" width="10.625" style="3" customWidth="1"/>
    <col min="6184" max="6184" width="9.125" style="3" bestFit="1" customWidth="1"/>
    <col min="6185" max="6185" width="11.375" style="3" customWidth="1"/>
    <col min="6186" max="6186" width="11.625" style="3" customWidth="1"/>
    <col min="6187" max="6187" width="9.125" style="3" bestFit="1" customWidth="1"/>
    <col min="6188" max="6189" width="10.5" style="3" customWidth="1"/>
    <col min="6190" max="6190" width="9.125" style="3" bestFit="1" customWidth="1"/>
    <col min="6191" max="6192" width="10.5" style="3" customWidth="1"/>
    <col min="6193" max="6193" width="9.125" style="3" bestFit="1" customWidth="1"/>
    <col min="6194" max="6194" width="11.625" style="3" customWidth="1"/>
    <col min="6195" max="6195" width="11" style="3" bestFit="1" customWidth="1"/>
    <col min="6196" max="6196" width="9.125" style="3" bestFit="1" customWidth="1"/>
    <col min="6197" max="6197" width="11.125" style="3" customWidth="1"/>
    <col min="6198" max="6198" width="10.5" style="3" customWidth="1"/>
    <col min="6199" max="6199" width="9.125" style="3" bestFit="1" customWidth="1"/>
    <col min="6200" max="6201" width="10.5" style="3" customWidth="1"/>
    <col min="6202" max="6202" width="9.125" style="3" bestFit="1" customWidth="1"/>
    <col min="6203" max="6203" width="11.875" style="3" customWidth="1"/>
    <col min="6204" max="6204" width="10.875" style="3" customWidth="1"/>
    <col min="6205" max="6205" width="9.125" style="3" bestFit="1" customWidth="1"/>
    <col min="6206" max="6206" width="12.125" style="3" customWidth="1"/>
    <col min="6207" max="6207" width="11.25" style="3" customWidth="1"/>
    <col min="6208" max="6208" width="9.125" style="3" bestFit="1" customWidth="1"/>
    <col min="6209" max="6209" width="12.25" style="3" customWidth="1"/>
    <col min="6210" max="6400" width="9" style="3"/>
    <col min="6401" max="6402" width="1.875" style="3" customWidth="1"/>
    <col min="6403" max="6403" width="1.5" style="3" customWidth="1"/>
    <col min="6404" max="6404" width="2.125" style="3" customWidth="1"/>
    <col min="6405" max="6405" width="1.75" style="3" customWidth="1"/>
    <col min="6406" max="6406" width="2.125" style="3" customWidth="1"/>
    <col min="6407" max="6407" width="1.875" style="3" customWidth="1"/>
    <col min="6408" max="6408" width="37.75" style="3" customWidth="1"/>
    <col min="6409" max="6409" width="12.125" style="3" customWidth="1"/>
    <col min="6410" max="6410" width="11.625" style="3" customWidth="1"/>
    <col min="6411" max="6411" width="13.125" style="3" bestFit="1" customWidth="1"/>
    <col min="6412" max="6412" width="17.375" style="3" bestFit="1" customWidth="1"/>
    <col min="6413" max="6413" width="12.125" style="3" bestFit="1" customWidth="1"/>
    <col min="6414" max="6414" width="6.875" style="3" customWidth="1"/>
    <col min="6415" max="6415" width="11.5" style="3" bestFit="1" customWidth="1"/>
    <col min="6416" max="6416" width="9.375" style="3" bestFit="1" customWidth="1"/>
    <col min="6417" max="6419" width="8.875" style="3" customWidth="1"/>
    <col min="6420" max="6421" width="10.5" style="3" customWidth="1"/>
    <col min="6422" max="6422" width="8.875" style="3" customWidth="1"/>
    <col min="6423" max="6423" width="11" style="3" customWidth="1"/>
    <col min="6424" max="6424" width="10.5" style="3" customWidth="1"/>
    <col min="6425" max="6425" width="9.125" style="3" bestFit="1" customWidth="1"/>
    <col min="6426" max="6426" width="10.625" style="3" customWidth="1"/>
    <col min="6427" max="6427" width="10.5" style="3" customWidth="1"/>
    <col min="6428" max="6428" width="9" style="3" customWidth="1"/>
    <col min="6429" max="6429" width="11.125" style="3" customWidth="1"/>
    <col min="6430" max="6430" width="10.5" style="3" customWidth="1"/>
    <col min="6431" max="6431" width="9.125" style="3" bestFit="1" customWidth="1"/>
    <col min="6432" max="6432" width="11.375" style="3" customWidth="1"/>
    <col min="6433" max="6433" width="11.125" style="3" customWidth="1"/>
    <col min="6434" max="6434" width="9.125" style="3" bestFit="1" customWidth="1"/>
    <col min="6435" max="6436" width="10.5" style="3" customWidth="1"/>
    <col min="6437" max="6437" width="9.125" style="3" bestFit="1" customWidth="1"/>
    <col min="6438" max="6438" width="11.25" style="3" customWidth="1"/>
    <col min="6439" max="6439" width="10.625" style="3" customWidth="1"/>
    <col min="6440" max="6440" width="9.125" style="3" bestFit="1" customWidth="1"/>
    <col min="6441" max="6441" width="11.375" style="3" customWidth="1"/>
    <col min="6442" max="6442" width="11.625" style="3" customWidth="1"/>
    <col min="6443" max="6443" width="9.125" style="3" bestFit="1" customWidth="1"/>
    <col min="6444" max="6445" width="10.5" style="3" customWidth="1"/>
    <col min="6446" max="6446" width="9.125" style="3" bestFit="1" customWidth="1"/>
    <col min="6447" max="6448" width="10.5" style="3" customWidth="1"/>
    <col min="6449" max="6449" width="9.125" style="3" bestFit="1" customWidth="1"/>
    <col min="6450" max="6450" width="11.625" style="3" customWidth="1"/>
    <col min="6451" max="6451" width="11" style="3" bestFit="1" customWidth="1"/>
    <col min="6452" max="6452" width="9.125" style="3" bestFit="1" customWidth="1"/>
    <col min="6453" max="6453" width="11.125" style="3" customWidth="1"/>
    <col min="6454" max="6454" width="10.5" style="3" customWidth="1"/>
    <col min="6455" max="6455" width="9.125" style="3" bestFit="1" customWidth="1"/>
    <col min="6456" max="6457" width="10.5" style="3" customWidth="1"/>
    <col min="6458" max="6458" width="9.125" style="3" bestFit="1" customWidth="1"/>
    <col min="6459" max="6459" width="11.875" style="3" customWidth="1"/>
    <col min="6460" max="6460" width="10.875" style="3" customWidth="1"/>
    <col min="6461" max="6461" width="9.125" style="3" bestFit="1" customWidth="1"/>
    <col min="6462" max="6462" width="12.125" style="3" customWidth="1"/>
    <col min="6463" max="6463" width="11.25" style="3" customWidth="1"/>
    <col min="6464" max="6464" width="9.125" style="3" bestFit="1" customWidth="1"/>
    <col min="6465" max="6465" width="12.25" style="3" customWidth="1"/>
    <col min="6466" max="6656" width="9" style="3"/>
    <col min="6657" max="6658" width="1.875" style="3" customWidth="1"/>
    <col min="6659" max="6659" width="1.5" style="3" customWidth="1"/>
    <col min="6660" max="6660" width="2.125" style="3" customWidth="1"/>
    <col min="6661" max="6661" width="1.75" style="3" customWidth="1"/>
    <col min="6662" max="6662" width="2.125" style="3" customWidth="1"/>
    <col min="6663" max="6663" width="1.875" style="3" customWidth="1"/>
    <col min="6664" max="6664" width="37.75" style="3" customWidth="1"/>
    <col min="6665" max="6665" width="12.125" style="3" customWidth="1"/>
    <col min="6666" max="6666" width="11.625" style="3" customWidth="1"/>
    <col min="6667" max="6667" width="13.125" style="3" bestFit="1" customWidth="1"/>
    <col min="6668" max="6668" width="17.375" style="3" bestFit="1" customWidth="1"/>
    <col min="6669" max="6669" width="12.125" style="3" bestFit="1" customWidth="1"/>
    <col min="6670" max="6670" width="6.875" style="3" customWidth="1"/>
    <col min="6671" max="6671" width="11.5" style="3" bestFit="1" customWidth="1"/>
    <col min="6672" max="6672" width="9.375" style="3" bestFit="1" customWidth="1"/>
    <col min="6673" max="6675" width="8.875" style="3" customWidth="1"/>
    <col min="6676" max="6677" width="10.5" style="3" customWidth="1"/>
    <col min="6678" max="6678" width="8.875" style="3" customWidth="1"/>
    <col min="6679" max="6679" width="11" style="3" customWidth="1"/>
    <col min="6680" max="6680" width="10.5" style="3" customWidth="1"/>
    <col min="6681" max="6681" width="9.125" style="3" bestFit="1" customWidth="1"/>
    <col min="6682" max="6682" width="10.625" style="3" customWidth="1"/>
    <col min="6683" max="6683" width="10.5" style="3" customWidth="1"/>
    <col min="6684" max="6684" width="9" style="3" customWidth="1"/>
    <col min="6685" max="6685" width="11.125" style="3" customWidth="1"/>
    <col min="6686" max="6686" width="10.5" style="3" customWidth="1"/>
    <col min="6687" max="6687" width="9.125" style="3" bestFit="1" customWidth="1"/>
    <col min="6688" max="6688" width="11.375" style="3" customWidth="1"/>
    <col min="6689" max="6689" width="11.125" style="3" customWidth="1"/>
    <col min="6690" max="6690" width="9.125" style="3" bestFit="1" customWidth="1"/>
    <col min="6691" max="6692" width="10.5" style="3" customWidth="1"/>
    <col min="6693" max="6693" width="9.125" style="3" bestFit="1" customWidth="1"/>
    <col min="6694" max="6694" width="11.25" style="3" customWidth="1"/>
    <col min="6695" max="6695" width="10.625" style="3" customWidth="1"/>
    <col min="6696" max="6696" width="9.125" style="3" bestFit="1" customWidth="1"/>
    <col min="6697" max="6697" width="11.375" style="3" customWidth="1"/>
    <col min="6698" max="6698" width="11.625" style="3" customWidth="1"/>
    <col min="6699" max="6699" width="9.125" style="3" bestFit="1" customWidth="1"/>
    <col min="6700" max="6701" width="10.5" style="3" customWidth="1"/>
    <col min="6702" max="6702" width="9.125" style="3" bestFit="1" customWidth="1"/>
    <col min="6703" max="6704" width="10.5" style="3" customWidth="1"/>
    <col min="6705" max="6705" width="9.125" style="3" bestFit="1" customWidth="1"/>
    <col min="6706" max="6706" width="11.625" style="3" customWidth="1"/>
    <col min="6707" max="6707" width="11" style="3" bestFit="1" customWidth="1"/>
    <col min="6708" max="6708" width="9.125" style="3" bestFit="1" customWidth="1"/>
    <col min="6709" max="6709" width="11.125" style="3" customWidth="1"/>
    <col min="6710" max="6710" width="10.5" style="3" customWidth="1"/>
    <col min="6711" max="6711" width="9.125" style="3" bestFit="1" customWidth="1"/>
    <col min="6712" max="6713" width="10.5" style="3" customWidth="1"/>
    <col min="6714" max="6714" width="9.125" style="3" bestFit="1" customWidth="1"/>
    <col min="6715" max="6715" width="11.875" style="3" customWidth="1"/>
    <col min="6716" max="6716" width="10.875" style="3" customWidth="1"/>
    <col min="6717" max="6717" width="9.125" style="3" bestFit="1" customWidth="1"/>
    <col min="6718" max="6718" width="12.125" style="3" customWidth="1"/>
    <col min="6719" max="6719" width="11.25" style="3" customWidth="1"/>
    <col min="6720" max="6720" width="9.125" style="3" bestFit="1" customWidth="1"/>
    <col min="6721" max="6721" width="12.25" style="3" customWidth="1"/>
    <col min="6722" max="6912" width="9" style="3"/>
    <col min="6913" max="6914" width="1.875" style="3" customWidth="1"/>
    <col min="6915" max="6915" width="1.5" style="3" customWidth="1"/>
    <col min="6916" max="6916" width="2.125" style="3" customWidth="1"/>
    <col min="6917" max="6917" width="1.75" style="3" customWidth="1"/>
    <col min="6918" max="6918" width="2.125" style="3" customWidth="1"/>
    <col min="6919" max="6919" width="1.875" style="3" customWidth="1"/>
    <col min="6920" max="6920" width="37.75" style="3" customWidth="1"/>
    <col min="6921" max="6921" width="12.125" style="3" customWidth="1"/>
    <col min="6922" max="6922" width="11.625" style="3" customWidth="1"/>
    <col min="6923" max="6923" width="13.125" style="3" bestFit="1" customWidth="1"/>
    <col min="6924" max="6924" width="17.375" style="3" bestFit="1" customWidth="1"/>
    <col min="6925" max="6925" width="12.125" style="3" bestFit="1" customWidth="1"/>
    <col min="6926" max="6926" width="6.875" style="3" customWidth="1"/>
    <col min="6927" max="6927" width="11.5" style="3" bestFit="1" customWidth="1"/>
    <col min="6928" max="6928" width="9.375" style="3" bestFit="1" customWidth="1"/>
    <col min="6929" max="6931" width="8.875" style="3" customWidth="1"/>
    <col min="6932" max="6933" width="10.5" style="3" customWidth="1"/>
    <col min="6934" max="6934" width="8.875" style="3" customWidth="1"/>
    <col min="6935" max="6935" width="11" style="3" customWidth="1"/>
    <col min="6936" max="6936" width="10.5" style="3" customWidth="1"/>
    <col min="6937" max="6937" width="9.125" style="3" bestFit="1" customWidth="1"/>
    <col min="6938" max="6938" width="10.625" style="3" customWidth="1"/>
    <col min="6939" max="6939" width="10.5" style="3" customWidth="1"/>
    <col min="6940" max="6940" width="9" style="3" customWidth="1"/>
    <col min="6941" max="6941" width="11.125" style="3" customWidth="1"/>
    <col min="6942" max="6942" width="10.5" style="3" customWidth="1"/>
    <col min="6943" max="6943" width="9.125" style="3" bestFit="1" customWidth="1"/>
    <col min="6944" max="6944" width="11.375" style="3" customWidth="1"/>
    <col min="6945" max="6945" width="11.125" style="3" customWidth="1"/>
    <col min="6946" max="6946" width="9.125" style="3" bestFit="1" customWidth="1"/>
    <col min="6947" max="6948" width="10.5" style="3" customWidth="1"/>
    <col min="6949" max="6949" width="9.125" style="3" bestFit="1" customWidth="1"/>
    <col min="6950" max="6950" width="11.25" style="3" customWidth="1"/>
    <col min="6951" max="6951" width="10.625" style="3" customWidth="1"/>
    <col min="6952" max="6952" width="9.125" style="3" bestFit="1" customWidth="1"/>
    <col min="6953" max="6953" width="11.375" style="3" customWidth="1"/>
    <col min="6954" max="6954" width="11.625" style="3" customWidth="1"/>
    <col min="6955" max="6955" width="9.125" style="3" bestFit="1" customWidth="1"/>
    <col min="6956" max="6957" width="10.5" style="3" customWidth="1"/>
    <col min="6958" max="6958" width="9.125" style="3" bestFit="1" customWidth="1"/>
    <col min="6959" max="6960" width="10.5" style="3" customWidth="1"/>
    <col min="6961" max="6961" width="9.125" style="3" bestFit="1" customWidth="1"/>
    <col min="6962" max="6962" width="11.625" style="3" customWidth="1"/>
    <col min="6963" max="6963" width="11" style="3" bestFit="1" customWidth="1"/>
    <col min="6964" max="6964" width="9.125" style="3" bestFit="1" customWidth="1"/>
    <col min="6965" max="6965" width="11.125" style="3" customWidth="1"/>
    <col min="6966" max="6966" width="10.5" style="3" customWidth="1"/>
    <col min="6967" max="6967" width="9.125" style="3" bestFit="1" customWidth="1"/>
    <col min="6968" max="6969" width="10.5" style="3" customWidth="1"/>
    <col min="6970" max="6970" width="9.125" style="3" bestFit="1" customWidth="1"/>
    <col min="6971" max="6971" width="11.875" style="3" customWidth="1"/>
    <col min="6972" max="6972" width="10.875" style="3" customWidth="1"/>
    <col min="6973" max="6973" width="9.125" style="3" bestFit="1" customWidth="1"/>
    <col min="6974" max="6974" width="12.125" style="3" customWidth="1"/>
    <col min="6975" max="6975" width="11.25" style="3" customWidth="1"/>
    <col min="6976" max="6976" width="9.125" style="3" bestFit="1" customWidth="1"/>
    <col min="6977" max="6977" width="12.25" style="3" customWidth="1"/>
    <col min="6978" max="7168" width="9" style="3"/>
    <col min="7169" max="7170" width="1.875" style="3" customWidth="1"/>
    <col min="7171" max="7171" width="1.5" style="3" customWidth="1"/>
    <col min="7172" max="7172" width="2.125" style="3" customWidth="1"/>
    <col min="7173" max="7173" width="1.75" style="3" customWidth="1"/>
    <col min="7174" max="7174" width="2.125" style="3" customWidth="1"/>
    <col min="7175" max="7175" width="1.875" style="3" customWidth="1"/>
    <col min="7176" max="7176" width="37.75" style="3" customWidth="1"/>
    <col min="7177" max="7177" width="12.125" style="3" customWidth="1"/>
    <col min="7178" max="7178" width="11.625" style="3" customWidth="1"/>
    <col min="7179" max="7179" width="13.125" style="3" bestFit="1" customWidth="1"/>
    <col min="7180" max="7180" width="17.375" style="3" bestFit="1" customWidth="1"/>
    <col min="7181" max="7181" width="12.125" style="3" bestFit="1" customWidth="1"/>
    <col min="7182" max="7182" width="6.875" style="3" customWidth="1"/>
    <col min="7183" max="7183" width="11.5" style="3" bestFit="1" customWidth="1"/>
    <col min="7184" max="7184" width="9.375" style="3" bestFit="1" customWidth="1"/>
    <col min="7185" max="7187" width="8.875" style="3" customWidth="1"/>
    <col min="7188" max="7189" width="10.5" style="3" customWidth="1"/>
    <col min="7190" max="7190" width="8.875" style="3" customWidth="1"/>
    <col min="7191" max="7191" width="11" style="3" customWidth="1"/>
    <col min="7192" max="7192" width="10.5" style="3" customWidth="1"/>
    <col min="7193" max="7193" width="9.125" style="3" bestFit="1" customWidth="1"/>
    <col min="7194" max="7194" width="10.625" style="3" customWidth="1"/>
    <col min="7195" max="7195" width="10.5" style="3" customWidth="1"/>
    <col min="7196" max="7196" width="9" style="3" customWidth="1"/>
    <col min="7197" max="7197" width="11.125" style="3" customWidth="1"/>
    <col min="7198" max="7198" width="10.5" style="3" customWidth="1"/>
    <col min="7199" max="7199" width="9.125" style="3" bestFit="1" customWidth="1"/>
    <col min="7200" max="7200" width="11.375" style="3" customWidth="1"/>
    <col min="7201" max="7201" width="11.125" style="3" customWidth="1"/>
    <col min="7202" max="7202" width="9.125" style="3" bestFit="1" customWidth="1"/>
    <col min="7203" max="7204" width="10.5" style="3" customWidth="1"/>
    <col min="7205" max="7205" width="9.125" style="3" bestFit="1" customWidth="1"/>
    <col min="7206" max="7206" width="11.25" style="3" customWidth="1"/>
    <col min="7207" max="7207" width="10.625" style="3" customWidth="1"/>
    <col min="7208" max="7208" width="9.125" style="3" bestFit="1" customWidth="1"/>
    <col min="7209" max="7209" width="11.375" style="3" customWidth="1"/>
    <col min="7210" max="7210" width="11.625" style="3" customWidth="1"/>
    <col min="7211" max="7211" width="9.125" style="3" bestFit="1" customWidth="1"/>
    <col min="7212" max="7213" width="10.5" style="3" customWidth="1"/>
    <col min="7214" max="7214" width="9.125" style="3" bestFit="1" customWidth="1"/>
    <col min="7215" max="7216" width="10.5" style="3" customWidth="1"/>
    <col min="7217" max="7217" width="9.125" style="3" bestFit="1" customWidth="1"/>
    <col min="7218" max="7218" width="11.625" style="3" customWidth="1"/>
    <col min="7219" max="7219" width="11" style="3" bestFit="1" customWidth="1"/>
    <col min="7220" max="7220" width="9.125" style="3" bestFit="1" customWidth="1"/>
    <col min="7221" max="7221" width="11.125" style="3" customWidth="1"/>
    <col min="7222" max="7222" width="10.5" style="3" customWidth="1"/>
    <col min="7223" max="7223" width="9.125" style="3" bestFit="1" customWidth="1"/>
    <col min="7224" max="7225" width="10.5" style="3" customWidth="1"/>
    <col min="7226" max="7226" width="9.125" style="3" bestFit="1" customWidth="1"/>
    <col min="7227" max="7227" width="11.875" style="3" customWidth="1"/>
    <col min="7228" max="7228" width="10.875" style="3" customWidth="1"/>
    <col min="7229" max="7229" width="9.125" style="3" bestFit="1" customWidth="1"/>
    <col min="7230" max="7230" width="12.125" style="3" customWidth="1"/>
    <col min="7231" max="7231" width="11.25" style="3" customWidth="1"/>
    <col min="7232" max="7232" width="9.125" style="3" bestFit="1" customWidth="1"/>
    <col min="7233" max="7233" width="12.25" style="3" customWidth="1"/>
    <col min="7234" max="7424" width="9" style="3"/>
    <col min="7425" max="7426" width="1.875" style="3" customWidth="1"/>
    <col min="7427" max="7427" width="1.5" style="3" customWidth="1"/>
    <col min="7428" max="7428" width="2.125" style="3" customWidth="1"/>
    <col min="7429" max="7429" width="1.75" style="3" customWidth="1"/>
    <col min="7430" max="7430" width="2.125" style="3" customWidth="1"/>
    <col min="7431" max="7431" width="1.875" style="3" customWidth="1"/>
    <col min="7432" max="7432" width="37.75" style="3" customWidth="1"/>
    <col min="7433" max="7433" width="12.125" style="3" customWidth="1"/>
    <col min="7434" max="7434" width="11.625" style="3" customWidth="1"/>
    <col min="7435" max="7435" width="13.125" style="3" bestFit="1" customWidth="1"/>
    <col min="7436" max="7436" width="17.375" style="3" bestFit="1" customWidth="1"/>
    <col min="7437" max="7437" width="12.125" style="3" bestFit="1" customWidth="1"/>
    <col min="7438" max="7438" width="6.875" style="3" customWidth="1"/>
    <col min="7439" max="7439" width="11.5" style="3" bestFit="1" customWidth="1"/>
    <col min="7440" max="7440" width="9.375" style="3" bestFit="1" customWidth="1"/>
    <col min="7441" max="7443" width="8.875" style="3" customWidth="1"/>
    <col min="7444" max="7445" width="10.5" style="3" customWidth="1"/>
    <col min="7446" max="7446" width="8.875" style="3" customWidth="1"/>
    <col min="7447" max="7447" width="11" style="3" customWidth="1"/>
    <col min="7448" max="7448" width="10.5" style="3" customWidth="1"/>
    <col min="7449" max="7449" width="9.125" style="3" bestFit="1" customWidth="1"/>
    <col min="7450" max="7450" width="10.625" style="3" customWidth="1"/>
    <col min="7451" max="7451" width="10.5" style="3" customWidth="1"/>
    <col min="7452" max="7452" width="9" style="3" customWidth="1"/>
    <col min="7453" max="7453" width="11.125" style="3" customWidth="1"/>
    <col min="7454" max="7454" width="10.5" style="3" customWidth="1"/>
    <col min="7455" max="7455" width="9.125" style="3" bestFit="1" customWidth="1"/>
    <col min="7456" max="7456" width="11.375" style="3" customWidth="1"/>
    <col min="7457" max="7457" width="11.125" style="3" customWidth="1"/>
    <col min="7458" max="7458" width="9.125" style="3" bestFit="1" customWidth="1"/>
    <col min="7459" max="7460" width="10.5" style="3" customWidth="1"/>
    <col min="7461" max="7461" width="9.125" style="3" bestFit="1" customWidth="1"/>
    <col min="7462" max="7462" width="11.25" style="3" customWidth="1"/>
    <col min="7463" max="7463" width="10.625" style="3" customWidth="1"/>
    <col min="7464" max="7464" width="9.125" style="3" bestFit="1" customWidth="1"/>
    <col min="7465" max="7465" width="11.375" style="3" customWidth="1"/>
    <col min="7466" max="7466" width="11.625" style="3" customWidth="1"/>
    <col min="7467" max="7467" width="9.125" style="3" bestFit="1" customWidth="1"/>
    <col min="7468" max="7469" width="10.5" style="3" customWidth="1"/>
    <col min="7470" max="7470" width="9.125" style="3" bestFit="1" customWidth="1"/>
    <col min="7471" max="7472" width="10.5" style="3" customWidth="1"/>
    <col min="7473" max="7473" width="9.125" style="3" bestFit="1" customWidth="1"/>
    <col min="7474" max="7474" width="11.625" style="3" customWidth="1"/>
    <col min="7475" max="7475" width="11" style="3" bestFit="1" customWidth="1"/>
    <col min="7476" max="7476" width="9.125" style="3" bestFit="1" customWidth="1"/>
    <col min="7477" max="7477" width="11.125" style="3" customWidth="1"/>
    <col min="7478" max="7478" width="10.5" style="3" customWidth="1"/>
    <col min="7479" max="7479" width="9.125" style="3" bestFit="1" customWidth="1"/>
    <col min="7480" max="7481" width="10.5" style="3" customWidth="1"/>
    <col min="7482" max="7482" width="9.125" style="3" bestFit="1" customWidth="1"/>
    <col min="7483" max="7483" width="11.875" style="3" customWidth="1"/>
    <col min="7484" max="7484" width="10.875" style="3" customWidth="1"/>
    <col min="7485" max="7485" width="9.125" style="3" bestFit="1" customWidth="1"/>
    <col min="7486" max="7486" width="12.125" style="3" customWidth="1"/>
    <col min="7487" max="7487" width="11.25" style="3" customWidth="1"/>
    <col min="7488" max="7488" width="9.125" style="3" bestFit="1" customWidth="1"/>
    <col min="7489" max="7489" width="12.25" style="3" customWidth="1"/>
    <col min="7490" max="7680" width="9" style="3"/>
    <col min="7681" max="7682" width="1.875" style="3" customWidth="1"/>
    <col min="7683" max="7683" width="1.5" style="3" customWidth="1"/>
    <col min="7684" max="7684" width="2.125" style="3" customWidth="1"/>
    <col min="7685" max="7685" width="1.75" style="3" customWidth="1"/>
    <col min="7686" max="7686" width="2.125" style="3" customWidth="1"/>
    <col min="7687" max="7687" width="1.875" style="3" customWidth="1"/>
    <col min="7688" max="7688" width="37.75" style="3" customWidth="1"/>
    <col min="7689" max="7689" width="12.125" style="3" customWidth="1"/>
    <col min="7690" max="7690" width="11.625" style="3" customWidth="1"/>
    <col min="7691" max="7691" width="13.125" style="3" bestFit="1" customWidth="1"/>
    <col min="7692" max="7692" width="17.375" style="3" bestFit="1" customWidth="1"/>
    <col min="7693" max="7693" width="12.125" style="3" bestFit="1" customWidth="1"/>
    <col min="7694" max="7694" width="6.875" style="3" customWidth="1"/>
    <col min="7695" max="7695" width="11.5" style="3" bestFit="1" customWidth="1"/>
    <col min="7696" max="7696" width="9.375" style="3" bestFit="1" customWidth="1"/>
    <col min="7697" max="7699" width="8.875" style="3" customWidth="1"/>
    <col min="7700" max="7701" width="10.5" style="3" customWidth="1"/>
    <col min="7702" max="7702" width="8.875" style="3" customWidth="1"/>
    <col min="7703" max="7703" width="11" style="3" customWidth="1"/>
    <col min="7704" max="7704" width="10.5" style="3" customWidth="1"/>
    <col min="7705" max="7705" width="9.125" style="3" bestFit="1" customWidth="1"/>
    <col min="7706" max="7706" width="10.625" style="3" customWidth="1"/>
    <col min="7707" max="7707" width="10.5" style="3" customWidth="1"/>
    <col min="7708" max="7708" width="9" style="3" customWidth="1"/>
    <col min="7709" max="7709" width="11.125" style="3" customWidth="1"/>
    <col min="7710" max="7710" width="10.5" style="3" customWidth="1"/>
    <col min="7711" max="7711" width="9.125" style="3" bestFit="1" customWidth="1"/>
    <col min="7712" max="7712" width="11.375" style="3" customWidth="1"/>
    <col min="7713" max="7713" width="11.125" style="3" customWidth="1"/>
    <col min="7714" max="7714" width="9.125" style="3" bestFit="1" customWidth="1"/>
    <col min="7715" max="7716" width="10.5" style="3" customWidth="1"/>
    <col min="7717" max="7717" width="9.125" style="3" bestFit="1" customWidth="1"/>
    <col min="7718" max="7718" width="11.25" style="3" customWidth="1"/>
    <col min="7719" max="7719" width="10.625" style="3" customWidth="1"/>
    <col min="7720" max="7720" width="9.125" style="3" bestFit="1" customWidth="1"/>
    <col min="7721" max="7721" width="11.375" style="3" customWidth="1"/>
    <col min="7722" max="7722" width="11.625" style="3" customWidth="1"/>
    <col min="7723" max="7723" width="9.125" style="3" bestFit="1" customWidth="1"/>
    <col min="7724" max="7725" width="10.5" style="3" customWidth="1"/>
    <col min="7726" max="7726" width="9.125" style="3" bestFit="1" customWidth="1"/>
    <col min="7727" max="7728" width="10.5" style="3" customWidth="1"/>
    <col min="7729" max="7729" width="9.125" style="3" bestFit="1" customWidth="1"/>
    <col min="7730" max="7730" width="11.625" style="3" customWidth="1"/>
    <col min="7731" max="7731" width="11" style="3" bestFit="1" customWidth="1"/>
    <col min="7732" max="7732" width="9.125" style="3" bestFit="1" customWidth="1"/>
    <col min="7733" max="7733" width="11.125" style="3" customWidth="1"/>
    <col min="7734" max="7734" width="10.5" style="3" customWidth="1"/>
    <col min="7735" max="7735" width="9.125" style="3" bestFit="1" customWidth="1"/>
    <col min="7736" max="7737" width="10.5" style="3" customWidth="1"/>
    <col min="7738" max="7738" width="9.125" style="3" bestFit="1" customWidth="1"/>
    <col min="7739" max="7739" width="11.875" style="3" customWidth="1"/>
    <col min="7740" max="7740" width="10.875" style="3" customWidth="1"/>
    <col min="7741" max="7741" width="9.125" style="3" bestFit="1" customWidth="1"/>
    <col min="7742" max="7742" width="12.125" style="3" customWidth="1"/>
    <col min="7743" max="7743" width="11.25" style="3" customWidth="1"/>
    <col min="7744" max="7744" width="9.125" style="3" bestFit="1" customWidth="1"/>
    <col min="7745" max="7745" width="12.25" style="3" customWidth="1"/>
    <col min="7746" max="7936" width="9" style="3"/>
    <col min="7937" max="7938" width="1.875" style="3" customWidth="1"/>
    <col min="7939" max="7939" width="1.5" style="3" customWidth="1"/>
    <col min="7940" max="7940" width="2.125" style="3" customWidth="1"/>
    <col min="7941" max="7941" width="1.75" style="3" customWidth="1"/>
    <col min="7942" max="7942" width="2.125" style="3" customWidth="1"/>
    <col min="7943" max="7943" width="1.875" style="3" customWidth="1"/>
    <col min="7944" max="7944" width="37.75" style="3" customWidth="1"/>
    <col min="7945" max="7945" width="12.125" style="3" customWidth="1"/>
    <col min="7946" max="7946" width="11.625" style="3" customWidth="1"/>
    <col min="7947" max="7947" width="13.125" style="3" bestFit="1" customWidth="1"/>
    <col min="7948" max="7948" width="17.375" style="3" bestFit="1" customWidth="1"/>
    <col min="7949" max="7949" width="12.125" style="3" bestFit="1" customWidth="1"/>
    <col min="7950" max="7950" width="6.875" style="3" customWidth="1"/>
    <col min="7951" max="7951" width="11.5" style="3" bestFit="1" customWidth="1"/>
    <col min="7952" max="7952" width="9.375" style="3" bestFit="1" customWidth="1"/>
    <col min="7953" max="7955" width="8.875" style="3" customWidth="1"/>
    <col min="7956" max="7957" width="10.5" style="3" customWidth="1"/>
    <col min="7958" max="7958" width="8.875" style="3" customWidth="1"/>
    <col min="7959" max="7959" width="11" style="3" customWidth="1"/>
    <col min="7960" max="7960" width="10.5" style="3" customWidth="1"/>
    <col min="7961" max="7961" width="9.125" style="3" bestFit="1" customWidth="1"/>
    <col min="7962" max="7962" width="10.625" style="3" customWidth="1"/>
    <col min="7963" max="7963" width="10.5" style="3" customWidth="1"/>
    <col min="7964" max="7964" width="9" style="3" customWidth="1"/>
    <col min="7965" max="7965" width="11.125" style="3" customWidth="1"/>
    <col min="7966" max="7966" width="10.5" style="3" customWidth="1"/>
    <col min="7967" max="7967" width="9.125" style="3" bestFit="1" customWidth="1"/>
    <col min="7968" max="7968" width="11.375" style="3" customWidth="1"/>
    <col min="7969" max="7969" width="11.125" style="3" customWidth="1"/>
    <col min="7970" max="7970" width="9.125" style="3" bestFit="1" customWidth="1"/>
    <col min="7971" max="7972" width="10.5" style="3" customWidth="1"/>
    <col min="7973" max="7973" width="9.125" style="3" bestFit="1" customWidth="1"/>
    <col min="7974" max="7974" width="11.25" style="3" customWidth="1"/>
    <col min="7975" max="7975" width="10.625" style="3" customWidth="1"/>
    <col min="7976" max="7976" width="9.125" style="3" bestFit="1" customWidth="1"/>
    <col min="7977" max="7977" width="11.375" style="3" customWidth="1"/>
    <col min="7978" max="7978" width="11.625" style="3" customWidth="1"/>
    <col min="7979" max="7979" width="9.125" style="3" bestFit="1" customWidth="1"/>
    <col min="7980" max="7981" width="10.5" style="3" customWidth="1"/>
    <col min="7982" max="7982" width="9.125" style="3" bestFit="1" customWidth="1"/>
    <col min="7983" max="7984" width="10.5" style="3" customWidth="1"/>
    <col min="7985" max="7985" width="9.125" style="3" bestFit="1" customWidth="1"/>
    <col min="7986" max="7986" width="11.625" style="3" customWidth="1"/>
    <col min="7987" max="7987" width="11" style="3" bestFit="1" customWidth="1"/>
    <col min="7988" max="7988" width="9.125" style="3" bestFit="1" customWidth="1"/>
    <col min="7989" max="7989" width="11.125" style="3" customWidth="1"/>
    <col min="7990" max="7990" width="10.5" style="3" customWidth="1"/>
    <col min="7991" max="7991" width="9.125" style="3" bestFit="1" customWidth="1"/>
    <col min="7992" max="7993" width="10.5" style="3" customWidth="1"/>
    <col min="7994" max="7994" width="9.125" style="3" bestFit="1" customWidth="1"/>
    <col min="7995" max="7995" width="11.875" style="3" customWidth="1"/>
    <col min="7996" max="7996" width="10.875" style="3" customWidth="1"/>
    <col min="7997" max="7997" width="9.125" style="3" bestFit="1" customWidth="1"/>
    <col min="7998" max="7998" width="12.125" style="3" customWidth="1"/>
    <col min="7999" max="7999" width="11.25" style="3" customWidth="1"/>
    <col min="8000" max="8000" width="9.125" style="3" bestFit="1" customWidth="1"/>
    <col min="8001" max="8001" width="12.25" style="3" customWidth="1"/>
    <col min="8002" max="8192" width="9" style="3"/>
    <col min="8193" max="8194" width="1.875" style="3" customWidth="1"/>
    <col min="8195" max="8195" width="1.5" style="3" customWidth="1"/>
    <col min="8196" max="8196" width="2.125" style="3" customWidth="1"/>
    <col min="8197" max="8197" width="1.75" style="3" customWidth="1"/>
    <col min="8198" max="8198" width="2.125" style="3" customWidth="1"/>
    <col min="8199" max="8199" width="1.875" style="3" customWidth="1"/>
    <col min="8200" max="8200" width="37.75" style="3" customWidth="1"/>
    <col min="8201" max="8201" width="12.125" style="3" customWidth="1"/>
    <col min="8202" max="8202" width="11.625" style="3" customWidth="1"/>
    <col min="8203" max="8203" width="13.125" style="3" bestFit="1" customWidth="1"/>
    <col min="8204" max="8204" width="17.375" style="3" bestFit="1" customWidth="1"/>
    <col min="8205" max="8205" width="12.125" style="3" bestFit="1" customWidth="1"/>
    <col min="8206" max="8206" width="6.875" style="3" customWidth="1"/>
    <col min="8207" max="8207" width="11.5" style="3" bestFit="1" customWidth="1"/>
    <col min="8208" max="8208" width="9.375" style="3" bestFit="1" customWidth="1"/>
    <col min="8209" max="8211" width="8.875" style="3" customWidth="1"/>
    <col min="8212" max="8213" width="10.5" style="3" customWidth="1"/>
    <col min="8214" max="8214" width="8.875" style="3" customWidth="1"/>
    <col min="8215" max="8215" width="11" style="3" customWidth="1"/>
    <col min="8216" max="8216" width="10.5" style="3" customWidth="1"/>
    <col min="8217" max="8217" width="9.125" style="3" bestFit="1" customWidth="1"/>
    <col min="8218" max="8218" width="10.625" style="3" customWidth="1"/>
    <col min="8219" max="8219" width="10.5" style="3" customWidth="1"/>
    <col min="8220" max="8220" width="9" style="3" customWidth="1"/>
    <col min="8221" max="8221" width="11.125" style="3" customWidth="1"/>
    <col min="8222" max="8222" width="10.5" style="3" customWidth="1"/>
    <col min="8223" max="8223" width="9.125" style="3" bestFit="1" customWidth="1"/>
    <col min="8224" max="8224" width="11.375" style="3" customWidth="1"/>
    <col min="8225" max="8225" width="11.125" style="3" customWidth="1"/>
    <col min="8226" max="8226" width="9.125" style="3" bestFit="1" customWidth="1"/>
    <col min="8227" max="8228" width="10.5" style="3" customWidth="1"/>
    <col min="8229" max="8229" width="9.125" style="3" bestFit="1" customWidth="1"/>
    <col min="8230" max="8230" width="11.25" style="3" customWidth="1"/>
    <col min="8231" max="8231" width="10.625" style="3" customWidth="1"/>
    <col min="8232" max="8232" width="9.125" style="3" bestFit="1" customWidth="1"/>
    <col min="8233" max="8233" width="11.375" style="3" customWidth="1"/>
    <col min="8234" max="8234" width="11.625" style="3" customWidth="1"/>
    <col min="8235" max="8235" width="9.125" style="3" bestFit="1" customWidth="1"/>
    <col min="8236" max="8237" width="10.5" style="3" customWidth="1"/>
    <col min="8238" max="8238" width="9.125" style="3" bestFit="1" customWidth="1"/>
    <col min="8239" max="8240" width="10.5" style="3" customWidth="1"/>
    <col min="8241" max="8241" width="9.125" style="3" bestFit="1" customWidth="1"/>
    <col min="8242" max="8242" width="11.625" style="3" customWidth="1"/>
    <col min="8243" max="8243" width="11" style="3" bestFit="1" customWidth="1"/>
    <col min="8244" max="8244" width="9.125" style="3" bestFit="1" customWidth="1"/>
    <col min="8245" max="8245" width="11.125" style="3" customWidth="1"/>
    <col min="8246" max="8246" width="10.5" style="3" customWidth="1"/>
    <col min="8247" max="8247" width="9.125" style="3" bestFit="1" customWidth="1"/>
    <col min="8248" max="8249" width="10.5" style="3" customWidth="1"/>
    <col min="8250" max="8250" width="9.125" style="3" bestFit="1" customWidth="1"/>
    <col min="8251" max="8251" width="11.875" style="3" customWidth="1"/>
    <col min="8252" max="8252" width="10.875" style="3" customWidth="1"/>
    <col min="8253" max="8253" width="9.125" style="3" bestFit="1" customWidth="1"/>
    <col min="8254" max="8254" width="12.125" style="3" customWidth="1"/>
    <col min="8255" max="8255" width="11.25" style="3" customWidth="1"/>
    <col min="8256" max="8256" width="9.125" style="3" bestFit="1" customWidth="1"/>
    <col min="8257" max="8257" width="12.25" style="3" customWidth="1"/>
    <col min="8258" max="8448" width="9" style="3"/>
    <col min="8449" max="8450" width="1.875" style="3" customWidth="1"/>
    <col min="8451" max="8451" width="1.5" style="3" customWidth="1"/>
    <col min="8452" max="8452" width="2.125" style="3" customWidth="1"/>
    <col min="8453" max="8453" width="1.75" style="3" customWidth="1"/>
    <col min="8454" max="8454" width="2.125" style="3" customWidth="1"/>
    <col min="8455" max="8455" width="1.875" style="3" customWidth="1"/>
    <col min="8456" max="8456" width="37.75" style="3" customWidth="1"/>
    <col min="8457" max="8457" width="12.125" style="3" customWidth="1"/>
    <col min="8458" max="8458" width="11.625" style="3" customWidth="1"/>
    <col min="8459" max="8459" width="13.125" style="3" bestFit="1" customWidth="1"/>
    <col min="8460" max="8460" width="17.375" style="3" bestFit="1" customWidth="1"/>
    <col min="8461" max="8461" width="12.125" style="3" bestFit="1" customWidth="1"/>
    <col min="8462" max="8462" width="6.875" style="3" customWidth="1"/>
    <col min="8463" max="8463" width="11.5" style="3" bestFit="1" customWidth="1"/>
    <col min="8464" max="8464" width="9.375" style="3" bestFit="1" customWidth="1"/>
    <col min="8465" max="8467" width="8.875" style="3" customWidth="1"/>
    <col min="8468" max="8469" width="10.5" style="3" customWidth="1"/>
    <col min="8470" max="8470" width="8.875" style="3" customWidth="1"/>
    <col min="8471" max="8471" width="11" style="3" customWidth="1"/>
    <col min="8472" max="8472" width="10.5" style="3" customWidth="1"/>
    <col min="8473" max="8473" width="9.125" style="3" bestFit="1" customWidth="1"/>
    <col min="8474" max="8474" width="10.625" style="3" customWidth="1"/>
    <col min="8475" max="8475" width="10.5" style="3" customWidth="1"/>
    <col min="8476" max="8476" width="9" style="3" customWidth="1"/>
    <col min="8477" max="8477" width="11.125" style="3" customWidth="1"/>
    <col min="8478" max="8478" width="10.5" style="3" customWidth="1"/>
    <col min="8479" max="8479" width="9.125" style="3" bestFit="1" customWidth="1"/>
    <col min="8480" max="8480" width="11.375" style="3" customWidth="1"/>
    <col min="8481" max="8481" width="11.125" style="3" customWidth="1"/>
    <col min="8482" max="8482" width="9.125" style="3" bestFit="1" customWidth="1"/>
    <col min="8483" max="8484" width="10.5" style="3" customWidth="1"/>
    <col min="8485" max="8485" width="9.125" style="3" bestFit="1" customWidth="1"/>
    <col min="8486" max="8486" width="11.25" style="3" customWidth="1"/>
    <col min="8487" max="8487" width="10.625" style="3" customWidth="1"/>
    <col min="8488" max="8488" width="9.125" style="3" bestFit="1" customWidth="1"/>
    <col min="8489" max="8489" width="11.375" style="3" customWidth="1"/>
    <col min="8490" max="8490" width="11.625" style="3" customWidth="1"/>
    <col min="8491" max="8491" width="9.125" style="3" bestFit="1" customWidth="1"/>
    <col min="8492" max="8493" width="10.5" style="3" customWidth="1"/>
    <col min="8494" max="8494" width="9.125" style="3" bestFit="1" customWidth="1"/>
    <col min="8495" max="8496" width="10.5" style="3" customWidth="1"/>
    <col min="8497" max="8497" width="9.125" style="3" bestFit="1" customWidth="1"/>
    <col min="8498" max="8498" width="11.625" style="3" customWidth="1"/>
    <col min="8499" max="8499" width="11" style="3" bestFit="1" customWidth="1"/>
    <col min="8500" max="8500" width="9.125" style="3" bestFit="1" customWidth="1"/>
    <col min="8501" max="8501" width="11.125" style="3" customWidth="1"/>
    <col min="8502" max="8502" width="10.5" style="3" customWidth="1"/>
    <col min="8503" max="8503" width="9.125" style="3" bestFit="1" customWidth="1"/>
    <col min="8504" max="8505" width="10.5" style="3" customWidth="1"/>
    <col min="8506" max="8506" width="9.125" style="3" bestFit="1" customWidth="1"/>
    <col min="8507" max="8507" width="11.875" style="3" customWidth="1"/>
    <col min="8508" max="8508" width="10.875" style="3" customWidth="1"/>
    <col min="8509" max="8509" width="9.125" style="3" bestFit="1" customWidth="1"/>
    <col min="8510" max="8510" width="12.125" style="3" customWidth="1"/>
    <col min="8511" max="8511" width="11.25" style="3" customWidth="1"/>
    <col min="8512" max="8512" width="9.125" style="3" bestFit="1" customWidth="1"/>
    <col min="8513" max="8513" width="12.25" style="3" customWidth="1"/>
    <col min="8514" max="8704" width="9" style="3"/>
    <col min="8705" max="8706" width="1.875" style="3" customWidth="1"/>
    <col min="8707" max="8707" width="1.5" style="3" customWidth="1"/>
    <col min="8708" max="8708" width="2.125" style="3" customWidth="1"/>
    <col min="8709" max="8709" width="1.75" style="3" customWidth="1"/>
    <col min="8710" max="8710" width="2.125" style="3" customWidth="1"/>
    <col min="8711" max="8711" width="1.875" style="3" customWidth="1"/>
    <col min="8712" max="8712" width="37.75" style="3" customWidth="1"/>
    <col min="8713" max="8713" width="12.125" style="3" customWidth="1"/>
    <col min="8714" max="8714" width="11.625" style="3" customWidth="1"/>
    <col min="8715" max="8715" width="13.125" style="3" bestFit="1" customWidth="1"/>
    <col min="8716" max="8716" width="17.375" style="3" bestFit="1" customWidth="1"/>
    <col min="8717" max="8717" width="12.125" style="3" bestFit="1" customWidth="1"/>
    <col min="8718" max="8718" width="6.875" style="3" customWidth="1"/>
    <col min="8719" max="8719" width="11.5" style="3" bestFit="1" customWidth="1"/>
    <col min="8720" max="8720" width="9.375" style="3" bestFit="1" customWidth="1"/>
    <col min="8721" max="8723" width="8.875" style="3" customWidth="1"/>
    <col min="8724" max="8725" width="10.5" style="3" customWidth="1"/>
    <col min="8726" max="8726" width="8.875" style="3" customWidth="1"/>
    <col min="8727" max="8727" width="11" style="3" customWidth="1"/>
    <col min="8728" max="8728" width="10.5" style="3" customWidth="1"/>
    <col min="8729" max="8729" width="9.125" style="3" bestFit="1" customWidth="1"/>
    <col min="8730" max="8730" width="10.625" style="3" customWidth="1"/>
    <col min="8731" max="8731" width="10.5" style="3" customWidth="1"/>
    <col min="8732" max="8732" width="9" style="3" customWidth="1"/>
    <col min="8733" max="8733" width="11.125" style="3" customWidth="1"/>
    <col min="8734" max="8734" width="10.5" style="3" customWidth="1"/>
    <col min="8735" max="8735" width="9.125" style="3" bestFit="1" customWidth="1"/>
    <col min="8736" max="8736" width="11.375" style="3" customWidth="1"/>
    <col min="8737" max="8737" width="11.125" style="3" customWidth="1"/>
    <col min="8738" max="8738" width="9.125" style="3" bestFit="1" customWidth="1"/>
    <col min="8739" max="8740" width="10.5" style="3" customWidth="1"/>
    <col min="8741" max="8741" width="9.125" style="3" bestFit="1" customWidth="1"/>
    <col min="8742" max="8742" width="11.25" style="3" customWidth="1"/>
    <col min="8743" max="8743" width="10.625" style="3" customWidth="1"/>
    <col min="8744" max="8744" width="9.125" style="3" bestFit="1" customWidth="1"/>
    <col min="8745" max="8745" width="11.375" style="3" customWidth="1"/>
    <col min="8746" max="8746" width="11.625" style="3" customWidth="1"/>
    <col min="8747" max="8747" width="9.125" style="3" bestFit="1" customWidth="1"/>
    <col min="8748" max="8749" width="10.5" style="3" customWidth="1"/>
    <col min="8750" max="8750" width="9.125" style="3" bestFit="1" customWidth="1"/>
    <col min="8751" max="8752" width="10.5" style="3" customWidth="1"/>
    <col min="8753" max="8753" width="9.125" style="3" bestFit="1" customWidth="1"/>
    <col min="8754" max="8754" width="11.625" style="3" customWidth="1"/>
    <col min="8755" max="8755" width="11" style="3" bestFit="1" customWidth="1"/>
    <col min="8756" max="8756" width="9.125" style="3" bestFit="1" customWidth="1"/>
    <col min="8757" max="8757" width="11.125" style="3" customWidth="1"/>
    <col min="8758" max="8758" width="10.5" style="3" customWidth="1"/>
    <col min="8759" max="8759" width="9.125" style="3" bestFit="1" customWidth="1"/>
    <col min="8760" max="8761" width="10.5" style="3" customWidth="1"/>
    <col min="8762" max="8762" width="9.125" style="3" bestFit="1" customWidth="1"/>
    <col min="8763" max="8763" width="11.875" style="3" customWidth="1"/>
    <col min="8764" max="8764" width="10.875" style="3" customWidth="1"/>
    <col min="8765" max="8765" width="9.125" style="3" bestFit="1" customWidth="1"/>
    <col min="8766" max="8766" width="12.125" style="3" customWidth="1"/>
    <col min="8767" max="8767" width="11.25" style="3" customWidth="1"/>
    <col min="8768" max="8768" width="9.125" style="3" bestFit="1" customWidth="1"/>
    <col min="8769" max="8769" width="12.25" style="3" customWidth="1"/>
    <col min="8770" max="8960" width="9" style="3"/>
    <col min="8961" max="8962" width="1.875" style="3" customWidth="1"/>
    <col min="8963" max="8963" width="1.5" style="3" customWidth="1"/>
    <col min="8964" max="8964" width="2.125" style="3" customWidth="1"/>
    <col min="8965" max="8965" width="1.75" style="3" customWidth="1"/>
    <col min="8966" max="8966" width="2.125" style="3" customWidth="1"/>
    <col min="8967" max="8967" width="1.875" style="3" customWidth="1"/>
    <col min="8968" max="8968" width="37.75" style="3" customWidth="1"/>
    <col min="8969" max="8969" width="12.125" style="3" customWidth="1"/>
    <col min="8970" max="8970" width="11.625" style="3" customWidth="1"/>
    <col min="8971" max="8971" width="13.125" style="3" bestFit="1" customWidth="1"/>
    <col min="8972" max="8972" width="17.375" style="3" bestFit="1" customWidth="1"/>
    <col min="8973" max="8973" width="12.125" style="3" bestFit="1" customWidth="1"/>
    <col min="8974" max="8974" width="6.875" style="3" customWidth="1"/>
    <col min="8975" max="8975" width="11.5" style="3" bestFit="1" customWidth="1"/>
    <col min="8976" max="8976" width="9.375" style="3" bestFit="1" customWidth="1"/>
    <col min="8977" max="8979" width="8.875" style="3" customWidth="1"/>
    <col min="8980" max="8981" width="10.5" style="3" customWidth="1"/>
    <col min="8982" max="8982" width="8.875" style="3" customWidth="1"/>
    <col min="8983" max="8983" width="11" style="3" customWidth="1"/>
    <col min="8984" max="8984" width="10.5" style="3" customWidth="1"/>
    <col min="8985" max="8985" width="9.125" style="3" bestFit="1" customWidth="1"/>
    <col min="8986" max="8986" width="10.625" style="3" customWidth="1"/>
    <col min="8987" max="8987" width="10.5" style="3" customWidth="1"/>
    <col min="8988" max="8988" width="9" style="3" customWidth="1"/>
    <col min="8989" max="8989" width="11.125" style="3" customWidth="1"/>
    <col min="8990" max="8990" width="10.5" style="3" customWidth="1"/>
    <col min="8991" max="8991" width="9.125" style="3" bestFit="1" customWidth="1"/>
    <col min="8992" max="8992" width="11.375" style="3" customWidth="1"/>
    <col min="8993" max="8993" width="11.125" style="3" customWidth="1"/>
    <col min="8994" max="8994" width="9.125" style="3" bestFit="1" customWidth="1"/>
    <col min="8995" max="8996" width="10.5" style="3" customWidth="1"/>
    <col min="8997" max="8997" width="9.125" style="3" bestFit="1" customWidth="1"/>
    <col min="8998" max="8998" width="11.25" style="3" customWidth="1"/>
    <col min="8999" max="8999" width="10.625" style="3" customWidth="1"/>
    <col min="9000" max="9000" width="9.125" style="3" bestFit="1" customWidth="1"/>
    <col min="9001" max="9001" width="11.375" style="3" customWidth="1"/>
    <col min="9002" max="9002" width="11.625" style="3" customWidth="1"/>
    <col min="9003" max="9003" width="9.125" style="3" bestFit="1" customWidth="1"/>
    <col min="9004" max="9005" width="10.5" style="3" customWidth="1"/>
    <col min="9006" max="9006" width="9.125" style="3" bestFit="1" customWidth="1"/>
    <col min="9007" max="9008" width="10.5" style="3" customWidth="1"/>
    <col min="9009" max="9009" width="9.125" style="3" bestFit="1" customWidth="1"/>
    <col min="9010" max="9010" width="11.625" style="3" customWidth="1"/>
    <col min="9011" max="9011" width="11" style="3" bestFit="1" customWidth="1"/>
    <col min="9012" max="9012" width="9.125" style="3" bestFit="1" customWidth="1"/>
    <col min="9013" max="9013" width="11.125" style="3" customWidth="1"/>
    <col min="9014" max="9014" width="10.5" style="3" customWidth="1"/>
    <col min="9015" max="9015" width="9.125" style="3" bestFit="1" customWidth="1"/>
    <col min="9016" max="9017" width="10.5" style="3" customWidth="1"/>
    <col min="9018" max="9018" width="9.125" style="3" bestFit="1" customWidth="1"/>
    <col min="9019" max="9019" width="11.875" style="3" customWidth="1"/>
    <col min="9020" max="9020" width="10.875" style="3" customWidth="1"/>
    <col min="9021" max="9021" width="9.125" style="3" bestFit="1" customWidth="1"/>
    <col min="9022" max="9022" width="12.125" style="3" customWidth="1"/>
    <col min="9023" max="9023" width="11.25" style="3" customWidth="1"/>
    <col min="9024" max="9024" width="9.125" style="3" bestFit="1" customWidth="1"/>
    <col min="9025" max="9025" width="12.25" style="3" customWidth="1"/>
    <col min="9026" max="9216" width="9" style="3"/>
    <col min="9217" max="9218" width="1.875" style="3" customWidth="1"/>
    <col min="9219" max="9219" width="1.5" style="3" customWidth="1"/>
    <col min="9220" max="9220" width="2.125" style="3" customWidth="1"/>
    <col min="9221" max="9221" width="1.75" style="3" customWidth="1"/>
    <col min="9222" max="9222" width="2.125" style="3" customWidth="1"/>
    <col min="9223" max="9223" width="1.875" style="3" customWidth="1"/>
    <col min="9224" max="9224" width="37.75" style="3" customWidth="1"/>
    <col min="9225" max="9225" width="12.125" style="3" customWidth="1"/>
    <col min="9226" max="9226" width="11.625" style="3" customWidth="1"/>
    <col min="9227" max="9227" width="13.125" style="3" bestFit="1" customWidth="1"/>
    <col min="9228" max="9228" width="17.375" style="3" bestFit="1" customWidth="1"/>
    <col min="9229" max="9229" width="12.125" style="3" bestFit="1" customWidth="1"/>
    <col min="9230" max="9230" width="6.875" style="3" customWidth="1"/>
    <col min="9231" max="9231" width="11.5" style="3" bestFit="1" customWidth="1"/>
    <col min="9232" max="9232" width="9.375" style="3" bestFit="1" customWidth="1"/>
    <col min="9233" max="9235" width="8.875" style="3" customWidth="1"/>
    <col min="9236" max="9237" width="10.5" style="3" customWidth="1"/>
    <col min="9238" max="9238" width="8.875" style="3" customWidth="1"/>
    <col min="9239" max="9239" width="11" style="3" customWidth="1"/>
    <col min="9240" max="9240" width="10.5" style="3" customWidth="1"/>
    <col min="9241" max="9241" width="9.125" style="3" bestFit="1" customWidth="1"/>
    <col min="9242" max="9242" width="10.625" style="3" customWidth="1"/>
    <col min="9243" max="9243" width="10.5" style="3" customWidth="1"/>
    <col min="9244" max="9244" width="9" style="3" customWidth="1"/>
    <col min="9245" max="9245" width="11.125" style="3" customWidth="1"/>
    <col min="9246" max="9246" width="10.5" style="3" customWidth="1"/>
    <col min="9247" max="9247" width="9.125" style="3" bestFit="1" customWidth="1"/>
    <col min="9248" max="9248" width="11.375" style="3" customWidth="1"/>
    <col min="9249" max="9249" width="11.125" style="3" customWidth="1"/>
    <col min="9250" max="9250" width="9.125" style="3" bestFit="1" customWidth="1"/>
    <col min="9251" max="9252" width="10.5" style="3" customWidth="1"/>
    <col min="9253" max="9253" width="9.125" style="3" bestFit="1" customWidth="1"/>
    <col min="9254" max="9254" width="11.25" style="3" customWidth="1"/>
    <col min="9255" max="9255" width="10.625" style="3" customWidth="1"/>
    <col min="9256" max="9256" width="9.125" style="3" bestFit="1" customWidth="1"/>
    <col min="9257" max="9257" width="11.375" style="3" customWidth="1"/>
    <col min="9258" max="9258" width="11.625" style="3" customWidth="1"/>
    <col min="9259" max="9259" width="9.125" style="3" bestFit="1" customWidth="1"/>
    <col min="9260" max="9261" width="10.5" style="3" customWidth="1"/>
    <col min="9262" max="9262" width="9.125" style="3" bestFit="1" customWidth="1"/>
    <col min="9263" max="9264" width="10.5" style="3" customWidth="1"/>
    <col min="9265" max="9265" width="9.125" style="3" bestFit="1" customWidth="1"/>
    <col min="9266" max="9266" width="11.625" style="3" customWidth="1"/>
    <col min="9267" max="9267" width="11" style="3" bestFit="1" customWidth="1"/>
    <col min="9268" max="9268" width="9.125" style="3" bestFit="1" customWidth="1"/>
    <col min="9269" max="9269" width="11.125" style="3" customWidth="1"/>
    <col min="9270" max="9270" width="10.5" style="3" customWidth="1"/>
    <col min="9271" max="9271" width="9.125" style="3" bestFit="1" customWidth="1"/>
    <col min="9272" max="9273" width="10.5" style="3" customWidth="1"/>
    <col min="9274" max="9274" width="9.125" style="3" bestFit="1" customWidth="1"/>
    <col min="9275" max="9275" width="11.875" style="3" customWidth="1"/>
    <col min="9276" max="9276" width="10.875" style="3" customWidth="1"/>
    <col min="9277" max="9277" width="9.125" style="3" bestFit="1" customWidth="1"/>
    <col min="9278" max="9278" width="12.125" style="3" customWidth="1"/>
    <col min="9279" max="9279" width="11.25" style="3" customWidth="1"/>
    <col min="9280" max="9280" width="9.125" style="3" bestFit="1" customWidth="1"/>
    <col min="9281" max="9281" width="12.25" style="3" customWidth="1"/>
    <col min="9282" max="9472" width="9" style="3"/>
    <col min="9473" max="9474" width="1.875" style="3" customWidth="1"/>
    <col min="9475" max="9475" width="1.5" style="3" customWidth="1"/>
    <col min="9476" max="9476" width="2.125" style="3" customWidth="1"/>
    <col min="9477" max="9477" width="1.75" style="3" customWidth="1"/>
    <col min="9478" max="9478" width="2.125" style="3" customWidth="1"/>
    <col min="9479" max="9479" width="1.875" style="3" customWidth="1"/>
    <col min="9480" max="9480" width="37.75" style="3" customWidth="1"/>
    <col min="9481" max="9481" width="12.125" style="3" customWidth="1"/>
    <col min="9482" max="9482" width="11.625" style="3" customWidth="1"/>
    <col min="9483" max="9483" width="13.125" style="3" bestFit="1" customWidth="1"/>
    <col min="9484" max="9484" width="17.375" style="3" bestFit="1" customWidth="1"/>
    <col min="9485" max="9485" width="12.125" style="3" bestFit="1" customWidth="1"/>
    <col min="9486" max="9486" width="6.875" style="3" customWidth="1"/>
    <col min="9487" max="9487" width="11.5" style="3" bestFit="1" customWidth="1"/>
    <col min="9488" max="9488" width="9.375" style="3" bestFit="1" customWidth="1"/>
    <col min="9489" max="9491" width="8.875" style="3" customWidth="1"/>
    <col min="9492" max="9493" width="10.5" style="3" customWidth="1"/>
    <col min="9494" max="9494" width="8.875" style="3" customWidth="1"/>
    <col min="9495" max="9495" width="11" style="3" customWidth="1"/>
    <col min="9496" max="9496" width="10.5" style="3" customWidth="1"/>
    <col min="9497" max="9497" width="9.125" style="3" bestFit="1" customWidth="1"/>
    <col min="9498" max="9498" width="10.625" style="3" customWidth="1"/>
    <col min="9499" max="9499" width="10.5" style="3" customWidth="1"/>
    <col min="9500" max="9500" width="9" style="3" customWidth="1"/>
    <col min="9501" max="9501" width="11.125" style="3" customWidth="1"/>
    <col min="9502" max="9502" width="10.5" style="3" customWidth="1"/>
    <col min="9503" max="9503" width="9.125" style="3" bestFit="1" customWidth="1"/>
    <col min="9504" max="9504" width="11.375" style="3" customWidth="1"/>
    <col min="9505" max="9505" width="11.125" style="3" customWidth="1"/>
    <col min="9506" max="9506" width="9.125" style="3" bestFit="1" customWidth="1"/>
    <col min="9507" max="9508" width="10.5" style="3" customWidth="1"/>
    <col min="9509" max="9509" width="9.125" style="3" bestFit="1" customWidth="1"/>
    <col min="9510" max="9510" width="11.25" style="3" customWidth="1"/>
    <col min="9511" max="9511" width="10.625" style="3" customWidth="1"/>
    <col min="9512" max="9512" width="9.125" style="3" bestFit="1" customWidth="1"/>
    <col min="9513" max="9513" width="11.375" style="3" customWidth="1"/>
    <col min="9514" max="9514" width="11.625" style="3" customWidth="1"/>
    <col min="9515" max="9515" width="9.125" style="3" bestFit="1" customWidth="1"/>
    <col min="9516" max="9517" width="10.5" style="3" customWidth="1"/>
    <col min="9518" max="9518" width="9.125" style="3" bestFit="1" customWidth="1"/>
    <col min="9519" max="9520" width="10.5" style="3" customWidth="1"/>
    <col min="9521" max="9521" width="9.125" style="3" bestFit="1" customWidth="1"/>
    <col min="9522" max="9522" width="11.625" style="3" customWidth="1"/>
    <col min="9523" max="9523" width="11" style="3" bestFit="1" customWidth="1"/>
    <col min="9524" max="9524" width="9.125" style="3" bestFit="1" customWidth="1"/>
    <col min="9525" max="9525" width="11.125" style="3" customWidth="1"/>
    <col min="9526" max="9526" width="10.5" style="3" customWidth="1"/>
    <col min="9527" max="9527" width="9.125" style="3" bestFit="1" customWidth="1"/>
    <col min="9528" max="9529" width="10.5" style="3" customWidth="1"/>
    <col min="9530" max="9530" width="9.125" style="3" bestFit="1" customWidth="1"/>
    <col min="9531" max="9531" width="11.875" style="3" customWidth="1"/>
    <col min="9532" max="9532" width="10.875" style="3" customWidth="1"/>
    <col min="9533" max="9533" width="9.125" style="3" bestFit="1" customWidth="1"/>
    <col min="9534" max="9534" width="12.125" style="3" customWidth="1"/>
    <col min="9535" max="9535" width="11.25" style="3" customWidth="1"/>
    <col min="9536" max="9536" width="9.125" style="3" bestFit="1" customWidth="1"/>
    <col min="9537" max="9537" width="12.25" style="3" customWidth="1"/>
    <col min="9538" max="9728" width="9" style="3"/>
    <col min="9729" max="9730" width="1.875" style="3" customWidth="1"/>
    <col min="9731" max="9731" width="1.5" style="3" customWidth="1"/>
    <col min="9732" max="9732" width="2.125" style="3" customWidth="1"/>
    <col min="9733" max="9733" width="1.75" style="3" customWidth="1"/>
    <col min="9734" max="9734" width="2.125" style="3" customWidth="1"/>
    <col min="9735" max="9735" width="1.875" style="3" customWidth="1"/>
    <col min="9736" max="9736" width="37.75" style="3" customWidth="1"/>
    <col min="9737" max="9737" width="12.125" style="3" customWidth="1"/>
    <col min="9738" max="9738" width="11.625" style="3" customWidth="1"/>
    <col min="9739" max="9739" width="13.125" style="3" bestFit="1" customWidth="1"/>
    <col min="9740" max="9740" width="17.375" style="3" bestFit="1" customWidth="1"/>
    <col min="9741" max="9741" width="12.125" style="3" bestFit="1" customWidth="1"/>
    <col min="9742" max="9742" width="6.875" style="3" customWidth="1"/>
    <col min="9743" max="9743" width="11.5" style="3" bestFit="1" customWidth="1"/>
    <col min="9744" max="9744" width="9.375" style="3" bestFit="1" customWidth="1"/>
    <col min="9745" max="9747" width="8.875" style="3" customWidth="1"/>
    <col min="9748" max="9749" width="10.5" style="3" customWidth="1"/>
    <col min="9750" max="9750" width="8.875" style="3" customWidth="1"/>
    <col min="9751" max="9751" width="11" style="3" customWidth="1"/>
    <col min="9752" max="9752" width="10.5" style="3" customWidth="1"/>
    <col min="9753" max="9753" width="9.125" style="3" bestFit="1" customWidth="1"/>
    <col min="9754" max="9754" width="10.625" style="3" customWidth="1"/>
    <col min="9755" max="9755" width="10.5" style="3" customWidth="1"/>
    <col min="9756" max="9756" width="9" style="3" customWidth="1"/>
    <col min="9757" max="9757" width="11.125" style="3" customWidth="1"/>
    <col min="9758" max="9758" width="10.5" style="3" customWidth="1"/>
    <col min="9759" max="9759" width="9.125" style="3" bestFit="1" customWidth="1"/>
    <col min="9760" max="9760" width="11.375" style="3" customWidth="1"/>
    <col min="9761" max="9761" width="11.125" style="3" customWidth="1"/>
    <col min="9762" max="9762" width="9.125" style="3" bestFit="1" customWidth="1"/>
    <col min="9763" max="9764" width="10.5" style="3" customWidth="1"/>
    <col min="9765" max="9765" width="9.125" style="3" bestFit="1" customWidth="1"/>
    <col min="9766" max="9766" width="11.25" style="3" customWidth="1"/>
    <col min="9767" max="9767" width="10.625" style="3" customWidth="1"/>
    <col min="9768" max="9768" width="9.125" style="3" bestFit="1" customWidth="1"/>
    <col min="9769" max="9769" width="11.375" style="3" customWidth="1"/>
    <col min="9770" max="9770" width="11.625" style="3" customWidth="1"/>
    <col min="9771" max="9771" width="9.125" style="3" bestFit="1" customWidth="1"/>
    <col min="9772" max="9773" width="10.5" style="3" customWidth="1"/>
    <col min="9774" max="9774" width="9.125" style="3" bestFit="1" customWidth="1"/>
    <col min="9775" max="9776" width="10.5" style="3" customWidth="1"/>
    <col min="9777" max="9777" width="9.125" style="3" bestFit="1" customWidth="1"/>
    <col min="9778" max="9778" width="11.625" style="3" customWidth="1"/>
    <col min="9779" max="9779" width="11" style="3" bestFit="1" customWidth="1"/>
    <col min="9780" max="9780" width="9.125" style="3" bestFit="1" customWidth="1"/>
    <col min="9781" max="9781" width="11.125" style="3" customWidth="1"/>
    <col min="9782" max="9782" width="10.5" style="3" customWidth="1"/>
    <col min="9783" max="9783" width="9.125" style="3" bestFit="1" customWidth="1"/>
    <col min="9784" max="9785" width="10.5" style="3" customWidth="1"/>
    <col min="9786" max="9786" width="9.125" style="3" bestFit="1" customWidth="1"/>
    <col min="9787" max="9787" width="11.875" style="3" customWidth="1"/>
    <col min="9788" max="9788" width="10.875" style="3" customWidth="1"/>
    <col min="9789" max="9789" width="9.125" style="3" bestFit="1" customWidth="1"/>
    <col min="9790" max="9790" width="12.125" style="3" customWidth="1"/>
    <col min="9791" max="9791" width="11.25" style="3" customWidth="1"/>
    <col min="9792" max="9792" width="9.125" style="3" bestFit="1" customWidth="1"/>
    <col min="9793" max="9793" width="12.25" style="3" customWidth="1"/>
    <col min="9794" max="9984" width="9" style="3"/>
    <col min="9985" max="9986" width="1.875" style="3" customWidth="1"/>
    <col min="9987" max="9987" width="1.5" style="3" customWidth="1"/>
    <col min="9988" max="9988" width="2.125" style="3" customWidth="1"/>
    <col min="9989" max="9989" width="1.75" style="3" customWidth="1"/>
    <col min="9990" max="9990" width="2.125" style="3" customWidth="1"/>
    <col min="9991" max="9991" width="1.875" style="3" customWidth="1"/>
    <col min="9992" max="9992" width="37.75" style="3" customWidth="1"/>
    <col min="9993" max="9993" width="12.125" style="3" customWidth="1"/>
    <col min="9994" max="9994" width="11.625" style="3" customWidth="1"/>
    <col min="9995" max="9995" width="13.125" style="3" bestFit="1" customWidth="1"/>
    <col min="9996" max="9996" width="17.375" style="3" bestFit="1" customWidth="1"/>
    <col min="9997" max="9997" width="12.125" style="3" bestFit="1" customWidth="1"/>
    <col min="9998" max="9998" width="6.875" style="3" customWidth="1"/>
    <col min="9999" max="9999" width="11.5" style="3" bestFit="1" customWidth="1"/>
    <col min="10000" max="10000" width="9.375" style="3" bestFit="1" customWidth="1"/>
    <col min="10001" max="10003" width="8.875" style="3" customWidth="1"/>
    <col min="10004" max="10005" width="10.5" style="3" customWidth="1"/>
    <col min="10006" max="10006" width="8.875" style="3" customWidth="1"/>
    <col min="10007" max="10007" width="11" style="3" customWidth="1"/>
    <col min="10008" max="10008" width="10.5" style="3" customWidth="1"/>
    <col min="10009" max="10009" width="9.125" style="3" bestFit="1" customWidth="1"/>
    <col min="10010" max="10010" width="10.625" style="3" customWidth="1"/>
    <col min="10011" max="10011" width="10.5" style="3" customWidth="1"/>
    <col min="10012" max="10012" width="9" style="3" customWidth="1"/>
    <col min="10013" max="10013" width="11.125" style="3" customWidth="1"/>
    <col min="10014" max="10014" width="10.5" style="3" customWidth="1"/>
    <col min="10015" max="10015" width="9.125" style="3" bestFit="1" customWidth="1"/>
    <col min="10016" max="10016" width="11.375" style="3" customWidth="1"/>
    <col min="10017" max="10017" width="11.125" style="3" customWidth="1"/>
    <col min="10018" max="10018" width="9.125" style="3" bestFit="1" customWidth="1"/>
    <col min="10019" max="10020" width="10.5" style="3" customWidth="1"/>
    <col min="10021" max="10021" width="9.125" style="3" bestFit="1" customWidth="1"/>
    <col min="10022" max="10022" width="11.25" style="3" customWidth="1"/>
    <col min="10023" max="10023" width="10.625" style="3" customWidth="1"/>
    <col min="10024" max="10024" width="9.125" style="3" bestFit="1" customWidth="1"/>
    <col min="10025" max="10025" width="11.375" style="3" customWidth="1"/>
    <col min="10026" max="10026" width="11.625" style="3" customWidth="1"/>
    <col min="10027" max="10027" width="9.125" style="3" bestFit="1" customWidth="1"/>
    <col min="10028" max="10029" width="10.5" style="3" customWidth="1"/>
    <col min="10030" max="10030" width="9.125" style="3" bestFit="1" customWidth="1"/>
    <col min="10031" max="10032" width="10.5" style="3" customWidth="1"/>
    <col min="10033" max="10033" width="9.125" style="3" bestFit="1" customWidth="1"/>
    <col min="10034" max="10034" width="11.625" style="3" customWidth="1"/>
    <col min="10035" max="10035" width="11" style="3" bestFit="1" customWidth="1"/>
    <col min="10036" max="10036" width="9.125" style="3" bestFit="1" customWidth="1"/>
    <col min="10037" max="10037" width="11.125" style="3" customWidth="1"/>
    <col min="10038" max="10038" width="10.5" style="3" customWidth="1"/>
    <col min="10039" max="10039" width="9.125" style="3" bestFit="1" customWidth="1"/>
    <col min="10040" max="10041" width="10.5" style="3" customWidth="1"/>
    <col min="10042" max="10042" width="9.125" style="3" bestFit="1" customWidth="1"/>
    <col min="10043" max="10043" width="11.875" style="3" customWidth="1"/>
    <col min="10044" max="10044" width="10.875" style="3" customWidth="1"/>
    <col min="10045" max="10045" width="9.125" style="3" bestFit="1" customWidth="1"/>
    <col min="10046" max="10046" width="12.125" style="3" customWidth="1"/>
    <col min="10047" max="10047" width="11.25" style="3" customWidth="1"/>
    <col min="10048" max="10048" width="9.125" style="3" bestFit="1" customWidth="1"/>
    <col min="10049" max="10049" width="12.25" style="3" customWidth="1"/>
    <col min="10050" max="10240" width="9" style="3"/>
    <col min="10241" max="10242" width="1.875" style="3" customWidth="1"/>
    <col min="10243" max="10243" width="1.5" style="3" customWidth="1"/>
    <col min="10244" max="10244" width="2.125" style="3" customWidth="1"/>
    <col min="10245" max="10245" width="1.75" style="3" customWidth="1"/>
    <col min="10246" max="10246" width="2.125" style="3" customWidth="1"/>
    <col min="10247" max="10247" width="1.875" style="3" customWidth="1"/>
    <col min="10248" max="10248" width="37.75" style="3" customWidth="1"/>
    <col min="10249" max="10249" width="12.125" style="3" customWidth="1"/>
    <col min="10250" max="10250" width="11.625" style="3" customWidth="1"/>
    <col min="10251" max="10251" width="13.125" style="3" bestFit="1" customWidth="1"/>
    <col min="10252" max="10252" width="17.375" style="3" bestFit="1" customWidth="1"/>
    <col min="10253" max="10253" width="12.125" style="3" bestFit="1" customWidth="1"/>
    <col min="10254" max="10254" width="6.875" style="3" customWidth="1"/>
    <col min="10255" max="10255" width="11.5" style="3" bestFit="1" customWidth="1"/>
    <col min="10256" max="10256" width="9.375" style="3" bestFit="1" customWidth="1"/>
    <col min="10257" max="10259" width="8.875" style="3" customWidth="1"/>
    <col min="10260" max="10261" width="10.5" style="3" customWidth="1"/>
    <col min="10262" max="10262" width="8.875" style="3" customWidth="1"/>
    <col min="10263" max="10263" width="11" style="3" customWidth="1"/>
    <col min="10264" max="10264" width="10.5" style="3" customWidth="1"/>
    <col min="10265" max="10265" width="9.125" style="3" bestFit="1" customWidth="1"/>
    <col min="10266" max="10266" width="10.625" style="3" customWidth="1"/>
    <col min="10267" max="10267" width="10.5" style="3" customWidth="1"/>
    <col min="10268" max="10268" width="9" style="3" customWidth="1"/>
    <col min="10269" max="10269" width="11.125" style="3" customWidth="1"/>
    <col min="10270" max="10270" width="10.5" style="3" customWidth="1"/>
    <col min="10271" max="10271" width="9.125" style="3" bestFit="1" customWidth="1"/>
    <col min="10272" max="10272" width="11.375" style="3" customWidth="1"/>
    <col min="10273" max="10273" width="11.125" style="3" customWidth="1"/>
    <col min="10274" max="10274" width="9.125" style="3" bestFit="1" customWidth="1"/>
    <col min="10275" max="10276" width="10.5" style="3" customWidth="1"/>
    <col min="10277" max="10277" width="9.125" style="3" bestFit="1" customWidth="1"/>
    <col min="10278" max="10278" width="11.25" style="3" customWidth="1"/>
    <col min="10279" max="10279" width="10.625" style="3" customWidth="1"/>
    <col min="10280" max="10280" width="9.125" style="3" bestFit="1" customWidth="1"/>
    <col min="10281" max="10281" width="11.375" style="3" customWidth="1"/>
    <col min="10282" max="10282" width="11.625" style="3" customWidth="1"/>
    <col min="10283" max="10283" width="9.125" style="3" bestFit="1" customWidth="1"/>
    <col min="10284" max="10285" width="10.5" style="3" customWidth="1"/>
    <col min="10286" max="10286" width="9.125" style="3" bestFit="1" customWidth="1"/>
    <col min="10287" max="10288" width="10.5" style="3" customWidth="1"/>
    <col min="10289" max="10289" width="9.125" style="3" bestFit="1" customWidth="1"/>
    <col min="10290" max="10290" width="11.625" style="3" customWidth="1"/>
    <col min="10291" max="10291" width="11" style="3" bestFit="1" customWidth="1"/>
    <col min="10292" max="10292" width="9.125" style="3" bestFit="1" customWidth="1"/>
    <col min="10293" max="10293" width="11.125" style="3" customWidth="1"/>
    <col min="10294" max="10294" width="10.5" style="3" customWidth="1"/>
    <col min="10295" max="10295" width="9.125" style="3" bestFit="1" customWidth="1"/>
    <col min="10296" max="10297" width="10.5" style="3" customWidth="1"/>
    <col min="10298" max="10298" width="9.125" style="3" bestFit="1" customWidth="1"/>
    <col min="10299" max="10299" width="11.875" style="3" customWidth="1"/>
    <col min="10300" max="10300" width="10.875" style="3" customWidth="1"/>
    <col min="10301" max="10301" width="9.125" style="3" bestFit="1" customWidth="1"/>
    <col min="10302" max="10302" width="12.125" style="3" customWidth="1"/>
    <col min="10303" max="10303" width="11.25" style="3" customWidth="1"/>
    <col min="10304" max="10304" width="9.125" style="3" bestFit="1" customWidth="1"/>
    <col min="10305" max="10305" width="12.25" style="3" customWidth="1"/>
    <col min="10306" max="10496" width="9" style="3"/>
    <col min="10497" max="10498" width="1.875" style="3" customWidth="1"/>
    <col min="10499" max="10499" width="1.5" style="3" customWidth="1"/>
    <col min="10500" max="10500" width="2.125" style="3" customWidth="1"/>
    <col min="10501" max="10501" width="1.75" style="3" customWidth="1"/>
    <col min="10502" max="10502" width="2.125" style="3" customWidth="1"/>
    <col min="10503" max="10503" width="1.875" style="3" customWidth="1"/>
    <col min="10504" max="10504" width="37.75" style="3" customWidth="1"/>
    <col min="10505" max="10505" width="12.125" style="3" customWidth="1"/>
    <col min="10506" max="10506" width="11.625" style="3" customWidth="1"/>
    <col min="10507" max="10507" width="13.125" style="3" bestFit="1" customWidth="1"/>
    <col min="10508" max="10508" width="17.375" style="3" bestFit="1" customWidth="1"/>
    <col min="10509" max="10509" width="12.125" style="3" bestFit="1" customWidth="1"/>
    <col min="10510" max="10510" width="6.875" style="3" customWidth="1"/>
    <col min="10511" max="10511" width="11.5" style="3" bestFit="1" customWidth="1"/>
    <col min="10512" max="10512" width="9.375" style="3" bestFit="1" customWidth="1"/>
    <col min="10513" max="10515" width="8.875" style="3" customWidth="1"/>
    <col min="10516" max="10517" width="10.5" style="3" customWidth="1"/>
    <col min="10518" max="10518" width="8.875" style="3" customWidth="1"/>
    <col min="10519" max="10519" width="11" style="3" customWidth="1"/>
    <col min="10520" max="10520" width="10.5" style="3" customWidth="1"/>
    <col min="10521" max="10521" width="9.125" style="3" bestFit="1" customWidth="1"/>
    <col min="10522" max="10522" width="10.625" style="3" customWidth="1"/>
    <col min="10523" max="10523" width="10.5" style="3" customWidth="1"/>
    <col min="10524" max="10524" width="9" style="3" customWidth="1"/>
    <col min="10525" max="10525" width="11.125" style="3" customWidth="1"/>
    <col min="10526" max="10526" width="10.5" style="3" customWidth="1"/>
    <col min="10527" max="10527" width="9.125" style="3" bestFit="1" customWidth="1"/>
    <col min="10528" max="10528" width="11.375" style="3" customWidth="1"/>
    <col min="10529" max="10529" width="11.125" style="3" customWidth="1"/>
    <col min="10530" max="10530" width="9.125" style="3" bestFit="1" customWidth="1"/>
    <col min="10531" max="10532" width="10.5" style="3" customWidth="1"/>
    <col min="10533" max="10533" width="9.125" style="3" bestFit="1" customWidth="1"/>
    <col min="10534" max="10534" width="11.25" style="3" customWidth="1"/>
    <col min="10535" max="10535" width="10.625" style="3" customWidth="1"/>
    <col min="10536" max="10536" width="9.125" style="3" bestFit="1" customWidth="1"/>
    <col min="10537" max="10537" width="11.375" style="3" customWidth="1"/>
    <col min="10538" max="10538" width="11.625" style="3" customWidth="1"/>
    <col min="10539" max="10539" width="9.125" style="3" bestFit="1" customWidth="1"/>
    <col min="10540" max="10541" width="10.5" style="3" customWidth="1"/>
    <col min="10542" max="10542" width="9.125" style="3" bestFit="1" customWidth="1"/>
    <col min="10543" max="10544" width="10.5" style="3" customWidth="1"/>
    <col min="10545" max="10545" width="9.125" style="3" bestFit="1" customWidth="1"/>
    <col min="10546" max="10546" width="11.625" style="3" customWidth="1"/>
    <col min="10547" max="10547" width="11" style="3" bestFit="1" customWidth="1"/>
    <col min="10548" max="10548" width="9.125" style="3" bestFit="1" customWidth="1"/>
    <col min="10549" max="10549" width="11.125" style="3" customWidth="1"/>
    <col min="10550" max="10550" width="10.5" style="3" customWidth="1"/>
    <col min="10551" max="10551" width="9.125" style="3" bestFit="1" customWidth="1"/>
    <col min="10552" max="10553" width="10.5" style="3" customWidth="1"/>
    <col min="10554" max="10554" width="9.125" style="3" bestFit="1" customWidth="1"/>
    <col min="10555" max="10555" width="11.875" style="3" customWidth="1"/>
    <col min="10556" max="10556" width="10.875" style="3" customWidth="1"/>
    <col min="10557" max="10557" width="9.125" style="3" bestFit="1" customWidth="1"/>
    <col min="10558" max="10558" width="12.125" style="3" customWidth="1"/>
    <col min="10559" max="10559" width="11.25" style="3" customWidth="1"/>
    <col min="10560" max="10560" width="9.125" style="3" bestFit="1" customWidth="1"/>
    <col min="10561" max="10561" width="12.25" style="3" customWidth="1"/>
    <col min="10562" max="10752" width="9" style="3"/>
    <col min="10753" max="10754" width="1.875" style="3" customWidth="1"/>
    <col min="10755" max="10755" width="1.5" style="3" customWidth="1"/>
    <col min="10756" max="10756" width="2.125" style="3" customWidth="1"/>
    <col min="10757" max="10757" width="1.75" style="3" customWidth="1"/>
    <col min="10758" max="10758" width="2.125" style="3" customWidth="1"/>
    <col min="10759" max="10759" width="1.875" style="3" customWidth="1"/>
    <col min="10760" max="10760" width="37.75" style="3" customWidth="1"/>
    <col min="10761" max="10761" width="12.125" style="3" customWidth="1"/>
    <col min="10762" max="10762" width="11.625" style="3" customWidth="1"/>
    <col min="10763" max="10763" width="13.125" style="3" bestFit="1" customWidth="1"/>
    <col min="10764" max="10764" width="17.375" style="3" bestFit="1" customWidth="1"/>
    <col min="10765" max="10765" width="12.125" style="3" bestFit="1" customWidth="1"/>
    <col min="10766" max="10766" width="6.875" style="3" customWidth="1"/>
    <col min="10767" max="10767" width="11.5" style="3" bestFit="1" customWidth="1"/>
    <col min="10768" max="10768" width="9.375" style="3" bestFit="1" customWidth="1"/>
    <col min="10769" max="10771" width="8.875" style="3" customWidth="1"/>
    <col min="10772" max="10773" width="10.5" style="3" customWidth="1"/>
    <col min="10774" max="10774" width="8.875" style="3" customWidth="1"/>
    <col min="10775" max="10775" width="11" style="3" customWidth="1"/>
    <col min="10776" max="10776" width="10.5" style="3" customWidth="1"/>
    <col min="10777" max="10777" width="9.125" style="3" bestFit="1" customWidth="1"/>
    <col min="10778" max="10778" width="10.625" style="3" customWidth="1"/>
    <col min="10779" max="10779" width="10.5" style="3" customWidth="1"/>
    <col min="10780" max="10780" width="9" style="3" customWidth="1"/>
    <col min="10781" max="10781" width="11.125" style="3" customWidth="1"/>
    <col min="10782" max="10782" width="10.5" style="3" customWidth="1"/>
    <col min="10783" max="10783" width="9.125" style="3" bestFit="1" customWidth="1"/>
    <col min="10784" max="10784" width="11.375" style="3" customWidth="1"/>
    <col min="10785" max="10785" width="11.125" style="3" customWidth="1"/>
    <col min="10786" max="10786" width="9.125" style="3" bestFit="1" customWidth="1"/>
    <col min="10787" max="10788" width="10.5" style="3" customWidth="1"/>
    <col min="10789" max="10789" width="9.125" style="3" bestFit="1" customWidth="1"/>
    <col min="10790" max="10790" width="11.25" style="3" customWidth="1"/>
    <col min="10791" max="10791" width="10.625" style="3" customWidth="1"/>
    <col min="10792" max="10792" width="9.125" style="3" bestFit="1" customWidth="1"/>
    <col min="10793" max="10793" width="11.375" style="3" customWidth="1"/>
    <col min="10794" max="10794" width="11.625" style="3" customWidth="1"/>
    <col min="10795" max="10795" width="9.125" style="3" bestFit="1" customWidth="1"/>
    <col min="10796" max="10797" width="10.5" style="3" customWidth="1"/>
    <col min="10798" max="10798" width="9.125" style="3" bestFit="1" customWidth="1"/>
    <col min="10799" max="10800" width="10.5" style="3" customWidth="1"/>
    <col min="10801" max="10801" width="9.125" style="3" bestFit="1" customWidth="1"/>
    <col min="10802" max="10802" width="11.625" style="3" customWidth="1"/>
    <col min="10803" max="10803" width="11" style="3" bestFit="1" customWidth="1"/>
    <col min="10804" max="10804" width="9.125" style="3" bestFit="1" customWidth="1"/>
    <col min="10805" max="10805" width="11.125" style="3" customWidth="1"/>
    <col min="10806" max="10806" width="10.5" style="3" customWidth="1"/>
    <col min="10807" max="10807" width="9.125" style="3" bestFit="1" customWidth="1"/>
    <col min="10808" max="10809" width="10.5" style="3" customWidth="1"/>
    <col min="10810" max="10810" width="9.125" style="3" bestFit="1" customWidth="1"/>
    <col min="10811" max="10811" width="11.875" style="3" customWidth="1"/>
    <col min="10812" max="10812" width="10.875" style="3" customWidth="1"/>
    <col min="10813" max="10813" width="9.125" style="3" bestFit="1" customWidth="1"/>
    <col min="10814" max="10814" width="12.125" style="3" customWidth="1"/>
    <col min="10815" max="10815" width="11.25" style="3" customWidth="1"/>
    <col min="10816" max="10816" width="9.125" style="3" bestFit="1" customWidth="1"/>
    <col min="10817" max="10817" width="12.25" style="3" customWidth="1"/>
    <col min="10818" max="11008" width="9" style="3"/>
    <col min="11009" max="11010" width="1.875" style="3" customWidth="1"/>
    <col min="11011" max="11011" width="1.5" style="3" customWidth="1"/>
    <col min="11012" max="11012" width="2.125" style="3" customWidth="1"/>
    <col min="11013" max="11013" width="1.75" style="3" customWidth="1"/>
    <col min="11014" max="11014" width="2.125" style="3" customWidth="1"/>
    <col min="11015" max="11015" width="1.875" style="3" customWidth="1"/>
    <col min="11016" max="11016" width="37.75" style="3" customWidth="1"/>
    <col min="11017" max="11017" width="12.125" style="3" customWidth="1"/>
    <col min="11018" max="11018" width="11.625" style="3" customWidth="1"/>
    <col min="11019" max="11019" width="13.125" style="3" bestFit="1" customWidth="1"/>
    <col min="11020" max="11020" width="17.375" style="3" bestFit="1" customWidth="1"/>
    <col min="11021" max="11021" width="12.125" style="3" bestFit="1" customWidth="1"/>
    <col min="11022" max="11022" width="6.875" style="3" customWidth="1"/>
    <col min="11023" max="11023" width="11.5" style="3" bestFit="1" customWidth="1"/>
    <col min="11024" max="11024" width="9.375" style="3" bestFit="1" customWidth="1"/>
    <col min="11025" max="11027" width="8.875" style="3" customWidth="1"/>
    <col min="11028" max="11029" width="10.5" style="3" customWidth="1"/>
    <col min="11030" max="11030" width="8.875" style="3" customWidth="1"/>
    <col min="11031" max="11031" width="11" style="3" customWidth="1"/>
    <col min="11032" max="11032" width="10.5" style="3" customWidth="1"/>
    <col min="11033" max="11033" width="9.125" style="3" bestFit="1" customWidth="1"/>
    <col min="11034" max="11034" width="10.625" style="3" customWidth="1"/>
    <col min="11035" max="11035" width="10.5" style="3" customWidth="1"/>
    <col min="11036" max="11036" width="9" style="3" customWidth="1"/>
    <col min="11037" max="11037" width="11.125" style="3" customWidth="1"/>
    <col min="11038" max="11038" width="10.5" style="3" customWidth="1"/>
    <col min="11039" max="11039" width="9.125" style="3" bestFit="1" customWidth="1"/>
    <col min="11040" max="11040" width="11.375" style="3" customWidth="1"/>
    <col min="11041" max="11041" width="11.125" style="3" customWidth="1"/>
    <col min="11042" max="11042" width="9.125" style="3" bestFit="1" customWidth="1"/>
    <col min="11043" max="11044" width="10.5" style="3" customWidth="1"/>
    <col min="11045" max="11045" width="9.125" style="3" bestFit="1" customWidth="1"/>
    <col min="11046" max="11046" width="11.25" style="3" customWidth="1"/>
    <col min="11047" max="11047" width="10.625" style="3" customWidth="1"/>
    <col min="11048" max="11048" width="9.125" style="3" bestFit="1" customWidth="1"/>
    <col min="11049" max="11049" width="11.375" style="3" customWidth="1"/>
    <col min="11050" max="11050" width="11.625" style="3" customWidth="1"/>
    <col min="11051" max="11051" width="9.125" style="3" bestFit="1" customWidth="1"/>
    <col min="11052" max="11053" width="10.5" style="3" customWidth="1"/>
    <col min="11054" max="11054" width="9.125" style="3" bestFit="1" customWidth="1"/>
    <col min="11055" max="11056" width="10.5" style="3" customWidth="1"/>
    <col min="11057" max="11057" width="9.125" style="3" bestFit="1" customWidth="1"/>
    <col min="11058" max="11058" width="11.625" style="3" customWidth="1"/>
    <col min="11059" max="11059" width="11" style="3" bestFit="1" customWidth="1"/>
    <col min="11060" max="11060" width="9.125" style="3" bestFit="1" customWidth="1"/>
    <col min="11061" max="11061" width="11.125" style="3" customWidth="1"/>
    <col min="11062" max="11062" width="10.5" style="3" customWidth="1"/>
    <col min="11063" max="11063" width="9.125" style="3" bestFit="1" customWidth="1"/>
    <col min="11064" max="11065" width="10.5" style="3" customWidth="1"/>
    <col min="11066" max="11066" width="9.125" style="3" bestFit="1" customWidth="1"/>
    <col min="11067" max="11067" width="11.875" style="3" customWidth="1"/>
    <col min="11068" max="11068" width="10.875" style="3" customWidth="1"/>
    <col min="11069" max="11069" width="9.125" style="3" bestFit="1" customWidth="1"/>
    <col min="11070" max="11070" width="12.125" style="3" customWidth="1"/>
    <col min="11071" max="11071" width="11.25" style="3" customWidth="1"/>
    <col min="11072" max="11072" width="9.125" style="3" bestFit="1" customWidth="1"/>
    <col min="11073" max="11073" width="12.25" style="3" customWidth="1"/>
    <col min="11074" max="11264" width="9" style="3"/>
    <col min="11265" max="11266" width="1.875" style="3" customWidth="1"/>
    <col min="11267" max="11267" width="1.5" style="3" customWidth="1"/>
    <col min="11268" max="11268" width="2.125" style="3" customWidth="1"/>
    <col min="11269" max="11269" width="1.75" style="3" customWidth="1"/>
    <col min="11270" max="11270" width="2.125" style="3" customWidth="1"/>
    <col min="11271" max="11271" width="1.875" style="3" customWidth="1"/>
    <col min="11272" max="11272" width="37.75" style="3" customWidth="1"/>
    <col min="11273" max="11273" width="12.125" style="3" customWidth="1"/>
    <col min="11274" max="11274" width="11.625" style="3" customWidth="1"/>
    <col min="11275" max="11275" width="13.125" style="3" bestFit="1" customWidth="1"/>
    <col min="11276" max="11276" width="17.375" style="3" bestFit="1" customWidth="1"/>
    <col min="11277" max="11277" width="12.125" style="3" bestFit="1" customWidth="1"/>
    <col min="11278" max="11278" width="6.875" style="3" customWidth="1"/>
    <col min="11279" max="11279" width="11.5" style="3" bestFit="1" customWidth="1"/>
    <col min="11280" max="11280" width="9.375" style="3" bestFit="1" customWidth="1"/>
    <col min="11281" max="11283" width="8.875" style="3" customWidth="1"/>
    <col min="11284" max="11285" width="10.5" style="3" customWidth="1"/>
    <col min="11286" max="11286" width="8.875" style="3" customWidth="1"/>
    <col min="11287" max="11287" width="11" style="3" customWidth="1"/>
    <col min="11288" max="11288" width="10.5" style="3" customWidth="1"/>
    <col min="11289" max="11289" width="9.125" style="3" bestFit="1" customWidth="1"/>
    <col min="11290" max="11290" width="10.625" style="3" customWidth="1"/>
    <col min="11291" max="11291" width="10.5" style="3" customWidth="1"/>
    <col min="11292" max="11292" width="9" style="3" customWidth="1"/>
    <col min="11293" max="11293" width="11.125" style="3" customWidth="1"/>
    <col min="11294" max="11294" width="10.5" style="3" customWidth="1"/>
    <col min="11295" max="11295" width="9.125" style="3" bestFit="1" customWidth="1"/>
    <col min="11296" max="11296" width="11.375" style="3" customWidth="1"/>
    <col min="11297" max="11297" width="11.125" style="3" customWidth="1"/>
    <col min="11298" max="11298" width="9.125" style="3" bestFit="1" customWidth="1"/>
    <col min="11299" max="11300" width="10.5" style="3" customWidth="1"/>
    <col min="11301" max="11301" width="9.125" style="3" bestFit="1" customWidth="1"/>
    <col min="11302" max="11302" width="11.25" style="3" customWidth="1"/>
    <col min="11303" max="11303" width="10.625" style="3" customWidth="1"/>
    <col min="11304" max="11304" width="9.125" style="3" bestFit="1" customWidth="1"/>
    <col min="11305" max="11305" width="11.375" style="3" customWidth="1"/>
    <col min="11306" max="11306" width="11.625" style="3" customWidth="1"/>
    <col min="11307" max="11307" width="9.125" style="3" bestFit="1" customWidth="1"/>
    <col min="11308" max="11309" width="10.5" style="3" customWidth="1"/>
    <col min="11310" max="11310" width="9.125" style="3" bestFit="1" customWidth="1"/>
    <col min="11311" max="11312" width="10.5" style="3" customWidth="1"/>
    <col min="11313" max="11313" width="9.125" style="3" bestFit="1" customWidth="1"/>
    <col min="11314" max="11314" width="11.625" style="3" customWidth="1"/>
    <col min="11315" max="11315" width="11" style="3" bestFit="1" customWidth="1"/>
    <col min="11316" max="11316" width="9.125" style="3" bestFit="1" customWidth="1"/>
    <col min="11317" max="11317" width="11.125" style="3" customWidth="1"/>
    <col min="11318" max="11318" width="10.5" style="3" customWidth="1"/>
    <col min="11319" max="11319" width="9.125" style="3" bestFit="1" customWidth="1"/>
    <col min="11320" max="11321" width="10.5" style="3" customWidth="1"/>
    <col min="11322" max="11322" width="9.125" style="3" bestFit="1" customWidth="1"/>
    <col min="11323" max="11323" width="11.875" style="3" customWidth="1"/>
    <col min="11324" max="11324" width="10.875" style="3" customWidth="1"/>
    <col min="11325" max="11325" width="9.125" style="3" bestFit="1" customWidth="1"/>
    <col min="11326" max="11326" width="12.125" style="3" customWidth="1"/>
    <col min="11327" max="11327" width="11.25" style="3" customWidth="1"/>
    <col min="11328" max="11328" width="9.125" style="3" bestFit="1" customWidth="1"/>
    <col min="11329" max="11329" width="12.25" style="3" customWidth="1"/>
    <col min="11330" max="11520" width="9" style="3"/>
    <col min="11521" max="11522" width="1.875" style="3" customWidth="1"/>
    <col min="11523" max="11523" width="1.5" style="3" customWidth="1"/>
    <col min="11524" max="11524" width="2.125" style="3" customWidth="1"/>
    <col min="11525" max="11525" width="1.75" style="3" customWidth="1"/>
    <col min="11526" max="11526" width="2.125" style="3" customWidth="1"/>
    <col min="11527" max="11527" width="1.875" style="3" customWidth="1"/>
    <col min="11528" max="11528" width="37.75" style="3" customWidth="1"/>
    <col min="11529" max="11529" width="12.125" style="3" customWidth="1"/>
    <col min="11530" max="11530" width="11.625" style="3" customWidth="1"/>
    <col min="11531" max="11531" width="13.125" style="3" bestFit="1" customWidth="1"/>
    <col min="11532" max="11532" width="17.375" style="3" bestFit="1" customWidth="1"/>
    <col min="11533" max="11533" width="12.125" style="3" bestFit="1" customWidth="1"/>
    <col min="11534" max="11534" width="6.875" style="3" customWidth="1"/>
    <col min="11535" max="11535" width="11.5" style="3" bestFit="1" customWidth="1"/>
    <col min="11536" max="11536" width="9.375" style="3" bestFit="1" customWidth="1"/>
    <col min="11537" max="11539" width="8.875" style="3" customWidth="1"/>
    <col min="11540" max="11541" width="10.5" style="3" customWidth="1"/>
    <col min="11542" max="11542" width="8.875" style="3" customWidth="1"/>
    <col min="11543" max="11543" width="11" style="3" customWidth="1"/>
    <col min="11544" max="11544" width="10.5" style="3" customWidth="1"/>
    <col min="11545" max="11545" width="9.125" style="3" bestFit="1" customWidth="1"/>
    <col min="11546" max="11546" width="10.625" style="3" customWidth="1"/>
    <col min="11547" max="11547" width="10.5" style="3" customWidth="1"/>
    <col min="11548" max="11548" width="9" style="3" customWidth="1"/>
    <col min="11549" max="11549" width="11.125" style="3" customWidth="1"/>
    <col min="11550" max="11550" width="10.5" style="3" customWidth="1"/>
    <col min="11551" max="11551" width="9.125" style="3" bestFit="1" customWidth="1"/>
    <col min="11552" max="11552" width="11.375" style="3" customWidth="1"/>
    <col min="11553" max="11553" width="11.125" style="3" customWidth="1"/>
    <col min="11554" max="11554" width="9.125" style="3" bestFit="1" customWidth="1"/>
    <col min="11555" max="11556" width="10.5" style="3" customWidth="1"/>
    <col min="11557" max="11557" width="9.125" style="3" bestFit="1" customWidth="1"/>
    <col min="11558" max="11558" width="11.25" style="3" customWidth="1"/>
    <col min="11559" max="11559" width="10.625" style="3" customWidth="1"/>
    <col min="11560" max="11560" width="9.125" style="3" bestFit="1" customWidth="1"/>
    <col min="11561" max="11561" width="11.375" style="3" customWidth="1"/>
    <col min="11562" max="11562" width="11.625" style="3" customWidth="1"/>
    <col min="11563" max="11563" width="9.125" style="3" bestFit="1" customWidth="1"/>
    <col min="11564" max="11565" width="10.5" style="3" customWidth="1"/>
    <col min="11566" max="11566" width="9.125" style="3" bestFit="1" customWidth="1"/>
    <col min="11567" max="11568" width="10.5" style="3" customWidth="1"/>
    <col min="11569" max="11569" width="9.125" style="3" bestFit="1" customWidth="1"/>
    <col min="11570" max="11570" width="11.625" style="3" customWidth="1"/>
    <col min="11571" max="11571" width="11" style="3" bestFit="1" customWidth="1"/>
    <col min="11572" max="11572" width="9.125" style="3" bestFit="1" customWidth="1"/>
    <col min="11573" max="11573" width="11.125" style="3" customWidth="1"/>
    <col min="11574" max="11574" width="10.5" style="3" customWidth="1"/>
    <col min="11575" max="11575" width="9.125" style="3" bestFit="1" customWidth="1"/>
    <col min="11576" max="11577" width="10.5" style="3" customWidth="1"/>
    <col min="11578" max="11578" width="9.125" style="3" bestFit="1" customWidth="1"/>
    <col min="11579" max="11579" width="11.875" style="3" customWidth="1"/>
    <col min="11580" max="11580" width="10.875" style="3" customWidth="1"/>
    <col min="11581" max="11581" width="9.125" style="3" bestFit="1" customWidth="1"/>
    <col min="11582" max="11582" width="12.125" style="3" customWidth="1"/>
    <col min="11583" max="11583" width="11.25" style="3" customWidth="1"/>
    <col min="11584" max="11584" width="9.125" style="3" bestFit="1" customWidth="1"/>
    <col min="11585" max="11585" width="12.25" style="3" customWidth="1"/>
    <col min="11586" max="11776" width="9" style="3"/>
    <col min="11777" max="11778" width="1.875" style="3" customWidth="1"/>
    <col min="11779" max="11779" width="1.5" style="3" customWidth="1"/>
    <col min="11780" max="11780" width="2.125" style="3" customWidth="1"/>
    <col min="11781" max="11781" width="1.75" style="3" customWidth="1"/>
    <col min="11782" max="11782" width="2.125" style="3" customWidth="1"/>
    <col min="11783" max="11783" width="1.875" style="3" customWidth="1"/>
    <col min="11784" max="11784" width="37.75" style="3" customWidth="1"/>
    <col min="11785" max="11785" width="12.125" style="3" customWidth="1"/>
    <col min="11786" max="11786" width="11.625" style="3" customWidth="1"/>
    <col min="11787" max="11787" width="13.125" style="3" bestFit="1" customWidth="1"/>
    <col min="11788" max="11788" width="17.375" style="3" bestFit="1" customWidth="1"/>
    <col min="11789" max="11789" width="12.125" style="3" bestFit="1" customWidth="1"/>
    <col min="11790" max="11790" width="6.875" style="3" customWidth="1"/>
    <col min="11791" max="11791" width="11.5" style="3" bestFit="1" customWidth="1"/>
    <col min="11792" max="11792" width="9.375" style="3" bestFit="1" customWidth="1"/>
    <col min="11793" max="11795" width="8.875" style="3" customWidth="1"/>
    <col min="11796" max="11797" width="10.5" style="3" customWidth="1"/>
    <col min="11798" max="11798" width="8.875" style="3" customWidth="1"/>
    <col min="11799" max="11799" width="11" style="3" customWidth="1"/>
    <col min="11800" max="11800" width="10.5" style="3" customWidth="1"/>
    <col min="11801" max="11801" width="9.125" style="3" bestFit="1" customWidth="1"/>
    <col min="11802" max="11802" width="10.625" style="3" customWidth="1"/>
    <col min="11803" max="11803" width="10.5" style="3" customWidth="1"/>
    <col min="11804" max="11804" width="9" style="3" customWidth="1"/>
    <col min="11805" max="11805" width="11.125" style="3" customWidth="1"/>
    <col min="11806" max="11806" width="10.5" style="3" customWidth="1"/>
    <col min="11807" max="11807" width="9.125" style="3" bestFit="1" customWidth="1"/>
    <col min="11808" max="11808" width="11.375" style="3" customWidth="1"/>
    <col min="11809" max="11809" width="11.125" style="3" customWidth="1"/>
    <col min="11810" max="11810" width="9.125" style="3" bestFit="1" customWidth="1"/>
    <col min="11811" max="11812" width="10.5" style="3" customWidth="1"/>
    <col min="11813" max="11813" width="9.125" style="3" bestFit="1" customWidth="1"/>
    <col min="11814" max="11814" width="11.25" style="3" customWidth="1"/>
    <col min="11815" max="11815" width="10.625" style="3" customWidth="1"/>
    <col min="11816" max="11816" width="9.125" style="3" bestFit="1" customWidth="1"/>
    <col min="11817" max="11817" width="11.375" style="3" customWidth="1"/>
    <col min="11818" max="11818" width="11.625" style="3" customWidth="1"/>
    <col min="11819" max="11819" width="9.125" style="3" bestFit="1" customWidth="1"/>
    <col min="11820" max="11821" width="10.5" style="3" customWidth="1"/>
    <col min="11822" max="11822" width="9.125" style="3" bestFit="1" customWidth="1"/>
    <col min="11823" max="11824" width="10.5" style="3" customWidth="1"/>
    <col min="11825" max="11825" width="9.125" style="3" bestFit="1" customWidth="1"/>
    <col min="11826" max="11826" width="11.625" style="3" customWidth="1"/>
    <col min="11827" max="11827" width="11" style="3" bestFit="1" customWidth="1"/>
    <col min="11828" max="11828" width="9.125" style="3" bestFit="1" customWidth="1"/>
    <col min="11829" max="11829" width="11.125" style="3" customWidth="1"/>
    <col min="11830" max="11830" width="10.5" style="3" customWidth="1"/>
    <col min="11831" max="11831" width="9.125" style="3" bestFit="1" customWidth="1"/>
    <col min="11832" max="11833" width="10.5" style="3" customWidth="1"/>
    <col min="11834" max="11834" width="9.125" style="3" bestFit="1" customWidth="1"/>
    <col min="11835" max="11835" width="11.875" style="3" customWidth="1"/>
    <col min="11836" max="11836" width="10.875" style="3" customWidth="1"/>
    <col min="11837" max="11837" width="9.125" style="3" bestFit="1" customWidth="1"/>
    <col min="11838" max="11838" width="12.125" style="3" customWidth="1"/>
    <col min="11839" max="11839" width="11.25" style="3" customWidth="1"/>
    <col min="11840" max="11840" width="9.125" style="3" bestFit="1" customWidth="1"/>
    <col min="11841" max="11841" width="12.25" style="3" customWidth="1"/>
    <col min="11842" max="12032" width="9" style="3"/>
    <col min="12033" max="12034" width="1.875" style="3" customWidth="1"/>
    <col min="12035" max="12035" width="1.5" style="3" customWidth="1"/>
    <col min="12036" max="12036" width="2.125" style="3" customWidth="1"/>
    <col min="12037" max="12037" width="1.75" style="3" customWidth="1"/>
    <col min="12038" max="12038" width="2.125" style="3" customWidth="1"/>
    <col min="12039" max="12039" width="1.875" style="3" customWidth="1"/>
    <col min="12040" max="12040" width="37.75" style="3" customWidth="1"/>
    <col min="12041" max="12041" width="12.125" style="3" customWidth="1"/>
    <col min="12042" max="12042" width="11.625" style="3" customWidth="1"/>
    <col min="12043" max="12043" width="13.125" style="3" bestFit="1" customWidth="1"/>
    <col min="12044" max="12044" width="17.375" style="3" bestFit="1" customWidth="1"/>
    <col min="12045" max="12045" width="12.125" style="3" bestFit="1" customWidth="1"/>
    <col min="12046" max="12046" width="6.875" style="3" customWidth="1"/>
    <col min="12047" max="12047" width="11.5" style="3" bestFit="1" customWidth="1"/>
    <col min="12048" max="12048" width="9.375" style="3" bestFit="1" customWidth="1"/>
    <col min="12049" max="12051" width="8.875" style="3" customWidth="1"/>
    <col min="12052" max="12053" width="10.5" style="3" customWidth="1"/>
    <col min="12054" max="12054" width="8.875" style="3" customWidth="1"/>
    <col min="12055" max="12055" width="11" style="3" customWidth="1"/>
    <col min="12056" max="12056" width="10.5" style="3" customWidth="1"/>
    <col min="12057" max="12057" width="9.125" style="3" bestFit="1" customWidth="1"/>
    <col min="12058" max="12058" width="10.625" style="3" customWidth="1"/>
    <col min="12059" max="12059" width="10.5" style="3" customWidth="1"/>
    <col min="12060" max="12060" width="9" style="3" customWidth="1"/>
    <col min="12061" max="12061" width="11.125" style="3" customWidth="1"/>
    <col min="12062" max="12062" width="10.5" style="3" customWidth="1"/>
    <col min="12063" max="12063" width="9.125" style="3" bestFit="1" customWidth="1"/>
    <col min="12064" max="12064" width="11.375" style="3" customWidth="1"/>
    <col min="12065" max="12065" width="11.125" style="3" customWidth="1"/>
    <col min="12066" max="12066" width="9.125" style="3" bestFit="1" customWidth="1"/>
    <col min="12067" max="12068" width="10.5" style="3" customWidth="1"/>
    <col min="12069" max="12069" width="9.125" style="3" bestFit="1" customWidth="1"/>
    <col min="12070" max="12070" width="11.25" style="3" customWidth="1"/>
    <col min="12071" max="12071" width="10.625" style="3" customWidth="1"/>
    <col min="12072" max="12072" width="9.125" style="3" bestFit="1" customWidth="1"/>
    <col min="12073" max="12073" width="11.375" style="3" customWidth="1"/>
    <col min="12074" max="12074" width="11.625" style="3" customWidth="1"/>
    <col min="12075" max="12075" width="9.125" style="3" bestFit="1" customWidth="1"/>
    <col min="12076" max="12077" width="10.5" style="3" customWidth="1"/>
    <col min="12078" max="12078" width="9.125" style="3" bestFit="1" customWidth="1"/>
    <col min="12079" max="12080" width="10.5" style="3" customWidth="1"/>
    <col min="12081" max="12081" width="9.125" style="3" bestFit="1" customWidth="1"/>
    <col min="12082" max="12082" width="11.625" style="3" customWidth="1"/>
    <col min="12083" max="12083" width="11" style="3" bestFit="1" customWidth="1"/>
    <col min="12084" max="12084" width="9.125" style="3" bestFit="1" customWidth="1"/>
    <col min="12085" max="12085" width="11.125" style="3" customWidth="1"/>
    <col min="12086" max="12086" width="10.5" style="3" customWidth="1"/>
    <col min="12087" max="12087" width="9.125" style="3" bestFit="1" customWidth="1"/>
    <col min="12088" max="12089" width="10.5" style="3" customWidth="1"/>
    <col min="12090" max="12090" width="9.125" style="3" bestFit="1" customWidth="1"/>
    <col min="12091" max="12091" width="11.875" style="3" customWidth="1"/>
    <col min="12092" max="12092" width="10.875" style="3" customWidth="1"/>
    <col min="12093" max="12093" width="9.125" style="3" bestFit="1" customWidth="1"/>
    <col min="12094" max="12094" width="12.125" style="3" customWidth="1"/>
    <col min="12095" max="12095" width="11.25" style="3" customWidth="1"/>
    <col min="12096" max="12096" width="9.125" style="3" bestFit="1" customWidth="1"/>
    <col min="12097" max="12097" width="12.25" style="3" customWidth="1"/>
    <col min="12098" max="12288" width="9" style="3"/>
    <col min="12289" max="12290" width="1.875" style="3" customWidth="1"/>
    <col min="12291" max="12291" width="1.5" style="3" customWidth="1"/>
    <col min="12292" max="12292" width="2.125" style="3" customWidth="1"/>
    <col min="12293" max="12293" width="1.75" style="3" customWidth="1"/>
    <col min="12294" max="12294" width="2.125" style="3" customWidth="1"/>
    <col min="12295" max="12295" width="1.875" style="3" customWidth="1"/>
    <col min="12296" max="12296" width="37.75" style="3" customWidth="1"/>
    <col min="12297" max="12297" width="12.125" style="3" customWidth="1"/>
    <col min="12298" max="12298" width="11.625" style="3" customWidth="1"/>
    <col min="12299" max="12299" width="13.125" style="3" bestFit="1" customWidth="1"/>
    <col min="12300" max="12300" width="17.375" style="3" bestFit="1" customWidth="1"/>
    <col min="12301" max="12301" width="12.125" style="3" bestFit="1" customWidth="1"/>
    <col min="12302" max="12302" width="6.875" style="3" customWidth="1"/>
    <col min="12303" max="12303" width="11.5" style="3" bestFit="1" customWidth="1"/>
    <col min="12304" max="12304" width="9.375" style="3" bestFit="1" customWidth="1"/>
    <col min="12305" max="12307" width="8.875" style="3" customWidth="1"/>
    <col min="12308" max="12309" width="10.5" style="3" customWidth="1"/>
    <col min="12310" max="12310" width="8.875" style="3" customWidth="1"/>
    <col min="12311" max="12311" width="11" style="3" customWidth="1"/>
    <col min="12312" max="12312" width="10.5" style="3" customWidth="1"/>
    <col min="12313" max="12313" width="9.125" style="3" bestFit="1" customWidth="1"/>
    <col min="12314" max="12314" width="10.625" style="3" customWidth="1"/>
    <col min="12315" max="12315" width="10.5" style="3" customWidth="1"/>
    <col min="12316" max="12316" width="9" style="3" customWidth="1"/>
    <col min="12317" max="12317" width="11.125" style="3" customWidth="1"/>
    <col min="12318" max="12318" width="10.5" style="3" customWidth="1"/>
    <col min="12319" max="12319" width="9.125" style="3" bestFit="1" customWidth="1"/>
    <col min="12320" max="12320" width="11.375" style="3" customWidth="1"/>
    <col min="12321" max="12321" width="11.125" style="3" customWidth="1"/>
    <col min="12322" max="12322" width="9.125" style="3" bestFit="1" customWidth="1"/>
    <col min="12323" max="12324" width="10.5" style="3" customWidth="1"/>
    <col min="12325" max="12325" width="9.125" style="3" bestFit="1" customWidth="1"/>
    <col min="12326" max="12326" width="11.25" style="3" customWidth="1"/>
    <col min="12327" max="12327" width="10.625" style="3" customWidth="1"/>
    <col min="12328" max="12328" width="9.125" style="3" bestFit="1" customWidth="1"/>
    <col min="12329" max="12329" width="11.375" style="3" customWidth="1"/>
    <col min="12330" max="12330" width="11.625" style="3" customWidth="1"/>
    <col min="12331" max="12331" width="9.125" style="3" bestFit="1" customWidth="1"/>
    <col min="12332" max="12333" width="10.5" style="3" customWidth="1"/>
    <col min="12334" max="12334" width="9.125" style="3" bestFit="1" customWidth="1"/>
    <col min="12335" max="12336" width="10.5" style="3" customWidth="1"/>
    <col min="12337" max="12337" width="9.125" style="3" bestFit="1" customWidth="1"/>
    <col min="12338" max="12338" width="11.625" style="3" customWidth="1"/>
    <col min="12339" max="12339" width="11" style="3" bestFit="1" customWidth="1"/>
    <col min="12340" max="12340" width="9.125" style="3" bestFit="1" customWidth="1"/>
    <col min="12341" max="12341" width="11.125" style="3" customWidth="1"/>
    <col min="12342" max="12342" width="10.5" style="3" customWidth="1"/>
    <col min="12343" max="12343" width="9.125" style="3" bestFit="1" customWidth="1"/>
    <col min="12344" max="12345" width="10.5" style="3" customWidth="1"/>
    <col min="12346" max="12346" width="9.125" style="3" bestFit="1" customWidth="1"/>
    <col min="12347" max="12347" width="11.875" style="3" customWidth="1"/>
    <col min="12348" max="12348" width="10.875" style="3" customWidth="1"/>
    <col min="12349" max="12349" width="9.125" style="3" bestFit="1" customWidth="1"/>
    <col min="12350" max="12350" width="12.125" style="3" customWidth="1"/>
    <col min="12351" max="12351" width="11.25" style="3" customWidth="1"/>
    <col min="12352" max="12352" width="9.125" style="3" bestFit="1" customWidth="1"/>
    <col min="12353" max="12353" width="12.25" style="3" customWidth="1"/>
    <col min="12354" max="12544" width="9" style="3"/>
    <col min="12545" max="12546" width="1.875" style="3" customWidth="1"/>
    <col min="12547" max="12547" width="1.5" style="3" customWidth="1"/>
    <col min="12548" max="12548" width="2.125" style="3" customWidth="1"/>
    <col min="12549" max="12549" width="1.75" style="3" customWidth="1"/>
    <col min="12550" max="12550" width="2.125" style="3" customWidth="1"/>
    <col min="12551" max="12551" width="1.875" style="3" customWidth="1"/>
    <col min="12552" max="12552" width="37.75" style="3" customWidth="1"/>
    <col min="12553" max="12553" width="12.125" style="3" customWidth="1"/>
    <col min="12554" max="12554" width="11.625" style="3" customWidth="1"/>
    <col min="12555" max="12555" width="13.125" style="3" bestFit="1" customWidth="1"/>
    <col min="12556" max="12556" width="17.375" style="3" bestFit="1" customWidth="1"/>
    <col min="12557" max="12557" width="12.125" style="3" bestFit="1" customWidth="1"/>
    <col min="12558" max="12558" width="6.875" style="3" customWidth="1"/>
    <col min="12559" max="12559" width="11.5" style="3" bestFit="1" customWidth="1"/>
    <col min="12560" max="12560" width="9.375" style="3" bestFit="1" customWidth="1"/>
    <col min="12561" max="12563" width="8.875" style="3" customWidth="1"/>
    <col min="12564" max="12565" width="10.5" style="3" customWidth="1"/>
    <col min="12566" max="12566" width="8.875" style="3" customWidth="1"/>
    <col min="12567" max="12567" width="11" style="3" customWidth="1"/>
    <col min="12568" max="12568" width="10.5" style="3" customWidth="1"/>
    <col min="12569" max="12569" width="9.125" style="3" bestFit="1" customWidth="1"/>
    <col min="12570" max="12570" width="10.625" style="3" customWidth="1"/>
    <col min="12571" max="12571" width="10.5" style="3" customWidth="1"/>
    <col min="12572" max="12572" width="9" style="3" customWidth="1"/>
    <col min="12573" max="12573" width="11.125" style="3" customWidth="1"/>
    <col min="12574" max="12574" width="10.5" style="3" customWidth="1"/>
    <col min="12575" max="12575" width="9.125" style="3" bestFit="1" customWidth="1"/>
    <col min="12576" max="12576" width="11.375" style="3" customWidth="1"/>
    <col min="12577" max="12577" width="11.125" style="3" customWidth="1"/>
    <col min="12578" max="12578" width="9.125" style="3" bestFit="1" customWidth="1"/>
    <col min="12579" max="12580" width="10.5" style="3" customWidth="1"/>
    <col min="12581" max="12581" width="9.125" style="3" bestFit="1" customWidth="1"/>
    <col min="12582" max="12582" width="11.25" style="3" customWidth="1"/>
    <col min="12583" max="12583" width="10.625" style="3" customWidth="1"/>
    <col min="12584" max="12584" width="9.125" style="3" bestFit="1" customWidth="1"/>
    <col min="12585" max="12585" width="11.375" style="3" customWidth="1"/>
    <col min="12586" max="12586" width="11.625" style="3" customWidth="1"/>
    <col min="12587" max="12587" width="9.125" style="3" bestFit="1" customWidth="1"/>
    <col min="12588" max="12589" width="10.5" style="3" customWidth="1"/>
    <col min="12590" max="12590" width="9.125" style="3" bestFit="1" customWidth="1"/>
    <col min="12591" max="12592" width="10.5" style="3" customWidth="1"/>
    <col min="12593" max="12593" width="9.125" style="3" bestFit="1" customWidth="1"/>
    <col min="12594" max="12594" width="11.625" style="3" customWidth="1"/>
    <col min="12595" max="12595" width="11" style="3" bestFit="1" customWidth="1"/>
    <col min="12596" max="12596" width="9.125" style="3" bestFit="1" customWidth="1"/>
    <col min="12597" max="12597" width="11.125" style="3" customWidth="1"/>
    <col min="12598" max="12598" width="10.5" style="3" customWidth="1"/>
    <col min="12599" max="12599" width="9.125" style="3" bestFit="1" customWidth="1"/>
    <col min="12600" max="12601" width="10.5" style="3" customWidth="1"/>
    <col min="12602" max="12602" width="9.125" style="3" bestFit="1" customWidth="1"/>
    <col min="12603" max="12603" width="11.875" style="3" customWidth="1"/>
    <col min="12604" max="12604" width="10.875" style="3" customWidth="1"/>
    <col min="12605" max="12605" width="9.125" style="3" bestFit="1" customWidth="1"/>
    <col min="12606" max="12606" width="12.125" style="3" customWidth="1"/>
    <col min="12607" max="12607" width="11.25" style="3" customWidth="1"/>
    <col min="12608" max="12608" width="9.125" style="3" bestFit="1" customWidth="1"/>
    <col min="12609" max="12609" width="12.25" style="3" customWidth="1"/>
    <col min="12610" max="12800" width="9" style="3"/>
    <col min="12801" max="12802" width="1.875" style="3" customWidth="1"/>
    <col min="12803" max="12803" width="1.5" style="3" customWidth="1"/>
    <col min="12804" max="12804" width="2.125" style="3" customWidth="1"/>
    <col min="12805" max="12805" width="1.75" style="3" customWidth="1"/>
    <col min="12806" max="12806" width="2.125" style="3" customWidth="1"/>
    <col min="12807" max="12807" width="1.875" style="3" customWidth="1"/>
    <col min="12808" max="12808" width="37.75" style="3" customWidth="1"/>
    <col min="12809" max="12809" width="12.125" style="3" customWidth="1"/>
    <col min="12810" max="12810" width="11.625" style="3" customWidth="1"/>
    <col min="12811" max="12811" width="13.125" style="3" bestFit="1" customWidth="1"/>
    <col min="12812" max="12812" width="17.375" style="3" bestFit="1" customWidth="1"/>
    <col min="12813" max="12813" width="12.125" style="3" bestFit="1" customWidth="1"/>
    <col min="12814" max="12814" width="6.875" style="3" customWidth="1"/>
    <col min="12815" max="12815" width="11.5" style="3" bestFit="1" customWidth="1"/>
    <col min="12816" max="12816" width="9.375" style="3" bestFit="1" customWidth="1"/>
    <col min="12817" max="12819" width="8.875" style="3" customWidth="1"/>
    <col min="12820" max="12821" width="10.5" style="3" customWidth="1"/>
    <col min="12822" max="12822" width="8.875" style="3" customWidth="1"/>
    <col min="12823" max="12823" width="11" style="3" customWidth="1"/>
    <col min="12824" max="12824" width="10.5" style="3" customWidth="1"/>
    <col min="12825" max="12825" width="9.125" style="3" bestFit="1" customWidth="1"/>
    <col min="12826" max="12826" width="10.625" style="3" customWidth="1"/>
    <col min="12827" max="12827" width="10.5" style="3" customWidth="1"/>
    <col min="12828" max="12828" width="9" style="3" customWidth="1"/>
    <col min="12829" max="12829" width="11.125" style="3" customWidth="1"/>
    <col min="12830" max="12830" width="10.5" style="3" customWidth="1"/>
    <col min="12831" max="12831" width="9.125" style="3" bestFit="1" customWidth="1"/>
    <col min="12832" max="12832" width="11.375" style="3" customWidth="1"/>
    <col min="12833" max="12833" width="11.125" style="3" customWidth="1"/>
    <col min="12834" max="12834" width="9.125" style="3" bestFit="1" customWidth="1"/>
    <col min="12835" max="12836" width="10.5" style="3" customWidth="1"/>
    <col min="12837" max="12837" width="9.125" style="3" bestFit="1" customWidth="1"/>
    <col min="12838" max="12838" width="11.25" style="3" customWidth="1"/>
    <col min="12839" max="12839" width="10.625" style="3" customWidth="1"/>
    <col min="12840" max="12840" width="9.125" style="3" bestFit="1" customWidth="1"/>
    <col min="12841" max="12841" width="11.375" style="3" customWidth="1"/>
    <col min="12842" max="12842" width="11.625" style="3" customWidth="1"/>
    <col min="12843" max="12843" width="9.125" style="3" bestFit="1" customWidth="1"/>
    <col min="12844" max="12845" width="10.5" style="3" customWidth="1"/>
    <col min="12846" max="12846" width="9.125" style="3" bestFit="1" customWidth="1"/>
    <col min="12847" max="12848" width="10.5" style="3" customWidth="1"/>
    <col min="12849" max="12849" width="9.125" style="3" bestFit="1" customWidth="1"/>
    <col min="12850" max="12850" width="11.625" style="3" customWidth="1"/>
    <col min="12851" max="12851" width="11" style="3" bestFit="1" customWidth="1"/>
    <col min="12852" max="12852" width="9.125" style="3" bestFit="1" customWidth="1"/>
    <col min="12853" max="12853" width="11.125" style="3" customWidth="1"/>
    <col min="12854" max="12854" width="10.5" style="3" customWidth="1"/>
    <col min="12855" max="12855" width="9.125" style="3" bestFit="1" customWidth="1"/>
    <col min="12856" max="12857" width="10.5" style="3" customWidth="1"/>
    <col min="12858" max="12858" width="9.125" style="3" bestFit="1" customWidth="1"/>
    <col min="12859" max="12859" width="11.875" style="3" customWidth="1"/>
    <col min="12860" max="12860" width="10.875" style="3" customWidth="1"/>
    <col min="12861" max="12861" width="9.125" style="3" bestFit="1" customWidth="1"/>
    <col min="12862" max="12862" width="12.125" style="3" customWidth="1"/>
    <col min="12863" max="12863" width="11.25" style="3" customWidth="1"/>
    <col min="12864" max="12864" width="9.125" style="3" bestFit="1" customWidth="1"/>
    <col min="12865" max="12865" width="12.25" style="3" customWidth="1"/>
    <col min="12866" max="13056" width="9" style="3"/>
    <col min="13057" max="13058" width="1.875" style="3" customWidth="1"/>
    <col min="13059" max="13059" width="1.5" style="3" customWidth="1"/>
    <col min="13060" max="13060" width="2.125" style="3" customWidth="1"/>
    <col min="13061" max="13061" width="1.75" style="3" customWidth="1"/>
    <col min="13062" max="13062" width="2.125" style="3" customWidth="1"/>
    <col min="13063" max="13063" width="1.875" style="3" customWidth="1"/>
    <col min="13064" max="13064" width="37.75" style="3" customWidth="1"/>
    <col min="13065" max="13065" width="12.125" style="3" customWidth="1"/>
    <col min="13066" max="13066" width="11.625" style="3" customWidth="1"/>
    <col min="13067" max="13067" width="13.125" style="3" bestFit="1" customWidth="1"/>
    <col min="13068" max="13068" width="17.375" style="3" bestFit="1" customWidth="1"/>
    <col min="13069" max="13069" width="12.125" style="3" bestFit="1" customWidth="1"/>
    <col min="13070" max="13070" width="6.875" style="3" customWidth="1"/>
    <col min="13071" max="13071" width="11.5" style="3" bestFit="1" customWidth="1"/>
    <col min="13072" max="13072" width="9.375" style="3" bestFit="1" customWidth="1"/>
    <col min="13073" max="13075" width="8.875" style="3" customWidth="1"/>
    <col min="13076" max="13077" width="10.5" style="3" customWidth="1"/>
    <col min="13078" max="13078" width="8.875" style="3" customWidth="1"/>
    <col min="13079" max="13079" width="11" style="3" customWidth="1"/>
    <col min="13080" max="13080" width="10.5" style="3" customWidth="1"/>
    <col min="13081" max="13081" width="9.125" style="3" bestFit="1" customWidth="1"/>
    <col min="13082" max="13082" width="10.625" style="3" customWidth="1"/>
    <col min="13083" max="13083" width="10.5" style="3" customWidth="1"/>
    <col min="13084" max="13084" width="9" style="3" customWidth="1"/>
    <col min="13085" max="13085" width="11.125" style="3" customWidth="1"/>
    <col min="13086" max="13086" width="10.5" style="3" customWidth="1"/>
    <col min="13087" max="13087" width="9.125" style="3" bestFit="1" customWidth="1"/>
    <col min="13088" max="13088" width="11.375" style="3" customWidth="1"/>
    <col min="13089" max="13089" width="11.125" style="3" customWidth="1"/>
    <col min="13090" max="13090" width="9.125" style="3" bestFit="1" customWidth="1"/>
    <col min="13091" max="13092" width="10.5" style="3" customWidth="1"/>
    <col min="13093" max="13093" width="9.125" style="3" bestFit="1" customWidth="1"/>
    <col min="13094" max="13094" width="11.25" style="3" customWidth="1"/>
    <col min="13095" max="13095" width="10.625" style="3" customWidth="1"/>
    <col min="13096" max="13096" width="9.125" style="3" bestFit="1" customWidth="1"/>
    <col min="13097" max="13097" width="11.375" style="3" customWidth="1"/>
    <col min="13098" max="13098" width="11.625" style="3" customWidth="1"/>
    <col min="13099" max="13099" width="9.125" style="3" bestFit="1" customWidth="1"/>
    <col min="13100" max="13101" width="10.5" style="3" customWidth="1"/>
    <col min="13102" max="13102" width="9.125" style="3" bestFit="1" customWidth="1"/>
    <col min="13103" max="13104" width="10.5" style="3" customWidth="1"/>
    <col min="13105" max="13105" width="9.125" style="3" bestFit="1" customWidth="1"/>
    <col min="13106" max="13106" width="11.625" style="3" customWidth="1"/>
    <col min="13107" max="13107" width="11" style="3" bestFit="1" customWidth="1"/>
    <col min="13108" max="13108" width="9.125" style="3" bestFit="1" customWidth="1"/>
    <col min="13109" max="13109" width="11.125" style="3" customWidth="1"/>
    <col min="13110" max="13110" width="10.5" style="3" customWidth="1"/>
    <col min="13111" max="13111" width="9.125" style="3" bestFit="1" customWidth="1"/>
    <col min="13112" max="13113" width="10.5" style="3" customWidth="1"/>
    <col min="13114" max="13114" width="9.125" style="3" bestFit="1" customWidth="1"/>
    <col min="13115" max="13115" width="11.875" style="3" customWidth="1"/>
    <col min="13116" max="13116" width="10.875" style="3" customWidth="1"/>
    <col min="13117" max="13117" width="9.125" style="3" bestFit="1" customWidth="1"/>
    <col min="13118" max="13118" width="12.125" style="3" customWidth="1"/>
    <col min="13119" max="13119" width="11.25" style="3" customWidth="1"/>
    <col min="13120" max="13120" width="9.125" style="3" bestFit="1" customWidth="1"/>
    <col min="13121" max="13121" width="12.25" style="3" customWidth="1"/>
    <col min="13122" max="13312" width="9" style="3"/>
    <col min="13313" max="13314" width="1.875" style="3" customWidth="1"/>
    <col min="13315" max="13315" width="1.5" style="3" customWidth="1"/>
    <col min="13316" max="13316" width="2.125" style="3" customWidth="1"/>
    <col min="13317" max="13317" width="1.75" style="3" customWidth="1"/>
    <col min="13318" max="13318" width="2.125" style="3" customWidth="1"/>
    <col min="13319" max="13319" width="1.875" style="3" customWidth="1"/>
    <col min="13320" max="13320" width="37.75" style="3" customWidth="1"/>
    <col min="13321" max="13321" width="12.125" style="3" customWidth="1"/>
    <col min="13322" max="13322" width="11.625" style="3" customWidth="1"/>
    <col min="13323" max="13323" width="13.125" style="3" bestFit="1" customWidth="1"/>
    <col min="13324" max="13324" width="17.375" style="3" bestFit="1" customWidth="1"/>
    <col min="13325" max="13325" width="12.125" style="3" bestFit="1" customWidth="1"/>
    <col min="13326" max="13326" width="6.875" style="3" customWidth="1"/>
    <col min="13327" max="13327" width="11.5" style="3" bestFit="1" customWidth="1"/>
    <col min="13328" max="13328" width="9.375" style="3" bestFit="1" customWidth="1"/>
    <col min="13329" max="13331" width="8.875" style="3" customWidth="1"/>
    <col min="13332" max="13333" width="10.5" style="3" customWidth="1"/>
    <col min="13334" max="13334" width="8.875" style="3" customWidth="1"/>
    <col min="13335" max="13335" width="11" style="3" customWidth="1"/>
    <col min="13336" max="13336" width="10.5" style="3" customWidth="1"/>
    <col min="13337" max="13337" width="9.125" style="3" bestFit="1" customWidth="1"/>
    <col min="13338" max="13338" width="10.625" style="3" customWidth="1"/>
    <col min="13339" max="13339" width="10.5" style="3" customWidth="1"/>
    <col min="13340" max="13340" width="9" style="3" customWidth="1"/>
    <col min="13341" max="13341" width="11.125" style="3" customWidth="1"/>
    <col min="13342" max="13342" width="10.5" style="3" customWidth="1"/>
    <col min="13343" max="13343" width="9.125" style="3" bestFit="1" customWidth="1"/>
    <col min="13344" max="13344" width="11.375" style="3" customWidth="1"/>
    <col min="13345" max="13345" width="11.125" style="3" customWidth="1"/>
    <col min="13346" max="13346" width="9.125" style="3" bestFit="1" customWidth="1"/>
    <col min="13347" max="13348" width="10.5" style="3" customWidth="1"/>
    <col min="13349" max="13349" width="9.125" style="3" bestFit="1" customWidth="1"/>
    <col min="13350" max="13350" width="11.25" style="3" customWidth="1"/>
    <col min="13351" max="13351" width="10.625" style="3" customWidth="1"/>
    <col min="13352" max="13352" width="9.125" style="3" bestFit="1" customWidth="1"/>
    <col min="13353" max="13353" width="11.375" style="3" customWidth="1"/>
    <col min="13354" max="13354" width="11.625" style="3" customWidth="1"/>
    <col min="13355" max="13355" width="9.125" style="3" bestFit="1" customWidth="1"/>
    <col min="13356" max="13357" width="10.5" style="3" customWidth="1"/>
    <col min="13358" max="13358" width="9.125" style="3" bestFit="1" customWidth="1"/>
    <col min="13359" max="13360" width="10.5" style="3" customWidth="1"/>
    <col min="13361" max="13361" width="9.125" style="3" bestFit="1" customWidth="1"/>
    <col min="13362" max="13362" width="11.625" style="3" customWidth="1"/>
    <col min="13363" max="13363" width="11" style="3" bestFit="1" customWidth="1"/>
    <col min="13364" max="13364" width="9.125" style="3" bestFit="1" customWidth="1"/>
    <col min="13365" max="13365" width="11.125" style="3" customWidth="1"/>
    <col min="13366" max="13366" width="10.5" style="3" customWidth="1"/>
    <col min="13367" max="13367" width="9.125" style="3" bestFit="1" customWidth="1"/>
    <col min="13368" max="13369" width="10.5" style="3" customWidth="1"/>
    <col min="13370" max="13370" width="9.125" style="3" bestFit="1" customWidth="1"/>
    <col min="13371" max="13371" width="11.875" style="3" customWidth="1"/>
    <col min="13372" max="13372" width="10.875" style="3" customWidth="1"/>
    <col min="13373" max="13373" width="9.125" style="3" bestFit="1" customWidth="1"/>
    <col min="13374" max="13374" width="12.125" style="3" customWidth="1"/>
    <col min="13375" max="13375" width="11.25" style="3" customWidth="1"/>
    <col min="13376" max="13376" width="9.125" style="3" bestFit="1" customWidth="1"/>
    <col min="13377" max="13377" width="12.25" style="3" customWidth="1"/>
    <col min="13378" max="13568" width="9" style="3"/>
    <col min="13569" max="13570" width="1.875" style="3" customWidth="1"/>
    <col min="13571" max="13571" width="1.5" style="3" customWidth="1"/>
    <col min="13572" max="13572" width="2.125" style="3" customWidth="1"/>
    <col min="13573" max="13573" width="1.75" style="3" customWidth="1"/>
    <col min="13574" max="13574" width="2.125" style="3" customWidth="1"/>
    <col min="13575" max="13575" width="1.875" style="3" customWidth="1"/>
    <col min="13576" max="13576" width="37.75" style="3" customWidth="1"/>
    <col min="13577" max="13577" width="12.125" style="3" customWidth="1"/>
    <col min="13578" max="13578" width="11.625" style="3" customWidth="1"/>
    <col min="13579" max="13579" width="13.125" style="3" bestFit="1" customWidth="1"/>
    <col min="13580" max="13580" width="17.375" style="3" bestFit="1" customWidth="1"/>
    <col min="13581" max="13581" width="12.125" style="3" bestFit="1" customWidth="1"/>
    <col min="13582" max="13582" width="6.875" style="3" customWidth="1"/>
    <col min="13583" max="13583" width="11.5" style="3" bestFit="1" customWidth="1"/>
    <col min="13584" max="13584" width="9.375" style="3" bestFit="1" customWidth="1"/>
    <col min="13585" max="13587" width="8.875" style="3" customWidth="1"/>
    <col min="13588" max="13589" width="10.5" style="3" customWidth="1"/>
    <col min="13590" max="13590" width="8.875" style="3" customWidth="1"/>
    <col min="13591" max="13591" width="11" style="3" customWidth="1"/>
    <col min="13592" max="13592" width="10.5" style="3" customWidth="1"/>
    <col min="13593" max="13593" width="9.125" style="3" bestFit="1" customWidth="1"/>
    <col min="13594" max="13594" width="10.625" style="3" customWidth="1"/>
    <col min="13595" max="13595" width="10.5" style="3" customWidth="1"/>
    <col min="13596" max="13596" width="9" style="3" customWidth="1"/>
    <col min="13597" max="13597" width="11.125" style="3" customWidth="1"/>
    <col min="13598" max="13598" width="10.5" style="3" customWidth="1"/>
    <col min="13599" max="13599" width="9.125" style="3" bestFit="1" customWidth="1"/>
    <col min="13600" max="13600" width="11.375" style="3" customWidth="1"/>
    <col min="13601" max="13601" width="11.125" style="3" customWidth="1"/>
    <col min="13602" max="13602" width="9.125" style="3" bestFit="1" customWidth="1"/>
    <col min="13603" max="13604" width="10.5" style="3" customWidth="1"/>
    <col min="13605" max="13605" width="9.125" style="3" bestFit="1" customWidth="1"/>
    <col min="13606" max="13606" width="11.25" style="3" customWidth="1"/>
    <col min="13607" max="13607" width="10.625" style="3" customWidth="1"/>
    <col min="13608" max="13608" width="9.125" style="3" bestFit="1" customWidth="1"/>
    <col min="13609" max="13609" width="11.375" style="3" customWidth="1"/>
    <col min="13610" max="13610" width="11.625" style="3" customWidth="1"/>
    <col min="13611" max="13611" width="9.125" style="3" bestFit="1" customWidth="1"/>
    <col min="13612" max="13613" width="10.5" style="3" customWidth="1"/>
    <col min="13614" max="13614" width="9.125" style="3" bestFit="1" customWidth="1"/>
    <col min="13615" max="13616" width="10.5" style="3" customWidth="1"/>
    <col min="13617" max="13617" width="9.125" style="3" bestFit="1" customWidth="1"/>
    <col min="13618" max="13618" width="11.625" style="3" customWidth="1"/>
    <col min="13619" max="13619" width="11" style="3" bestFit="1" customWidth="1"/>
    <col min="13620" max="13620" width="9.125" style="3" bestFit="1" customWidth="1"/>
    <col min="13621" max="13621" width="11.125" style="3" customWidth="1"/>
    <col min="13622" max="13622" width="10.5" style="3" customWidth="1"/>
    <col min="13623" max="13623" width="9.125" style="3" bestFit="1" customWidth="1"/>
    <col min="13624" max="13625" width="10.5" style="3" customWidth="1"/>
    <col min="13626" max="13626" width="9.125" style="3" bestFit="1" customWidth="1"/>
    <col min="13627" max="13627" width="11.875" style="3" customWidth="1"/>
    <col min="13628" max="13628" width="10.875" style="3" customWidth="1"/>
    <col min="13629" max="13629" width="9.125" style="3" bestFit="1" customWidth="1"/>
    <col min="13630" max="13630" width="12.125" style="3" customWidth="1"/>
    <col min="13631" max="13631" width="11.25" style="3" customWidth="1"/>
    <col min="13632" max="13632" width="9.125" style="3" bestFit="1" customWidth="1"/>
    <col min="13633" max="13633" width="12.25" style="3" customWidth="1"/>
    <col min="13634" max="13824" width="9" style="3"/>
    <col min="13825" max="13826" width="1.875" style="3" customWidth="1"/>
    <col min="13827" max="13827" width="1.5" style="3" customWidth="1"/>
    <col min="13828" max="13828" width="2.125" style="3" customWidth="1"/>
    <col min="13829" max="13829" width="1.75" style="3" customWidth="1"/>
    <col min="13830" max="13830" width="2.125" style="3" customWidth="1"/>
    <col min="13831" max="13831" width="1.875" style="3" customWidth="1"/>
    <col min="13832" max="13832" width="37.75" style="3" customWidth="1"/>
    <col min="13833" max="13833" width="12.125" style="3" customWidth="1"/>
    <col min="13834" max="13834" width="11.625" style="3" customWidth="1"/>
    <col min="13835" max="13835" width="13.125" style="3" bestFit="1" customWidth="1"/>
    <col min="13836" max="13836" width="17.375" style="3" bestFit="1" customWidth="1"/>
    <col min="13837" max="13837" width="12.125" style="3" bestFit="1" customWidth="1"/>
    <col min="13838" max="13838" width="6.875" style="3" customWidth="1"/>
    <col min="13839" max="13839" width="11.5" style="3" bestFit="1" customWidth="1"/>
    <col min="13840" max="13840" width="9.375" style="3" bestFit="1" customWidth="1"/>
    <col min="13841" max="13843" width="8.875" style="3" customWidth="1"/>
    <col min="13844" max="13845" width="10.5" style="3" customWidth="1"/>
    <col min="13846" max="13846" width="8.875" style="3" customWidth="1"/>
    <col min="13847" max="13847" width="11" style="3" customWidth="1"/>
    <col min="13848" max="13848" width="10.5" style="3" customWidth="1"/>
    <col min="13849" max="13849" width="9.125" style="3" bestFit="1" customWidth="1"/>
    <col min="13850" max="13850" width="10.625" style="3" customWidth="1"/>
    <col min="13851" max="13851" width="10.5" style="3" customWidth="1"/>
    <col min="13852" max="13852" width="9" style="3" customWidth="1"/>
    <col min="13853" max="13853" width="11.125" style="3" customWidth="1"/>
    <col min="13854" max="13854" width="10.5" style="3" customWidth="1"/>
    <col min="13855" max="13855" width="9.125" style="3" bestFit="1" customWidth="1"/>
    <col min="13856" max="13856" width="11.375" style="3" customWidth="1"/>
    <col min="13857" max="13857" width="11.125" style="3" customWidth="1"/>
    <col min="13858" max="13858" width="9.125" style="3" bestFit="1" customWidth="1"/>
    <col min="13859" max="13860" width="10.5" style="3" customWidth="1"/>
    <col min="13861" max="13861" width="9.125" style="3" bestFit="1" customWidth="1"/>
    <col min="13862" max="13862" width="11.25" style="3" customWidth="1"/>
    <col min="13863" max="13863" width="10.625" style="3" customWidth="1"/>
    <col min="13864" max="13864" width="9.125" style="3" bestFit="1" customWidth="1"/>
    <col min="13865" max="13865" width="11.375" style="3" customWidth="1"/>
    <col min="13866" max="13866" width="11.625" style="3" customWidth="1"/>
    <col min="13867" max="13867" width="9.125" style="3" bestFit="1" customWidth="1"/>
    <col min="13868" max="13869" width="10.5" style="3" customWidth="1"/>
    <col min="13870" max="13870" width="9.125" style="3" bestFit="1" customWidth="1"/>
    <col min="13871" max="13872" width="10.5" style="3" customWidth="1"/>
    <col min="13873" max="13873" width="9.125" style="3" bestFit="1" customWidth="1"/>
    <col min="13874" max="13874" width="11.625" style="3" customWidth="1"/>
    <col min="13875" max="13875" width="11" style="3" bestFit="1" customWidth="1"/>
    <col min="13876" max="13876" width="9.125" style="3" bestFit="1" customWidth="1"/>
    <col min="13877" max="13877" width="11.125" style="3" customWidth="1"/>
    <col min="13878" max="13878" width="10.5" style="3" customWidth="1"/>
    <col min="13879" max="13879" width="9.125" style="3" bestFit="1" customWidth="1"/>
    <col min="13880" max="13881" width="10.5" style="3" customWidth="1"/>
    <col min="13882" max="13882" width="9.125" style="3" bestFit="1" customWidth="1"/>
    <col min="13883" max="13883" width="11.875" style="3" customWidth="1"/>
    <col min="13884" max="13884" width="10.875" style="3" customWidth="1"/>
    <col min="13885" max="13885" width="9.125" style="3" bestFit="1" customWidth="1"/>
    <col min="13886" max="13886" width="12.125" style="3" customWidth="1"/>
    <col min="13887" max="13887" width="11.25" style="3" customWidth="1"/>
    <col min="13888" max="13888" width="9.125" style="3" bestFit="1" customWidth="1"/>
    <col min="13889" max="13889" width="12.25" style="3" customWidth="1"/>
    <col min="13890" max="14080" width="9" style="3"/>
    <col min="14081" max="14082" width="1.875" style="3" customWidth="1"/>
    <col min="14083" max="14083" width="1.5" style="3" customWidth="1"/>
    <col min="14084" max="14084" width="2.125" style="3" customWidth="1"/>
    <col min="14085" max="14085" width="1.75" style="3" customWidth="1"/>
    <col min="14086" max="14086" width="2.125" style="3" customWidth="1"/>
    <col min="14087" max="14087" width="1.875" style="3" customWidth="1"/>
    <col min="14088" max="14088" width="37.75" style="3" customWidth="1"/>
    <col min="14089" max="14089" width="12.125" style="3" customWidth="1"/>
    <col min="14090" max="14090" width="11.625" style="3" customWidth="1"/>
    <col min="14091" max="14091" width="13.125" style="3" bestFit="1" customWidth="1"/>
    <col min="14092" max="14092" width="17.375" style="3" bestFit="1" customWidth="1"/>
    <col min="14093" max="14093" width="12.125" style="3" bestFit="1" customWidth="1"/>
    <col min="14094" max="14094" width="6.875" style="3" customWidth="1"/>
    <col min="14095" max="14095" width="11.5" style="3" bestFit="1" customWidth="1"/>
    <col min="14096" max="14096" width="9.375" style="3" bestFit="1" customWidth="1"/>
    <col min="14097" max="14099" width="8.875" style="3" customWidth="1"/>
    <col min="14100" max="14101" width="10.5" style="3" customWidth="1"/>
    <col min="14102" max="14102" width="8.875" style="3" customWidth="1"/>
    <col min="14103" max="14103" width="11" style="3" customWidth="1"/>
    <col min="14104" max="14104" width="10.5" style="3" customWidth="1"/>
    <col min="14105" max="14105" width="9.125" style="3" bestFit="1" customWidth="1"/>
    <col min="14106" max="14106" width="10.625" style="3" customWidth="1"/>
    <col min="14107" max="14107" width="10.5" style="3" customWidth="1"/>
    <col min="14108" max="14108" width="9" style="3" customWidth="1"/>
    <col min="14109" max="14109" width="11.125" style="3" customWidth="1"/>
    <col min="14110" max="14110" width="10.5" style="3" customWidth="1"/>
    <col min="14111" max="14111" width="9.125" style="3" bestFit="1" customWidth="1"/>
    <col min="14112" max="14112" width="11.375" style="3" customWidth="1"/>
    <col min="14113" max="14113" width="11.125" style="3" customWidth="1"/>
    <col min="14114" max="14114" width="9.125" style="3" bestFit="1" customWidth="1"/>
    <col min="14115" max="14116" width="10.5" style="3" customWidth="1"/>
    <col min="14117" max="14117" width="9.125" style="3" bestFit="1" customWidth="1"/>
    <col min="14118" max="14118" width="11.25" style="3" customWidth="1"/>
    <col min="14119" max="14119" width="10.625" style="3" customWidth="1"/>
    <col min="14120" max="14120" width="9.125" style="3" bestFit="1" customWidth="1"/>
    <col min="14121" max="14121" width="11.375" style="3" customWidth="1"/>
    <col min="14122" max="14122" width="11.625" style="3" customWidth="1"/>
    <col min="14123" max="14123" width="9.125" style="3" bestFit="1" customWidth="1"/>
    <col min="14124" max="14125" width="10.5" style="3" customWidth="1"/>
    <col min="14126" max="14126" width="9.125" style="3" bestFit="1" customWidth="1"/>
    <col min="14127" max="14128" width="10.5" style="3" customWidth="1"/>
    <col min="14129" max="14129" width="9.125" style="3" bestFit="1" customWidth="1"/>
    <col min="14130" max="14130" width="11.625" style="3" customWidth="1"/>
    <col min="14131" max="14131" width="11" style="3" bestFit="1" customWidth="1"/>
    <col min="14132" max="14132" width="9.125" style="3" bestFit="1" customWidth="1"/>
    <col min="14133" max="14133" width="11.125" style="3" customWidth="1"/>
    <col min="14134" max="14134" width="10.5" style="3" customWidth="1"/>
    <col min="14135" max="14135" width="9.125" style="3" bestFit="1" customWidth="1"/>
    <col min="14136" max="14137" width="10.5" style="3" customWidth="1"/>
    <col min="14138" max="14138" width="9.125" style="3" bestFit="1" customWidth="1"/>
    <col min="14139" max="14139" width="11.875" style="3" customWidth="1"/>
    <col min="14140" max="14140" width="10.875" style="3" customWidth="1"/>
    <col min="14141" max="14141" width="9.125" style="3" bestFit="1" customWidth="1"/>
    <col min="14142" max="14142" width="12.125" style="3" customWidth="1"/>
    <col min="14143" max="14143" width="11.25" style="3" customWidth="1"/>
    <col min="14144" max="14144" width="9.125" style="3" bestFit="1" customWidth="1"/>
    <col min="14145" max="14145" width="12.25" style="3" customWidth="1"/>
    <col min="14146" max="14336" width="9" style="3"/>
    <col min="14337" max="14338" width="1.875" style="3" customWidth="1"/>
    <col min="14339" max="14339" width="1.5" style="3" customWidth="1"/>
    <col min="14340" max="14340" width="2.125" style="3" customWidth="1"/>
    <col min="14341" max="14341" width="1.75" style="3" customWidth="1"/>
    <col min="14342" max="14342" width="2.125" style="3" customWidth="1"/>
    <col min="14343" max="14343" width="1.875" style="3" customWidth="1"/>
    <col min="14344" max="14344" width="37.75" style="3" customWidth="1"/>
    <col min="14345" max="14345" width="12.125" style="3" customWidth="1"/>
    <col min="14346" max="14346" width="11.625" style="3" customWidth="1"/>
    <col min="14347" max="14347" width="13.125" style="3" bestFit="1" customWidth="1"/>
    <col min="14348" max="14348" width="17.375" style="3" bestFit="1" customWidth="1"/>
    <col min="14349" max="14349" width="12.125" style="3" bestFit="1" customWidth="1"/>
    <col min="14350" max="14350" width="6.875" style="3" customWidth="1"/>
    <col min="14351" max="14351" width="11.5" style="3" bestFit="1" customWidth="1"/>
    <col min="14352" max="14352" width="9.375" style="3" bestFit="1" customWidth="1"/>
    <col min="14353" max="14355" width="8.875" style="3" customWidth="1"/>
    <col min="14356" max="14357" width="10.5" style="3" customWidth="1"/>
    <col min="14358" max="14358" width="8.875" style="3" customWidth="1"/>
    <col min="14359" max="14359" width="11" style="3" customWidth="1"/>
    <col min="14360" max="14360" width="10.5" style="3" customWidth="1"/>
    <col min="14361" max="14361" width="9.125" style="3" bestFit="1" customWidth="1"/>
    <col min="14362" max="14362" width="10.625" style="3" customWidth="1"/>
    <col min="14363" max="14363" width="10.5" style="3" customWidth="1"/>
    <col min="14364" max="14364" width="9" style="3" customWidth="1"/>
    <col min="14365" max="14365" width="11.125" style="3" customWidth="1"/>
    <col min="14366" max="14366" width="10.5" style="3" customWidth="1"/>
    <col min="14367" max="14367" width="9.125" style="3" bestFit="1" customWidth="1"/>
    <col min="14368" max="14368" width="11.375" style="3" customWidth="1"/>
    <col min="14369" max="14369" width="11.125" style="3" customWidth="1"/>
    <col min="14370" max="14370" width="9.125" style="3" bestFit="1" customWidth="1"/>
    <col min="14371" max="14372" width="10.5" style="3" customWidth="1"/>
    <col min="14373" max="14373" width="9.125" style="3" bestFit="1" customWidth="1"/>
    <col min="14374" max="14374" width="11.25" style="3" customWidth="1"/>
    <col min="14375" max="14375" width="10.625" style="3" customWidth="1"/>
    <col min="14376" max="14376" width="9.125" style="3" bestFit="1" customWidth="1"/>
    <col min="14377" max="14377" width="11.375" style="3" customWidth="1"/>
    <col min="14378" max="14378" width="11.625" style="3" customWidth="1"/>
    <col min="14379" max="14379" width="9.125" style="3" bestFit="1" customWidth="1"/>
    <col min="14380" max="14381" width="10.5" style="3" customWidth="1"/>
    <col min="14382" max="14382" width="9.125" style="3" bestFit="1" customWidth="1"/>
    <col min="14383" max="14384" width="10.5" style="3" customWidth="1"/>
    <col min="14385" max="14385" width="9.125" style="3" bestFit="1" customWidth="1"/>
    <col min="14386" max="14386" width="11.625" style="3" customWidth="1"/>
    <col min="14387" max="14387" width="11" style="3" bestFit="1" customWidth="1"/>
    <col min="14388" max="14388" width="9.125" style="3" bestFit="1" customWidth="1"/>
    <col min="14389" max="14389" width="11.125" style="3" customWidth="1"/>
    <col min="14390" max="14390" width="10.5" style="3" customWidth="1"/>
    <col min="14391" max="14391" width="9.125" style="3" bestFit="1" customWidth="1"/>
    <col min="14392" max="14393" width="10.5" style="3" customWidth="1"/>
    <col min="14394" max="14394" width="9.125" style="3" bestFit="1" customWidth="1"/>
    <col min="14395" max="14395" width="11.875" style="3" customWidth="1"/>
    <col min="14396" max="14396" width="10.875" style="3" customWidth="1"/>
    <col min="14397" max="14397" width="9.125" style="3" bestFit="1" customWidth="1"/>
    <col min="14398" max="14398" width="12.125" style="3" customWidth="1"/>
    <col min="14399" max="14399" width="11.25" style="3" customWidth="1"/>
    <col min="14400" max="14400" width="9.125" style="3" bestFit="1" customWidth="1"/>
    <col min="14401" max="14401" width="12.25" style="3" customWidth="1"/>
    <col min="14402" max="14592" width="9" style="3"/>
    <col min="14593" max="14594" width="1.875" style="3" customWidth="1"/>
    <col min="14595" max="14595" width="1.5" style="3" customWidth="1"/>
    <col min="14596" max="14596" width="2.125" style="3" customWidth="1"/>
    <col min="14597" max="14597" width="1.75" style="3" customWidth="1"/>
    <col min="14598" max="14598" width="2.125" style="3" customWidth="1"/>
    <col min="14599" max="14599" width="1.875" style="3" customWidth="1"/>
    <col min="14600" max="14600" width="37.75" style="3" customWidth="1"/>
    <col min="14601" max="14601" width="12.125" style="3" customWidth="1"/>
    <col min="14602" max="14602" width="11.625" style="3" customWidth="1"/>
    <col min="14603" max="14603" width="13.125" style="3" bestFit="1" customWidth="1"/>
    <col min="14604" max="14604" width="17.375" style="3" bestFit="1" customWidth="1"/>
    <col min="14605" max="14605" width="12.125" style="3" bestFit="1" customWidth="1"/>
    <col min="14606" max="14606" width="6.875" style="3" customWidth="1"/>
    <col min="14607" max="14607" width="11.5" style="3" bestFit="1" customWidth="1"/>
    <col min="14608" max="14608" width="9.375" style="3" bestFit="1" customWidth="1"/>
    <col min="14609" max="14611" width="8.875" style="3" customWidth="1"/>
    <col min="14612" max="14613" width="10.5" style="3" customWidth="1"/>
    <col min="14614" max="14614" width="8.875" style="3" customWidth="1"/>
    <col min="14615" max="14615" width="11" style="3" customWidth="1"/>
    <col min="14616" max="14616" width="10.5" style="3" customWidth="1"/>
    <col min="14617" max="14617" width="9.125" style="3" bestFit="1" customWidth="1"/>
    <col min="14618" max="14618" width="10.625" style="3" customWidth="1"/>
    <col min="14619" max="14619" width="10.5" style="3" customWidth="1"/>
    <col min="14620" max="14620" width="9" style="3" customWidth="1"/>
    <col min="14621" max="14621" width="11.125" style="3" customWidth="1"/>
    <col min="14622" max="14622" width="10.5" style="3" customWidth="1"/>
    <col min="14623" max="14623" width="9.125" style="3" bestFit="1" customWidth="1"/>
    <col min="14624" max="14624" width="11.375" style="3" customWidth="1"/>
    <col min="14625" max="14625" width="11.125" style="3" customWidth="1"/>
    <col min="14626" max="14626" width="9.125" style="3" bestFit="1" customWidth="1"/>
    <col min="14627" max="14628" width="10.5" style="3" customWidth="1"/>
    <col min="14629" max="14629" width="9.125" style="3" bestFit="1" customWidth="1"/>
    <col min="14630" max="14630" width="11.25" style="3" customWidth="1"/>
    <col min="14631" max="14631" width="10.625" style="3" customWidth="1"/>
    <col min="14632" max="14632" width="9.125" style="3" bestFit="1" customWidth="1"/>
    <col min="14633" max="14633" width="11.375" style="3" customWidth="1"/>
    <col min="14634" max="14634" width="11.625" style="3" customWidth="1"/>
    <col min="14635" max="14635" width="9.125" style="3" bestFit="1" customWidth="1"/>
    <col min="14636" max="14637" width="10.5" style="3" customWidth="1"/>
    <col min="14638" max="14638" width="9.125" style="3" bestFit="1" customWidth="1"/>
    <col min="14639" max="14640" width="10.5" style="3" customWidth="1"/>
    <col min="14641" max="14641" width="9.125" style="3" bestFit="1" customWidth="1"/>
    <col min="14642" max="14642" width="11.625" style="3" customWidth="1"/>
    <col min="14643" max="14643" width="11" style="3" bestFit="1" customWidth="1"/>
    <col min="14644" max="14644" width="9.125" style="3" bestFit="1" customWidth="1"/>
    <col min="14645" max="14645" width="11.125" style="3" customWidth="1"/>
    <col min="14646" max="14646" width="10.5" style="3" customWidth="1"/>
    <col min="14647" max="14647" width="9.125" style="3" bestFit="1" customWidth="1"/>
    <col min="14648" max="14649" width="10.5" style="3" customWidth="1"/>
    <col min="14650" max="14650" width="9.125" style="3" bestFit="1" customWidth="1"/>
    <col min="14651" max="14651" width="11.875" style="3" customWidth="1"/>
    <col min="14652" max="14652" width="10.875" style="3" customWidth="1"/>
    <col min="14653" max="14653" width="9.125" style="3" bestFit="1" customWidth="1"/>
    <col min="14654" max="14654" width="12.125" style="3" customWidth="1"/>
    <col min="14655" max="14655" width="11.25" style="3" customWidth="1"/>
    <col min="14656" max="14656" width="9.125" style="3" bestFit="1" customWidth="1"/>
    <col min="14657" max="14657" width="12.25" style="3" customWidth="1"/>
    <col min="14658" max="14848" width="9" style="3"/>
    <col min="14849" max="14850" width="1.875" style="3" customWidth="1"/>
    <col min="14851" max="14851" width="1.5" style="3" customWidth="1"/>
    <col min="14852" max="14852" width="2.125" style="3" customWidth="1"/>
    <col min="14853" max="14853" width="1.75" style="3" customWidth="1"/>
    <col min="14854" max="14854" width="2.125" style="3" customWidth="1"/>
    <col min="14855" max="14855" width="1.875" style="3" customWidth="1"/>
    <col min="14856" max="14856" width="37.75" style="3" customWidth="1"/>
    <col min="14857" max="14857" width="12.125" style="3" customWidth="1"/>
    <col min="14858" max="14858" width="11.625" style="3" customWidth="1"/>
    <col min="14859" max="14859" width="13.125" style="3" bestFit="1" customWidth="1"/>
    <col min="14860" max="14860" width="17.375" style="3" bestFit="1" customWidth="1"/>
    <col min="14861" max="14861" width="12.125" style="3" bestFit="1" customWidth="1"/>
    <col min="14862" max="14862" width="6.875" style="3" customWidth="1"/>
    <col min="14863" max="14863" width="11.5" style="3" bestFit="1" customWidth="1"/>
    <col min="14864" max="14864" width="9.375" style="3" bestFit="1" customWidth="1"/>
    <col min="14865" max="14867" width="8.875" style="3" customWidth="1"/>
    <col min="14868" max="14869" width="10.5" style="3" customWidth="1"/>
    <col min="14870" max="14870" width="8.875" style="3" customWidth="1"/>
    <col min="14871" max="14871" width="11" style="3" customWidth="1"/>
    <col min="14872" max="14872" width="10.5" style="3" customWidth="1"/>
    <col min="14873" max="14873" width="9.125" style="3" bestFit="1" customWidth="1"/>
    <col min="14874" max="14874" width="10.625" style="3" customWidth="1"/>
    <col min="14875" max="14875" width="10.5" style="3" customWidth="1"/>
    <col min="14876" max="14876" width="9" style="3" customWidth="1"/>
    <col min="14877" max="14877" width="11.125" style="3" customWidth="1"/>
    <col min="14878" max="14878" width="10.5" style="3" customWidth="1"/>
    <col min="14879" max="14879" width="9.125" style="3" bestFit="1" customWidth="1"/>
    <col min="14880" max="14880" width="11.375" style="3" customWidth="1"/>
    <col min="14881" max="14881" width="11.125" style="3" customWidth="1"/>
    <col min="14882" max="14882" width="9.125" style="3" bestFit="1" customWidth="1"/>
    <col min="14883" max="14884" width="10.5" style="3" customWidth="1"/>
    <col min="14885" max="14885" width="9.125" style="3" bestFit="1" customWidth="1"/>
    <col min="14886" max="14886" width="11.25" style="3" customWidth="1"/>
    <col min="14887" max="14887" width="10.625" style="3" customWidth="1"/>
    <col min="14888" max="14888" width="9.125" style="3" bestFit="1" customWidth="1"/>
    <col min="14889" max="14889" width="11.375" style="3" customWidth="1"/>
    <col min="14890" max="14890" width="11.625" style="3" customWidth="1"/>
    <col min="14891" max="14891" width="9.125" style="3" bestFit="1" customWidth="1"/>
    <col min="14892" max="14893" width="10.5" style="3" customWidth="1"/>
    <col min="14894" max="14894" width="9.125" style="3" bestFit="1" customWidth="1"/>
    <col min="14895" max="14896" width="10.5" style="3" customWidth="1"/>
    <col min="14897" max="14897" width="9.125" style="3" bestFit="1" customWidth="1"/>
    <col min="14898" max="14898" width="11.625" style="3" customWidth="1"/>
    <col min="14899" max="14899" width="11" style="3" bestFit="1" customWidth="1"/>
    <col min="14900" max="14900" width="9.125" style="3" bestFit="1" customWidth="1"/>
    <col min="14901" max="14901" width="11.125" style="3" customWidth="1"/>
    <col min="14902" max="14902" width="10.5" style="3" customWidth="1"/>
    <col min="14903" max="14903" width="9.125" style="3" bestFit="1" customWidth="1"/>
    <col min="14904" max="14905" width="10.5" style="3" customWidth="1"/>
    <col min="14906" max="14906" width="9.125" style="3" bestFit="1" customWidth="1"/>
    <col min="14907" max="14907" width="11.875" style="3" customWidth="1"/>
    <col min="14908" max="14908" width="10.875" style="3" customWidth="1"/>
    <col min="14909" max="14909" width="9.125" style="3" bestFit="1" customWidth="1"/>
    <col min="14910" max="14910" width="12.125" style="3" customWidth="1"/>
    <col min="14911" max="14911" width="11.25" style="3" customWidth="1"/>
    <col min="14912" max="14912" width="9.125" style="3" bestFit="1" customWidth="1"/>
    <col min="14913" max="14913" width="12.25" style="3" customWidth="1"/>
    <col min="14914" max="15104" width="9" style="3"/>
    <col min="15105" max="15106" width="1.875" style="3" customWidth="1"/>
    <col min="15107" max="15107" width="1.5" style="3" customWidth="1"/>
    <col min="15108" max="15108" width="2.125" style="3" customWidth="1"/>
    <col min="15109" max="15109" width="1.75" style="3" customWidth="1"/>
    <col min="15110" max="15110" width="2.125" style="3" customWidth="1"/>
    <col min="15111" max="15111" width="1.875" style="3" customWidth="1"/>
    <col min="15112" max="15112" width="37.75" style="3" customWidth="1"/>
    <col min="15113" max="15113" width="12.125" style="3" customWidth="1"/>
    <col min="15114" max="15114" width="11.625" style="3" customWidth="1"/>
    <col min="15115" max="15115" width="13.125" style="3" bestFit="1" customWidth="1"/>
    <col min="15116" max="15116" width="17.375" style="3" bestFit="1" customWidth="1"/>
    <col min="15117" max="15117" width="12.125" style="3" bestFit="1" customWidth="1"/>
    <col min="15118" max="15118" width="6.875" style="3" customWidth="1"/>
    <col min="15119" max="15119" width="11.5" style="3" bestFit="1" customWidth="1"/>
    <col min="15120" max="15120" width="9.375" style="3" bestFit="1" customWidth="1"/>
    <col min="15121" max="15123" width="8.875" style="3" customWidth="1"/>
    <col min="15124" max="15125" width="10.5" style="3" customWidth="1"/>
    <col min="15126" max="15126" width="8.875" style="3" customWidth="1"/>
    <col min="15127" max="15127" width="11" style="3" customWidth="1"/>
    <col min="15128" max="15128" width="10.5" style="3" customWidth="1"/>
    <col min="15129" max="15129" width="9.125" style="3" bestFit="1" customWidth="1"/>
    <col min="15130" max="15130" width="10.625" style="3" customWidth="1"/>
    <col min="15131" max="15131" width="10.5" style="3" customWidth="1"/>
    <col min="15132" max="15132" width="9" style="3" customWidth="1"/>
    <col min="15133" max="15133" width="11.125" style="3" customWidth="1"/>
    <col min="15134" max="15134" width="10.5" style="3" customWidth="1"/>
    <col min="15135" max="15135" width="9.125" style="3" bestFit="1" customWidth="1"/>
    <col min="15136" max="15136" width="11.375" style="3" customWidth="1"/>
    <col min="15137" max="15137" width="11.125" style="3" customWidth="1"/>
    <col min="15138" max="15138" width="9.125" style="3" bestFit="1" customWidth="1"/>
    <col min="15139" max="15140" width="10.5" style="3" customWidth="1"/>
    <col min="15141" max="15141" width="9.125" style="3" bestFit="1" customWidth="1"/>
    <col min="15142" max="15142" width="11.25" style="3" customWidth="1"/>
    <col min="15143" max="15143" width="10.625" style="3" customWidth="1"/>
    <col min="15144" max="15144" width="9.125" style="3" bestFit="1" customWidth="1"/>
    <col min="15145" max="15145" width="11.375" style="3" customWidth="1"/>
    <col min="15146" max="15146" width="11.625" style="3" customWidth="1"/>
    <col min="15147" max="15147" width="9.125" style="3" bestFit="1" customWidth="1"/>
    <col min="15148" max="15149" width="10.5" style="3" customWidth="1"/>
    <col min="15150" max="15150" width="9.125" style="3" bestFit="1" customWidth="1"/>
    <col min="15151" max="15152" width="10.5" style="3" customWidth="1"/>
    <col min="15153" max="15153" width="9.125" style="3" bestFit="1" customWidth="1"/>
    <col min="15154" max="15154" width="11.625" style="3" customWidth="1"/>
    <col min="15155" max="15155" width="11" style="3" bestFit="1" customWidth="1"/>
    <col min="15156" max="15156" width="9.125" style="3" bestFit="1" customWidth="1"/>
    <col min="15157" max="15157" width="11.125" style="3" customWidth="1"/>
    <col min="15158" max="15158" width="10.5" style="3" customWidth="1"/>
    <col min="15159" max="15159" width="9.125" style="3" bestFit="1" customWidth="1"/>
    <col min="15160" max="15161" width="10.5" style="3" customWidth="1"/>
    <col min="15162" max="15162" width="9.125" style="3" bestFit="1" customWidth="1"/>
    <col min="15163" max="15163" width="11.875" style="3" customWidth="1"/>
    <col min="15164" max="15164" width="10.875" style="3" customWidth="1"/>
    <col min="15165" max="15165" width="9.125" style="3" bestFit="1" customWidth="1"/>
    <col min="15166" max="15166" width="12.125" style="3" customWidth="1"/>
    <col min="15167" max="15167" width="11.25" style="3" customWidth="1"/>
    <col min="15168" max="15168" width="9.125" style="3" bestFit="1" customWidth="1"/>
    <col min="15169" max="15169" width="12.25" style="3" customWidth="1"/>
    <col min="15170" max="15360" width="9" style="3"/>
    <col min="15361" max="15362" width="1.875" style="3" customWidth="1"/>
    <col min="15363" max="15363" width="1.5" style="3" customWidth="1"/>
    <col min="15364" max="15364" width="2.125" style="3" customWidth="1"/>
    <col min="15365" max="15365" width="1.75" style="3" customWidth="1"/>
    <col min="15366" max="15366" width="2.125" style="3" customWidth="1"/>
    <col min="15367" max="15367" width="1.875" style="3" customWidth="1"/>
    <col min="15368" max="15368" width="37.75" style="3" customWidth="1"/>
    <col min="15369" max="15369" width="12.125" style="3" customWidth="1"/>
    <col min="15370" max="15370" width="11.625" style="3" customWidth="1"/>
    <col min="15371" max="15371" width="13.125" style="3" bestFit="1" customWidth="1"/>
    <col min="15372" max="15372" width="17.375" style="3" bestFit="1" customWidth="1"/>
    <col min="15373" max="15373" width="12.125" style="3" bestFit="1" customWidth="1"/>
    <col min="15374" max="15374" width="6.875" style="3" customWidth="1"/>
    <col min="15375" max="15375" width="11.5" style="3" bestFit="1" customWidth="1"/>
    <col min="15376" max="15376" width="9.375" style="3" bestFit="1" customWidth="1"/>
    <col min="15377" max="15379" width="8.875" style="3" customWidth="1"/>
    <col min="15380" max="15381" width="10.5" style="3" customWidth="1"/>
    <col min="15382" max="15382" width="8.875" style="3" customWidth="1"/>
    <col min="15383" max="15383" width="11" style="3" customWidth="1"/>
    <col min="15384" max="15384" width="10.5" style="3" customWidth="1"/>
    <col min="15385" max="15385" width="9.125" style="3" bestFit="1" customWidth="1"/>
    <col min="15386" max="15386" width="10.625" style="3" customWidth="1"/>
    <col min="15387" max="15387" width="10.5" style="3" customWidth="1"/>
    <col min="15388" max="15388" width="9" style="3" customWidth="1"/>
    <col min="15389" max="15389" width="11.125" style="3" customWidth="1"/>
    <col min="15390" max="15390" width="10.5" style="3" customWidth="1"/>
    <col min="15391" max="15391" width="9.125" style="3" bestFit="1" customWidth="1"/>
    <col min="15392" max="15392" width="11.375" style="3" customWidth="1"/>
    <col min="15393" max="15393" width="11.125" style="3" customWidth="1"/>
    <col min="15394" max="15394" width="9.125" style="3" bestFit="1" customWidth="1"/>
    <col min="15395" max="15396" width="10.5" style="3" customWidth="1"/>
    <col min="15397" max="15397" width="9.125" style="3" bestFit="1" customWidth="1"/>
    <col min="15398" max="15398" width="11.25" style="3" customWidth="1"/>
    <col min="15399" max="15399" width="10.625" style="3" customWidth="1"/>
    <col min="15400" max="15400" width="9.125" style="3" bestFit="1" customWidth="1"/>
    <col min="15401" max="15401" width="11.375" style="3" customWidth="1"/>
    <col min="15402" max="15402" width="11.625" style="3" customWidth="1"/>
    <col min="15403" max="15403" width="9.125" style="3" bestFit="1" customWidth="1"/>
    <col min="15404" max="15405" width="10.5" style="3" customWidth="1"/>
    <col min="15406" max="15406" width="9.125" style="3" bestFit="1" customWidth="1"/>
    <col min="15407" max="15408" width="10.5" style="3" customWidth="1"/>
    <col min="15409" max="15409" width="9.125" style="3" bestFit="1" customWidth="1"/>
    <col min="15410" max="15410" width="11.625" style="3" customWidth="1"/>
    <col min="15411" max="15411" width="11" style="3" bestFit="1" customWidth="1"/>
    <col min="15412" max="15412" width="9.125" style="3" bestFit="1" customWidth="1"/>
    <col min="15413" max="15413" width="11.125" style="3" customWidth="1"/>
    <col min="15414" max="15414" width="10.5" style="3" customWidth="1"/>
    <col min="15415" max="15415" width="9.125" style="3" bestFit="1" customWidth="1"/>
    <col min="15416" max="15417" width="10.5" style="3" customWidth="1"/>
    <col min="15418" max="15418" width="9.125" style="3" bestFit="1" customWidth="1"/>
    <col min="15419" max="15419" width="11.875" style="3" customWidth="1"/>
    <col min="15420" max="15420" width="10.875" style="3" customWidth="1"/>
    <col min="15421" max="15421" width="9.125" style="3" bestFit="1" customWidth="1"/>
    <col min="15422" max="15422" width="12.125" style="3" customWidth="1"/>
    <col min="15423" max="15423" width="11.25" style="3" customWidth="1"/>
    <col min="15424" max="15424" width="9.125" style="3" bestFit="1" customWidth="1"/>
    <col min="15425" max="15425" width="12.25" style="3" customWidth="1"/>
    <col min="15426" max="15616" width="9" style="3"/>
    <col min="15617" max="15618" width="1.875" style="3" customWidth="1"/>
    <col min="15619" max="15619" width="1.5" style="3" customWidth="1"/>
    <col min="15620" max="15620" width="2.125" style="3" customWidth="1"/>
    <col min="15621" max="15621" width="1.75" style="3" customWidth="1"/>
    <col min="15622" max="15622" width="2.125" style="3" customWidth="1"/>
    <col min="15623" max="15623" width="1.875" style="3" customWidth="1"/>
    <col min="15624" max="15624" width="37.75" style="3" customWidth="1"/>
    <col min="15625" max="15625" width="12.125" style="3" customWidth="1"/>
    <col min="15626" max="15626" width="11.625" style="3" customWidth="1"/>
    <col min="15627" max="15627" width="13.125" style="3" bestFit="1" customWidth="1"/>
    <col min="15628" max="15628" width="17.375" style="3" bestFit="1" customWidth="1"/>
    <col min="15629" max="15629" width="12.125" style="3" bestFit="1" customWidth="1"/>
    <col min="15630" max="15630" width="6.875" style="3" customWidth="1"/>
    <col min="15631" max="15631" width="11.5" style="3" bestFit="1" customWidth="1"/>
    <col min="15632" max="15632" width="9.375" style="3" bestFit="1" customWidth="1"/>
    <col min="15633" max="15635" width="8.875" style="3" customWidth="1"/>
    <col min="15636" max="15637" width="10.5" style="3" customWidth="1"/>
    <col min="15638" max="15638" width="8.875" style="3" customWidth="1"/>
    <col min="15639" max="15639" width="11" style="3" customWidth="1"/>
    <col min="15640" max="15640" width="10.5" style="3" customWidth="1"/>
    <col min="15641" max="15641" width="9.125" style="3" bestFit="1" customWidth="1"/>
    <col min="15642" max="15642" width="10.625" style="3" customWidth="1"/>
    <col min="15643" max="15643" width="10.5" style="3" customWidth="1"/>
    <col min="15644" max="15644" width="9" style="3" customWidth="1"/>
    <col min="15645" max="15645" width="11.125" style="3" customWidth="1"/>
    <col min="15646" max="15646" width="10.5" style="3" customWidth="1"/>
    <col min="15647" max="15647" width="9.125" style="3" bestFit="1" customWidth="1"/>
    <col min="15648" max="15648" width="11.375" style="3" customWidth="1"/>
    <col min="15649" max="15649" width="11.125" style="3" customWidth="1"/>
    <col min="15650" max="15650" width="9.125" style="3" bestFit="1" customWidth="1"/>
    <col min="15651" max="15652" width="10.5" style="3" customWidth="1"/>
    <col min="15653" max="15653" width="9.125" style="3" bestFit="1" customWidth="1"/>
    <col min="15654" max="15654" width="11.25" style="3" customWidth="1"/>
    <col min="15655" max="15655" width="10.625" style="3" customWidth="1"/>
    <col min="15656" max="15656" width="9.125" style="3" bestFit="1" customWidth="1"/>
    <col min="15657" max="15657" width="11.375" style="3" customWidth="1"/>
    <col min="15658" max="15658" width="11.625" style="3" customWidth="1"/>
    <col min="15659" max="15659" width="9.125" style="3" bestFit="1" customWidth="1"/>
    <col min="15660" max="15661" width="10.5" style="3" customWidth="1"/>
    <col min="15662" max="15662" width="9.125" style="3" bestFit="1" customWidth="1"/>
    <col min="15663" max="15664" width="10.5" style="3" customWidth="1"/>
    <col min="15665" max="15665" width="9.125" style="3" bestFit="1" customWidth="1"/>
    <col min="15666" max="15666" width="11.625" style="3" customWidth="1"/>
    <col min="15667" max="15667" width="11" style="3" bestFit="1" customWidth="1"/>
    <col min="15668" max="15668" width="9.125" style="3" bestFit="1" customWidth="1"/>
    <col min="15669" max="15669" width="11.125" style="3" customWidth="1"/>
    <col min="15670" max="15670" width="10.5" style="3" customWidth="1"/>
    <col min="15671" max="15671" width="9.125" style="3" bestFit="1" customWidth="1"/>
    <col min="15672" max="15673" width="10.5" style="3" customWidth="1"/>
    <col min="15674" max="15674" width="9.125" style="3" bestFit="1" customWidth="1"/>
    <col min="15675" max="15675" width="11.875" style="3" customWidth="1"/>
    <col min="15676" max="15676" width="10.875" style="3" customWidth="1"/>
    <col min="15677" max="15677" width="9.125" style="3" bestFit="1" customWidth="1"/>
    <col min="15678" max="15678" width="12.125" style="3" customWidth="1"/>
    <col min="15679" max="15679" width="11.25" style="3" customWidth="1"/>
    <col min="15680" max="15680" width="9.125" style="3" bestFit="1" customWidth="1"/>
    <col min="15681" max="15681" width="12.25" style="3" customWidth="1"/>
    <col min="15682" max="15872" width="9" style="3"/>
    <col min="15873" max="15874" width="1.875" style="3" customWidth="1"/>
    <col min="15875" max="15875" width="1.5" style="3" customWidth="1"/>
    <col min="15876" max="15876" width="2.125" style="3" customWidth="1"/>
    <col min="15877" max="15877" width="1.75" style="3" customWidth="1"/>
    <col min="15878" max="15878" width="2.125" style="3" customWidth="1"/>
    <col min="15879" max="15879" width="1.875" style="3" customWidth="1"/>
    <col min="15880" max="15880" width="37.75" style="3" customWidth="1"/>
    <col min="15881" max="15881" width="12.125" style="3" customWidth="1"/>
    <col min="15882" max="15882" width="11.625" style="3" customWidth="1"/>
    <col min="15883" max="15883" width="13.125" style="3" bestFit="1" customWidth="1"/>
    <col min="15884" max="15884" width="17.375" style="3" bestFit="1" customWidth="1"/>
    <col min="15885" max="15885" width="12.125" style="3" bestFit="1" customWidth="1"/>
    <col min="15886" max="15886" width="6.875" style="3" customWidth="1"/>
    <col min="15887" max="15887" width="11.5" style="3" bestFit="1" customWidth="1"/>
    <col min="15888" max="15888" width="9.375" style="3" bestFit="1" customWidth="1"/>
    <col min="15889" max="15891" width="8.875" style="3" customWidth="1"/>
    <col min="15892" max="15893" width="10.5" style="3" customWidth="1"/>
    <col min="15894" max="15894" width="8.875" style="3" customWidth="1"/>
    <col min="15895" max="15895" width="11" style="3" customWidth="1"/>
    <col min="15896" max="15896" width="10.5" style="3" customWidth="1"/>
    <col min="15897" max="15897" width="9.125" style="3" bestFit="1" customWidth="1"/>
    <col min="15898" max="15898" width="10.625" style="3" customWidth="1"/>
    <col min="15899" max="15899" width="10.5" style="3" customWidth="1"/>
    <col min="15900" max="15900" width="9" style="3" customWidth="1"/>
    <col min="15901" max="15901" width="11.125" style="3" customWidth="1"/>
    <col min="15902" max="15902" width="10.5" style="3" customWidth="1"/>
    <col min="15903" max="15903" width="9.125" style="3" bestFit="1" customWidth="1"/>
    <col min="15904" max="15904" width="11.375" style="3" customWidth="1"/>
    <col min="15905" max="15905" width="11.125" style="3" customWidth="1"/>
    <col min="15906" max="15906" width="9.125" style="3" bestFit="1" customWidth="1"/>
    <col min="15907" max="15908" width="10.5" style="3" customWidth="1"/>
    <col min="15909" max="15909" width="9.125" style="3" bestFit="1" customWidth="1"/>
    <col min="15910" max="15910" width="11.25" style="3" customWidth="1"/>
    <col min="15911" max="15911" width="10.625" style="3" customWidth="1"/>
    <col min="15912" max="15912" width="9.125" style="3" bestFit="1" customWidth="1"/>
    <col min="15913" max="15913" width="11.375" style="3" customWidth="1"/>
    <col min="15914" max="15914" width="11.625" style="3" customWidth="1"/>
    <col min="15915" max="15915" width="9.125" style="3" bestFit="1" customWidth="1"/>
    <col min="15916" max="15917" width="10.5" style="3" customWidth="1"/>
    <col min="15918" max="15918" width="9.125" style="3" bestFit="1" customWidth="1"/>
    <col min="15919" max="15920" width="10.5" style="3" customWidth="1"/>
    <col min="15921" max="15921" width="9.125" style="3" bestFit="1" customWidth="1"/>
    <col min="15922" max="15922" width="11.625" style="3" customWidth="1"/>
    <col min="15923" max="15923" width="11" style="3" bestFit="1" customWidth="1"/>
    <col min="15924" max="15924" width="9.125" style="3" bestFit="1" customWidth="1"/>
    <col min="15925" max="15925" width="11.125" style="3" customWidth="1"/>
    <col min="15926" max="15926" width="10.5" style="3" customWidth="1"/>
    <col min="15927" max="15927" width="9.125" style="3" bestFit="1" customWidth="1"/>
    <col min="15928" max="15929" width="10.5" style="3" customWidth="1"/>
    <col min="15930" max="15930" width="9.125" style="3" bestFit="1" customWidth="1"/>
    <col min="15931" max="15931" width="11.875" style="3" customWidth="1"/>
    <col min="15932" max="15932" width="10.875" style="3" customWidth="1"/>
    <col min="15933" max="15933" width="9.125" style="3" bestFit="1" customWidth="1"/>
    <col min="15934" max="15934" width="12.125" style="3" customWidth="1"/>
    <col min="15935" max="15935" width="11.25" style="3" customWidth="1"/>
    <col min="15936" max="15936" width="9.125" style="3" bestFit="1" customWidth="1"/>
    <col min="15937" max="15937" width="12.25" style="3" customWidth="1"/>
    <col min="15938" max="16128" width="9" style="3"/>
    <col min="16129" max="16130" width="1.875" style="3" customWidth="1"/>
    <col min="16131" max="16131" width="1.5" style="3" customWidth="1"/>
    <col min="16132" max="16132" width="2.125" style="3" customWidth="1"/>
    <col min="16133" max="16133" width="1.75" style="3" customWidth="1"/>
    <col min="16134" max="16134" width="2.125" style="3" customWidth="1"/>
    <col min="16135" max="16135" width="1.875" style="3" customWidth="1"/>
    <col min="16136" max="16136" width="37.75" style="3" customWidth="1"/>
    <col min="16137" max="16137" width="12.125" style="3" customWidth="1"/>
    <col min="16138" max="16138" width="11.625" style="3" customWidth="1"/>
    <col min="16139" max="16139" width="13.125" style="3" bestFit="1" customWidth="1"/>
    <col min="16140" max="16140" width="17.375" style="3" bestFit="1" customWidth="1"/>
    <col min="16141" max="16141" width="12.125" style="3" bestFit="1" customWidth="1"/>
    <col min="16142" max="16142" width="6.875" style="3" customWidth="1"/>
    <col min="16143" max="16143" width="11.5" style="3" bestFit="1" customWidth="1"/>
    <col min="16144" max="16144" width="9.375" style="3" bestFit="1" customWidth="1"/>
    <col min="16145" max="16147" width="8.875" style="3" customWidth="1"/>
    <col min="16148" max="16149" width="10.5" style="3" customWidth="1"/>
    <col min="16150" max="16150" width="8.875" style="3" customWidth="1"/>
    <col min="16151" max="16151" width="11" style="3" customWidth="1"/>
    <col min="16152" max="16152" width="10.5" style="3" customWidth="1"/>
    <col min="16153" max="16153" width="9.125" style="3" bestFit="1" customWidth="1"/>
    <col min="16154" max="16154" width="10.625" style="3" customWidth="1"/>
    <col min="16155" max="16155" width="10.5" style="3" customWidth="1"/>
    <col min="16156" max="16156" width="9" style="3" customWidth="1"/>
    <col min="16157" max="16157" width="11.125" style="3" customWidth="1"/>
    <col min="16158" max="16158" width="10.5" style="3" customWidth="1"/>
    <col min="16159" max="16159" width="9.125" style="3" bestFit="1" customWidth="1"/>
    <col min="16160" max="16160" width="11.375" style="3" customWidth="1"/>
    <col min="16161" max="16161" width="11.125" style="3" customWidth="1"/>
    <col min="16162" max="16162" width="9.125" style="3" bestFit="1" customWidth="1"/>
    <col min="16163" max="16164" width="10.5" style="3" customWidth="1"/>
    <col min="16165" max="16165" width="9.125" style="3" bestFit="1" customWidth="1"/>
    <col min="16166" max="16166" width="11.25" style="3" customWidth="1"/>
    <col min="16167" max="16167" width="10.625" style="3" customWidth="1"/>
    <col min="16168" max="16168" width="9.125" style="3" bestFit="1" customWidth="1"/>
    <col min="16169" max="16169" width="11.375" style="3" customWidth="1"/>
    <col min="16170" max="16170" width="11.625" style="3" customWidth="1"/>
    <col min="16171" max="16171" width="9.125" style="3" bestFit="1" customWidth="1"/>
    <col min="16172" max="16173" width="10.5" style="3" customWidth="1"/>
    <col min="16174" max="16174" width="9.125" style="3" bestFit="1" customWidth="1"/>
    <col min="16175" max="16176" width="10.5" style="3" customWidth="1"/>
    <col min="16177" max="16177" width="9.125" style="3" bestFit="1" customWidth="1"/>
    <col min="16178" max="16178" width="11.625" style="3" customWidth="1"/>
    <col min="16179" max="16179" width="11" style="3" bestFit="1" customWidth="1"/>
    <col min="16180" max="16180" width="9.125" style="3" bestFit="1" customWidth="1"/>
    <col min="16181" max="16181" width="11.125" style="3" customWidth="1"/>
    <col min="16182" max="16182" width="10.5" style="3" customWidth="1"/>
    <col min="16183" max="16183" width="9.125" style="3" bestFit="1" customWidth="1"/>
    <col min="16184" max="16185" width="10.5" style="3" customWidth="1"/>
    <col min="16186" max="16186" width="9.125" style="3" bestFit="1" customWidth="1"/>
    <col min="16187" max="16187" width="11.875" style="3" customWidth="1"/>
    <col min="16188" max="16188" width="10.875" style="3" customWidth="1"/>
    <col min="16189" max="16189" width="9.125" style="3" bestFit="1" customWidth="1"/>
    <col min="16190" max="16190" width="12.125" style="3" customWidth="1"/>
    <col min="16191" max="16191" width="11.25" style="3" customWidth="1"/>
    <col min="16192" max="16192" width="9.125" style="3" bestFit="1" customWidth="1"/>
    <col min="16193" max="16193" width="12.25" style="3" customWidth="1"/>
    <col min="16194" max="16384" width="9" style="3"/>
  </cols>
  <sheetData>
    <row r="1" spans="1:65" x14ac:dyDescent="0.55000000000000004">
      <c r="A1" s="408" t="s">
        <v>0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1"/>
    </row>
    <row r="2" spans="1:65" x14ac:dyDescent="0.55000000000000004">
      <c r="A2" s="408" t="s">
        <v>1</v>
      </c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  <c r="R2" s="408"/>
      <c r="S2" s="408"/>
      <c r="T2" s="408"/>
      <c r="U2" s="408"/>
      <c r="V2" s="1"/>
    </row>
    <row r="3" spans="1:65" s="14" customFormat="1" ht="22.5" customHeight="1" x14ac:dyDescent="0.55000000000000004">
      <c r="A3" s="6" t="s">
        <v>199</v>
      </c>
      <c r="B3" s="7"/>
      <c r="C3" s="7"/>
      <c r="D3" s="7"/>
      <c r="E3" s="7"/>
      <c r="F3" s="7"/>
      <c r="G3" s="7"/>
      <c r="H3" s="7"/>
      <c r="I3" s="8"/>
      <c r="J3" s="9"/>
      <c r="K3" s="9"/>
      <c r="L3" s="9"/>
      <c r="M3" s="9"/>
      <c r="N3" s="7"/>
      <c r="O3" s="7"/>
      <c r="P3" s="7"/>
      <c r="Q3" s="297"/>
      <c r="R3" s="297"/>
      <c r="S3" s="12" t="s">
        <v>3</v>
      </c>
      <c r="T3" s="9"/>
      <c r="U3" s="9"/>
      <c r="V3" s="12"/>
      <c r="W3" s="13"/>
      <c r="X3" s="13"/>
      <c r="Z3" s="13"/>
      <c r="AA3" s="13"/>
      <c r="AC3" s="13"/>
      <c r="AD3" s="13"/>
      <c r="AE3" s="12" t="s">
        <v>3</v>
      </c>
      <c r="AF3" s="13"/>
      <c r="AG3" s="13"/>
      <c r="AI3" s="13"/>
      <c r="AJ3" s="13"/>
      <c r="AL3" s="13"/>
      <c r="AM3" s="13"/>
      <c r="AO3" s="13"/>
      <c r="AP3" s="13"/>
      <c r="AR3" s="13"/>
      <c r="AS3" s="13"/>
      <c r="AT3" s="12" t="s">
        <v>3</v>
      </c>
      <c r="AU3" s="13"/>
      <c r="AV3" s="13"/>
      <c r="AX3" s="13"/>
      <c r="AY3" s="13"/>
      <c r="BA3" s="13"/>
      <c r="BB3" s="13"/>
      <c r="BD3" s="13"/>
      <c r="BE3" s="13"/>
      <c r="BG3" s="13"/>
      <c r="BH3" s="13"/>
      <c r="BI3" s="12" t="s">
        <v>3</v>
      </c>
      <c r="BJ3" s="13"/>
      <c r="BK3" s="13"/>
      <c r="BL3" s="12"/>
    </row>
    <row r="4" spans="1:65" s="14" customFormat="1" x14ac:dyDescent="0.55000000000000004">
      <c r="A4" s="6" t="s">
        <v>4</v>
      </c>
      <c r="B4" s="7"/>
      <c r="C4" s="7"/>
      <c r="D4" s="7"/>
      <c r="E4" s="7"/>
      <c r="F4" s="7"/>
      <c r="G4" s="7"/>
      <c r="H4" s="7"/>
      <c r="I4" s="8"/>
      <c r="J4" s="9"/>
      <c r="K4" s="9"/>
      <c r="L4" s="9"/>
      <c r="M4" s="9"/>
      <c r="N4" s="7"/>
      <c r="O4" s="7"/>
      <c r="P4" s="7"/>
      <c r="Q4" s="297"/>
      <c r="R4" s="297"/>
      <c r="S4" s="12" t="s">
        <v>3</v>
      </c>
      <c r="T4" s="9"/>
      <c r="U4" s="9"/>
      <c r="V4" s="12"/>
      <c r="W4" s="13"/>
      <c r="X4" s="13"/>
      <c r="Z4" s="13"/>
      <c r="AA4" s="13"/>
      <c r="AC4" s="13"/>
      <c r="AD4" s="13"/>
      <c r="AE4" s="12" t="s">
        <v>3</v>
      </c>
      <c r="AF4" s="13"/>
      <c r="AG4" s="13"/>
      <c r="AI4" s="13"/>
      <c r="AJ4" s="13"/>
      <c r="AL4" s="13"/>
      <c r="AM4" s="13"/>
      <c r="AO4" s="13"/>
      <c r="AP4" s="13"/>
      <c r="AR4" s="13"/>
      <c r="AS4" s="13"/>
      <c r="AT4" s="12" t="s">
        <v>3</v>
      </c>
      <c r="AU4" s="13"/>
      <c r="AV4" s="13"/>
      <c r="AX4" s="13"/>
      <c r="AY4" s="13"/>
      <c r="BA4" s="13"/>
      <c r="BB4" s="13"/>
      <c r="BD4" s="13"/>
      <c r="BE4" s="13"/>
      <c r="BG4" s="13"/>
      <c r="BH4" s="13"/>
      <c r="BI4" s="12" t="s">
        <v>3</v>
      </c>
      <c r="BJ4" s="13"/>
      <c r="BK4" s="13"/>
      <c r="BL4" s="12"/>
    </row>
    <row r="5" spans="1:65" s="14" customFormat="1" x14ac:dyDescent="0.55000000000000004">
      <c r="A5" s="6" t="s">
        <v>5</v>
      </c>
      <c r="B5" s="7"/>
      <c r="C5" s="7"/>
      <c r="D5" s="7"/>
      <c r="E5" s="7"/>
      <c r="F5" s="7"/>
      <c r="G5" s="7"/>
      <c r="H5" s="7"/>
      <c r="I5" s="8"/>
      <c r="J5" s="9"/>
      <c r="K5" s="9"/>
      <c r="L5" s="9"/>
      <c r="M5" s="9"/>
      <c r="N5" s="7"/>
      <c r="O5" s="7"/>
      <c r="P5" s="7"/>
      <c r="Q5" s="297"/>
      <c r="R5" s="297"/>
      <c r="S5" s="12" t="s">
        <v>3</v>
      </c>
      <c r="T5" s="9"/>
      <c r="U5" s="9"/>
      <c r="V5" s="12"/>
      <c r="W5" s="13"/>
      <c r="X5" s="13"/>
      <c r="Z5" s="13"/>
      <c r="AA5" s="13"/>
      <c r="AC5" s="13"/>
      <c r="AD5" s="13"/>
      <c r="AE5" s="12" t="s">
        <v>3</v>
      </c>
      <c r="AF5" s="13"/>
      <c r="AG5" s="13"/>
      <c r="AI5" s="13"/>
      <c r="AJ5" s="13"/>
      <c r="AL5" s="13"/>
      <c r="AM5" s="13"/>
      <c r="AO5" s="13"/>
      <c r="AP5" s="13"/>
      <c r="AR5" s="13"/>
      <c r="AS5" s="13"/>
      <c r="AT5" s="12" t="s">
        <v>3</v>
      </c>
      <c r="AU5" s="13"/>
      <c r="AV5" s="13"/>
      <c r="AX5" s="13"/>
      <c r="AY5" s="13"/>
      <c r="BA5" s="13"/>
      <c r="BB5" s="13"/>
      <c r="BD5" s="13"/>
      <c r="BE5" s="13"/>
      <c r="BG5" s="13"/>
      <c r="BH5" s="13"/>
      <c r="BI5" s="12" t="s">
        <v>3</v>
      </c>
      <c r="BJ5" s="13"/>
      <c r="BK5" s="13"/>
      <c r="BL5" s="12"/>
    </row>
    <row r="6" spans="1:65" s="14" customFormat="1" x14ac:dyDescent="0.55000000000000004">
      <c r="A6" s="6" t="s">
        <v>6</v>
      </c>
      <c r="B6" s="7"/>
      <c r="C6" s="7"/>
      <c r="D6" s="7"/>
      <c r="E6" s="7"/>
      <c r="F6" s="7"/>
      <c r="G6" s="7"/>
      <c r="H6" s="7"/>
      <c r="I6" s="8"/>
      <c r="J6" s="9"/>
      <c r="K6" s="9"/>
      <c r="L6" s="9"/>
      <c r="M6" s="9"/>
      <c r="N6" s="7"/>
      <c r="O6" s="7"/>
      <c r="P6" s="7"/>
      <c r="Q6" s="297"/>
      <c r="R6" s="297"/>
      <c r="S6" s="12" t="s">
        <v>3</v>
      </c>
      <c r="T6" s="9"/>
      <c r="U6" s="9"/>
      <c r="V6" s="12"/>
      <c r="W6" s="13"/>
      <c r="X6" s="13"/>
      <c r="Z6" s="13"/>
      <c r="AA6" s="13"/>
      <c r="AC6" s="13"/>
      <c r="AD6" s="13"/>
      <c r="AE6" s="12" t="s">
        <v>3</v>
      </c>
      <c r="AF6" s="13"/>
      <c r="AG6" s="13"/>
      <c r="AI6" s="13"/>
      <c r="AJ6" s="13"/>
      <c r="AL6" s="13"/>
      <c r="AM6" s="13"/>
      <c r="AO6" s="13"/>
      <c r="AP6" s="13"/>
      <c r="AR6" s="13"/>
      <c r="AS6" s="13"/>
      <c r="AT6" s="12" t="s">
        <v>3</v>
      </c>
      <c r="AU6" s="13"/>
      <c r="AV6" s="13"/>
      <c r="AX6" s="13"/>
      <c r="AY6" s="13"/>
      <c r="BA6" s="13"/>
      <c r="BB6" s="13"/>
      <c r="BD6" s="13"/>
      <c r="BE6" s="13"/>
      <c r="BG6" s="13"/>
      <c r="BH6" s="13"/>
      <c r="BI6" s="12" t="s">
        <v>3</v>
      </c>
      <c r="BJ6" s="13"/>
      <c r="BK6" s="13"/>
      <c r="BL6" s="12"/>
    </row>
    <row r="7" spans="1:65" ht="12" customHeight="1" x14ac:dyDescent="0.55000000000000004">
      <c r="A7" s="17"/>
      <c r="B7" s="17"/>
      <c r="C7" s="17"/>
      <c r="D7" s="17"/>
      <c r="E7" s="17"/>
      <c r="F7" s="17"/>
      <c r="G7" s="17"/>
      <c r="H7" s="17"/>
      <c r="I7" s="18"/>
      <c r="J7" s="19"/>
      <c r="M7" s="2"/>
      <c r="P7" s="20"/>
      <c r="Q7" s="19"/>
    </row>
    <row r="8" spans="1:65" s="23" customFormat="1" x14ac:dyDescent="0.55000000000000004">
      <c r="A8" s="393" t="s">
        <v>7</v>
      </c>
      <c r="B8" s="394"/>
      <c r="C8" s="394"/>
      <c r="D8" s="394"/>
      <c r="E8" s="394"/>
      <c r="F8" s="394"/>
      <c r="G8" s="394"/>
      <c r="H8" s="422"/>
      <c r="I8" s="399" t="s">
        <v>8</v>
      </c>
      <c r="J8" s="390" t="s">
        <v>9</v>
      </c>
      <c r="K8" s="402"/>
      <c r="L8" s="402"/>
      <c r="M8" s="391"/>
      <c r="N8" s="391"/>
      <c r="O8" s="391"/>
      <c r="P8" s="392"/>
      <c r="Q8" s="390">
        <v>240605</v>
      </c>
      <c r="R8" s="391"/>
      <c r="S8" s="392"/>
      <c r="T8" s="402">
        <v>21490</v>
      </c>
      <c r="U8" s="391"/>
      <c r="V8" s="392"/>
      <c r="W8" s="390">
        <v>21520</v>
      </c>
      <c r="X8" s="391"/>
      <c r="Y8" s="392"/>
      <c r="Z8" s="390" t="s">
        <v>10</v>
      </c>
      <c r="AA8" s="391"/>
      <c r="AB8" s="392"/>
      <c r="AC8" s="390">
        <v>240332</v>
      </c>
      <c r="AD8" s="391"/>
      <c r="AE8" s="392"/>
      <c r="AF8" s="390">
        <v>240363</v>
      </c>
      <c r="AG8" s="391"/>
      <c r="AH8" s="392"/>
      <c r="AI8" s="390">
        <v>240391</v>
      </c>
      <c r="AJ8" s="391"/>
      <c r="AK8" s="392"/>
      <c r="AL8" s="390" t="s">
        <v>11</v>
      </c>
      <c r="AM8" s="391"/>
      <c r="AN8" s="392"/>
      <c r="AO8" s="390">
        <v>240422</v>
      </c>
      <c r="AP8" s="391"/>
      <c r="AQ8" s="392"/>
      <c r="AR8" s="390">
        <v>240452</v>
      </c>
      <c r="AS8" s="391"/>
      <c r="AT8" s="392"/>
      <c r="AU8" s="390">
        <v>240483</v>
      </c>
      <c r="AV8" s="391"/>
      <c r="AW8" s="392"/>
      <c r="AX8" s="390" t="s">
        <v>12</v>
      </c>
      <c r="AY8" s="391"/>
      <c r="AZ8" s="392"/>
      <c r="BA8" s="390">
        <v>240513</v>
      </c>
      <c r="BB8" s="391"/>
      <c r="BC8" s="392"/>
      <c r="BD8" s="390">
        <v>240544</v>
      </c>
      <c r="BE8" s="391"/>
      <c r="BF8" s="392"/>
      <c r="BG8" s="390">
        <v>240575</v>
      </c>
      <c r="BH8" s="391"/>
      <c r="BI8" s="392"/>
      <c r="BJ8" s="390" t="s">
        <v>13</v>
      </c>
      <c r="BK8" s="391"/>
      <c r="BL8" s="392"/>
    </row>
    <row r="9" spans="1:65" s="31" customFormat="1" ht="24.75" customHeight="1" x14ac:dyDescent="0.55000000000000004">
      <c r="A9" s="395"/>
      <c r="B9" s="396"/>
      <c r="C9" s="396"/>
      <c r="D9" s="396"/>
      <c r="E9" s="396"/>
      <c r="F9" s="396"/>
      <c r="G9" s="396"/>
      <c r="H9" s="423"/>
      <c r="I9" s="400"/>
      <c r="J9" s="24" t="s">
        <v>14</v>
      </c>
      <c r="K9" s="25" t="s">
        <v>104</v>
      </c>
      <c r="L9" s="131" t="s">
        <v>105</v>
      </c>
      <c r="M9" s="27" t="s">
        <v>17</v>
      </c>
      <c r="N9" s="28" t="s">
        <v>18</v>
      </c>
      <c r="O9" s="29" t="s">
        <v>19</v>
      </c>
      <c r="P9" s="28" t="s">
        <v>18</v>
      </c>
      <c r="Q9" s="409" t="s">
        <v>20</v>
      </c>
      <c r="R9" s="410"/>
      <c r="S9" s="28" t="s">
        <v>18</v>
      </c>
      <c r="T9" s="425" t="s">
        <v>20</v>
      </c>
      <c r="U9" s="410"/>
      <c r="V9" s="28" t="s">
        <v>18</v>
      </c>
      <c r="W9" s="416" t="s">
        <v>20</v>
      </c>
      <c r="X9" s="392"/>
      <c r="Y9" s="28" t="s">
        <v>18</v>
      </c>
      <c r="Z9" s="409" t="s">
        <v>20</v>
      </c>
      <c r="AA9" s="410"/>
      <c r="AB9" s="28" t="s">
        <v>18</v>
      </c>
      <c r="AC9" s="409" t="s">
        <v>20</v>
      </c>
      <c r="AD9" s="410"/>
      <c r="AE9" s="28" t="s">
        <v>18</v>
      </c>
      <c r="AF9" s="409" t="s">
        <v>20</v>
      </c>
      <c r="AG9" s="410"/>
      <c r="AH9" s="28" t="s">
        <v>18</v>
      </c>
      <c r="AI9" s="409" t="s">
        <v>20</v>
      </c>
      <c r="AJ9" s="410"/>
      <c r="AK9" s="28" t="s">
        <v>18</v>
      </c>
      <c r="AL9" s="409" t="s">
        <v>20</v>
      </c>
      <c r="AM9" s="410"/>
      <c r="AN9" s="28" t="s">
        <v>18</v>
      </c>
      <c r="AO9" s="409" t="s">
        <v>20</v>
      </c>
      <c r="AP9" s="410"/>
      <c r="AQ9" s="28" t="s">
        <v>18</v>
      </c>
      <c r="AR9" s="409" t="s">
        <v>20</v>
      </c>
      <c r="AS9" s="410"/>
      <c r="AT9" s="28" t="s">
        <v>18</v>
      </c>
      <c r="AU9" s="409" t="s">
        <v>20</v>
      </c>
      <c r="AV9" s="410"/>
      <c r="AW9" s="28" t="s">
        <v>18</v>
      </c>
      <c r="AX9" s="409" t="s">
        <v>20</v>
      </c>
      <c r="AY9" s="410"/>
      <c r="AZ9" s="28" t="s">
        <v>18</v>
      </c>
      <c r="BA9" s="409" t="s">
        <v>20</v>
      </c>
      <c r="BB9" s="410"/>
      <c r="BC9" s="28" t="s">
        <v>18</v>
      </c>
      <c r="BD9" s="409" t="s">
        <v>20</v>
      </c>
      <c r="BE9" s="410"/>
      <c r="BF9" s="28" t="s">
        <v>18</v>
      </c>
      <c r="BG9" s="409" t="s">
        <v>20</v>
      </c>
      <c r="BH9" s="410"/>
      <c r="BI9" s="28" t="s">
        <v>18</v>
      </c>
      <c r="BJ9" s="409" t="s">
        <v>20</v>
      </c>
      <c r="BK9" s="410"/>
      <c r="BL9" s="28" t="s">
        <v>18</v>
      </c>
    </row>
    <row r="10" spans="1:65" s="31" customFormat="1" ht="24.75" customHeight="1" x14ac:dyDescent="0.55000000000000004">
      <c r="A10" s="397"/>
      <c r="B10" s="398"/>
      <c r="C10" s="398"/>
      <c r="D10" s="398"/>
      <c r="E10" s="398"/>
      <c r="F10" s="398"/>
      <c r="G10" s="398"/>
      <c r="H10" s="424"/>
      <c r="I10" s="401"/>
      <c r="J10" s="38" t="s">
        <v>23</v>
      </c>
      <c r="K10" s="39" t="s">
        <v>24</v>
      </c>
      <c r="L10" s="38" t="s">
        <v>25</v>
      </c>
      <c r="M10" s="41" t="s">
        <v>26</v>
      </c>
      <c r="N10" s="42" t="s">
        <v>27</v>
      </c>
      <c r="O10" s="43" t="s">
        <v>28</v>
      </c>
      <c r="P10" s="42" t="s">
        <v>29</v>
      </c>
      <c r="Q10" s="44" t="s">
        <v>30</v>
      </c>
      <c r="R10" s="44" t="s">
        <v>31</v>
      </c>
      <c r="S10" s="42" t="s">
        <v>32</v>
      </c>
      <c r="T10" s="298" t="s">
        <v>30</v>
      </c>
      <c r="U10" s="44" t="s">
        <v>31</v>
      </c>
      <c r="V10" s="42" t="s">
        <v>32</v>
      </c>
      <c r="W10" s="44" t="s">
        <v>30</v>
      </c>
      <c r="X10" s="44" t="s">
        <v>31</v>
      </c>
      <c r="Y10" s="42" t="s">
        <v>32</v>
      </c>
      <c r="Z10" s="44" t="s">
        <v>30</v>
      </c>
      <c r="AA10" s="44" t="s">
        <v>31</v>
      </c>
      <c r="AB10" s="42" t="s">
        <v>32</v>
      </c>
      <c r="AC10" s="44" t="s">
        <v>30</v>
      </c>
      <c r="AD10" s="44" t="s">
        <v>31</v>
      </c>
      <c r="AE10" s="42" t="s">
        <v>32</v>
      </c>
      <c r="AF10" s="298" t="s">
        <v>30</v>
      </c>
      <c r="AG10" s="44" t="s">
        <v>31</v>
      </c>
      <c r="AH10" s="42" t="s">
        <v>32</v>
      </c>
      <c r="AI10" s="44" t="s">
        <v>30</v>
      </c>
      <c r="AJ10" s="44" t="s">
        <v>31</v>
      </c>
      <c r="AK10" s="42" t="s">
        <v>32</v>
      </c>
      <c r="AL10" s="44" t="s">
        <v>30</v>
      </c>
      <c r="AM10" s="44" t="s">
        <v>31</v>
      </c>
      <c r="AN10" s="42" t="s">
        <v>32</v>
      </c>
      <c r="AO10" s="44" t="s">
        <v>30</v>
      </c>
      <c r="AP10" s="44" t="s">
        <v>31</v>
      </c>
      <c r="AQ10" s="42" t="s">
        <v>32</v>
      </c>
      <c r="AR10" s="44" t="s">
        <v>30</v>
      </c>
      <c r="AS10" s="44" t="s">
        <v>31</v>
      </c>
      <c r="AT10" s="42" t="s">
        <v>32</v>
      </c>
      <c r="AU10" s="44" t="s">
        <v>30</v>
      </c>
      <c r="AV10" s="44" t="s">
        <v>31</v>
      </c>
      <c r="AW10" s="42" t="s">
        <v>32</v>
      </c>
      <c r="AX10" s="44" t="s">
        <v>30</v>
      </c>
      <c r="AY10" s="44" t="s">
        <v>31</v>
      </c>
      <c r="AZ10" s="42" t="s">
        <v>32</v>
      </c>
      <c r="BA10" s="44" t="s">
        <v>30</v>
      </c>
      <c r="BB10" s="44" t="s">
        <v>31</v>
      </c>
      <c r="BC10" s="42" t="s">
        <v>32</v>
      </c>
      <c r="BD10" s="44" t="s">
        <v>30</v>
      </c>
      <c r="BE10" s="44" t="s">
        <v>31</v>
      </c>
      <c r="BF10" s="42" t="s">
        <v>32</v>
      </c>
      <c r="BG10" s="44" t="s">
        <v>30</v>
      </c>
      <c r="BH10" s="44" t="s">
        <v>31</v>
      </c>
      <c r="BI10" s="42" t="s">
        <v>32</v>
      </c>
      <c r="BJ10" s="44" t="s">
        <v>30</v>
      </c>
      <c r="BK10" s="44" t="s">
        <v>31</v>
      </c>
      <c r="BL10" s="42" t="s">
        <v>32</v>
      </c>
    </row>
    <row r="11" spans="1:65" s="31" customFormat="1" ht="24.75" customHeight="1" x14ac:dyDescent="0.55000000000000004">
      <c r="A11" s="413" t="s">
        <v>33</v>
      </c>
      <c r="B11" s="414"/>
      <c r="C11" s="414"/>
      <c r="D11" s="414"/>
      <c r="E11" s="414"/>
      <c r="F11" s="414"/>
      <c r="G11" s="414"/>
      <c r="H11" s="415"/>
      <c r="I11" s="136"/>
      <c r="J11" s="137"/>
      <c r="K11" s="137"/>
      <c r="L11" s="137"/>
      <c r="M11" s="137"/>
      <c r="N11" s="139"/>
      <c r="O11" s="139"/>
      <c r="P11" s="139"/>
      <c r="Q11" s="299"/>
      <c r="R11" s="299"/>
      <c r="S11" s="139"/>
      <c r="T11" s="300"/>
      <c r="U11" s="137"/>
      <c r="V11" s="139"/>
      <c r="W11" s="137"/>
      <c r="X11" s="137"/>
      <c r="Y11" s="139"/>
      <c r="Z11" s="137"/>
      <c r="AA11" s="137"/>
      <c r="AB11" s="139"/>
      <c r="AC11" s="137"/>
      <c r="AD11" s="137"/>
      <c r="AE11" s="139"/>
      <c r="AF11" s="300"/>
      <c r="AG11" s="137"/>
      <c r="AH11" s="139"/>
      <c r="AI11" s="137"/>
      <c r="AJ11" s="137"/>
      <c r="AK11" s="139"/>
      <c r="AL11" s="137"/>
      <c r="AM11" s="137"/>
      <c r="AN11" s="139"/>
      <c r="AO11" s="137"/>
      <c r="AP11" s="137"/>
      <c r="AQ11" s="139"/>
      <c r="AR11" s="137"/>
      <c r="AS11" s="137"/>
      <c r="AT11" s="139"/>
      <c r="AU11" s="137"/>
      <c r="AV11" s="137"/>
      <c r="AW11" s="139"/>
      <c r="AX11" s="137"/>
      <c r="AY11" s="137"/>
      <c r="AZ11" s="139"/>
      <c r="BA11" s="137"/>
      <c r="BB11" s="137"/>
      <c r="BC11" s="139"/>
      <c r="BD11" s="137"/>
      <c r="BE11" s="137"/>
      <c r="BF11" s="139"/>
      <c r="BG11" s="137"/>
      <c r="BH11" s="137"/>
      <c r="BI11" s="139"/>
      <c r="BJ11" s="137"/>
      <c r="BK11" s="137"/>
      <c r="BL11" s="139"/>
    </row>
    <row r="12" spans="1:65" s="57" customFormat="1" x14ac:dyDescent="0.55000000000000004">
      <c r="A12" s="142" t="s">
        <v>34</v>
      </c>
      <c r="B12" s="266"/>
      <c r="C12" s="266"/>
      <c r="D12" s="266"/>
      <c r="E12" s="266"/>
      <c r="F12" s="266"/>
      <c r="G12" s="266"/>
      <c r="H12" s="267"/>
      <c r="I12" s="145">
        <f>+I13+I42</f>
        <v>883700</v>
      </c>
      <c r="J12" s="145">
        <f>+J13+J42</f>
        <v>796500</v>
      </c>
      <c r="K12" s="145">
        <f>+K13+K42</f>
        <v>10000</v>
      </c>
      <c r="L12" s="145">
        <f>SUM(L13)</f>
        <v>806500</v>
      </c>
      <c r="M12" s="145">
        <f>SUM(AA12,AM12,AY12,BK12)</f>
        <v>411713.52</v>
      </c>
      <c r="N12" s="268">
        <f>SUM(M12*100/L12)</f>
        <v>51.049413515189087</v>
      </c>
      <c r="O12" s="54">
        <f>SUM(L12-M12)</f>
        <v>394786.48</v>
      </c>
      <c r="P12" s="268">
        <f>SUM(O12*100/L12)</f>
        <v>48.950586484810913</v>
      </c>
      <c r="Q12" s="145">
        <f>+Q13+Q42</f>
        <v>802.5</v>
      </c>
      <c r="R12" s="145">
        <f>+R13+R42</f>
        <v>802.5</v>
      </c>
      <c r="S12" s="301">
        <f>SUM(R12*100/Q12)</f>
        <v>100</v>
      </c>
      <c r="T12" s="145">
        <f>+T13+T42</f>
        <v>59815.5</v>
      </c>
      <c r="U12" s="145">
        <f>+U13+U42</f>
        <v>59686.21</v>
      </c>
      <c r="V12" s="268">
        <f>SUM(U12*100/T12)</f>
        <v>99.783852011602349</v>
      </c>
      <c r="W12" s="192">
        <f>+W13+W42</f>
        <v>40144.5</v>
      </c>
      <c r="X12" s="192">
        <f>+X13+X42</f>
        <v>39927.259999999995</v>
      </c>
      <c r="Y12" s="268">
        <f>SUM(X12*100/W12)</f>
        <v>99.45885488672171</v>
      </c>
      <c r="Z12" s="55">
        <f>SUM(Q12,T12,W12)</f>
        <v>100762.5</v>
      </c>
      <c r="AA12" s="55">
        <f>SUM(R12,U12,X12)</f>
        <v>100415.97</v>
      </c>
      <c r="AB12" s="268">
        <f>SUM(AA12*100/Z12)</f>
        <v>99.656092296241155</v>
      </c>
      <c r="AC12" s="145">
        <f>+AC13+AC42</f>
        <v>51810.5</v>
      </c>
      <c r="AD12" s="145">
        <f>+AD13+AD42</f>
        <v>51469.66</v>
      </c>
      <c r="AE12" s="268">
        <f t="shared" ref="AE12:AE18" si="0">SUM(AD12*100/AC12)</f>
        <v>99.342141071790465</v>
      </c>
      <c r="AF12" s="145">
        <f>+AF13+AF42</f>
        <v>84000</v>
      </c>
      <c r="AG12" s="145">
        <f>+AG13+AG42</f>
        <v>83711.739999999991</v>
      </c>
      <c r="AH12" s="268">
        <f>SUM(AG12*100/AF12)</f>
        <v>99.656833333333324</v>
      </c>
      <c r="AI12" s="145">
        <f>+AI13+AI42</f>
        <v>20940</v>
      </c>
      <c r="AJ12" s="145">
        <f>+AJ13+AJ42</f>
        <v>19170</v>
      </c>
      <c r="AK12" s="268">
        <f>SUM(AJ12*100/AI12)</f>
        <v>91.547277936962757</v>
      </c>
      <c r="AL12" s="55">
        <f>SUM(AC12,AF12,AI12)</f>
        <v>156750.5</v>
      </c>
      <c r="AM12" s="55">
        <f>SUM(AD12,AG12,AJ12)</f>
        <v>154351.4</v>
      </c>
      <c r="AN12" s="268">
        <f>SUM(AM12*100/AL12)</f>
        <v>98.469478566256569</v>
      </c>
      <c r="AO12" s="145">
        <f>+AO13+AO42</f>
        <v>121537.5</v>
      </c>
      <c r="AP12" s="145">
        <f>+AP13+AP42</f>
        <v>16230.5</v>
      </c>
      <c r="AQ12" s="268">
        <f>SUM(AP12*100/AO12)</f>
        <v>13.354314511981899</v>
      </c>
      <c r="AR12" s="145">
        <f>+AR13+AR42</f>
        <v>23114.400000000001</v>
      </c>
      <c r="AS12" s="145">
        <f>+AS13+AS42</f>
        <v>15000</v>
      </c>
      <c r="AT12" s="268">
        <f>SUM(AS12*100/AR12)</f>
        <v>64.894611151489983</v>
      </c>
      <c r="AU12" s="145">
        <f>+AU13+AU42</f>
        <v>57028</v>
      </c>
      <c r="AV12" s="145">
        <f>+AV13+AV42</f>
        <v>15000</v>
      </c>
      <c r="AW12" s="268">
        <f>SUM(AV12*100/AU12)</f>
        <v>26.302868766220101</v>
      </c>
      <c r="AX12" s="55">
        <f>SUM(AO12,AR12,AU12)</f>
        <v>201679.9</v>
      </c>
      <c r="AY12" s="55">
        <f>SUM(AP12,AS12,AV12)</f>
        <v>46230.5</v>
      </c>
      <c r="AZ12" s="268">
        <f>SUM(AY12*100/AX12)</f>
        <v>22.922710691546357</v>
      </c>
      <c r="BA12" s="145">
        <f>+BA13+BA42</f>
        <v>29880</v>
      </c>
      <c r="BB12" s="145">
        <f>+BB13+BB42</f>
        <v>15000</v>
      </c>
      <c r="BC12" s="268">
        <f>SUM(BB12*100/BA12)</f>
        <v>50.200803212851405</v>
      </c>
      <c r="BD12" s="145">
        <f>+BD13+BD42</f>
        <v>55261.72</v>
      </c>
      <c r="BE12" s="145">
        <f>+BE13+BE42</f>
        <v>17074.52</v>
      </c>
      <c r="BF12" s="268">
        <f>SUM(BE12*100/BD12)</f>
        <v>30.897554401129749</v>
      </c>
      <c r="BG12" s="145">
        <f>+BG13+BG42</f>
        <v>262165.38</v>
      </c>
      <c r="BH12" s="145">
        <f>+BH13+BH42</f>
        <v>78641.13</v>
      </c>
      <c r="BI12" s="268">
        <f>SUM(BH12*100/BG12)</f>
        <v>29.99676387477248</v>
      </c>
      <c r="BJ12" s="55">
        <f>SUM(BA12,BD12,BG12)</f>
        <v>347307.1</v>
      </c>
      <c r="BK12" s="55">
        <f>SUM(BB12,BE12,BH12)</f>
        <v>110715.65000000001</v>
      </c>
      <c r="BL12" s="268">
        <f>SUM(BK12*100/BJ12)</f>
        <v>31.878314609750277</v>
      </c>
      <c r="BM12" s="269">
        <f>SUM(BM13)</f>
        <v>806500</v>
      </c>
    </row>
    <row r="13" spans="1:65" s="67" customFormat="1" x14ac:dyDescent="0.55000000000000004">
      <c r="A13" s="58"/>
      <c r="B13" s="59" t="s">
        <v>35</v>
      </c>
      <c r="C13" s="60"/>
      <c r="D13" s="60"/>
      <c r="E13" s="60"/>
      <c r="F13" s="60"/>
      <c r="G13" s="60"/>
      <c r="H13" s="235"/>
      <c r="I13" s="61">
        <f>SUM(I14)</f>
        <v>883700</v>
      </c>
      <c r="J13" s="61">
        <f>SUM(J14,J31)</f>
        <v>796500</v>
      </c>
      <c r="K13" s="61">
        <f>SUM(K14,K31)</f>
        <v>10000</v>
      </c>
      <c r="L13" s="61">
        <f>SUM(J13+K13)</f>
        <v>806500</v>
      </c>
      <c r="M13" s="61">
        <f t="shared" ref="M13:M41" si="1">SUM(AA13,AM13,AY13,BK13)</f>
        <v>411713.52</v>
      </c>
      <c r="N13" s="271">
        <f t="shared" ref="N13:N41" si="2">SUM(M13*100/L13)</f>
        <v>51.049413515189087</v>
      </c>
      <c r="O13" s="63">
        <f t="shared" ref="O13:O41" si="3">SUM(L13-M13)</f>
        <v>394786.48</v>
      </c>
      <c r="P13" s="271">
        <f t="shared" ref="P13:P76" si="4">SUM(O13*100/L13)</f>
        <v>48.950586484810913</v>
      </c>
      <c r="Q13" s="61">
        <f>SUM(Q14,Q31)</f>
        <v>802.5</v>
      </c>
      <c r="R13" s="61">
        <f>SUM(R14,R31)</f>
        <v>802.5</v>
      </c>
      <c r="S13" s="302">
        <f>SUM(R13*100/Q13)</f>
        <v>100</v>
      </c>
      <c r="T13" s="61">
        <f>SUM(T14,T31)</f>
        <v>59815.5</v>
      </c>
      <c r="U13" s="61">
        <f>SUM(U14,U31)</f>
        <v>59686.21</v>
      </c>
      <c r="V13" s="271">
        <f>SUM(U13*100/T13)</f>
        <v>99.783852011602349</v>
      </c>
      <c r="W13" s="61">
        <f>SUM(W14,W31)</f>
        <v>40144.5</v>
      </c>
      <c r="X13" s="61">
        <f>SUM(X14,X31)</f>
        <v>39927.259999999995</v>
      </c>
      <c r="Y13" s="271">
        <f>SUM(X13*100/W13)</f>
        <v>99.45885488672171</v>
      </c>
      <c r="Z13" s="270">
        <f t="shared" ref="Z13:AA41" si="5">SUM(Q13,T13,W13)</f>
        <v>100762.5</v>
      </c>
      <c r="AA13" s="270">
        <f t="shared" si="5"/>
        <v>100415.97</v>
      </c>
      <c r="AB13" s="271">
        <f>SUM(AA13*100/Z13)</f>
        <v>99.656092296241155</v>
      </c>
      <c r="AC13" s="61">
        <f>SUM(AC14,AC31)</f>
        <v>51810.5</v>
      </c>
      <c r="AD13" s="61">
        <f>SUM(AD14,AD31)</f>
        <v>51469.66</v>
      </c>
      <c r="AE13" s="271">
        <f t="shared" si="0"/>
        <v>99.342141071790465</v>
      </c>
      <c r="AF13" s="61">
        <f>SUM(AF14,AF31)</f>
        <v>84000</v>
      </c>
      <c r="AG13" s="61">
        <f>SUM(AG14,AG31)</f>
        <v>83711.739999999991</v>
      </c>
      <c r="AH13" s="271">
        <f>SUM(AG13*100/AF13)</f>
        <v>99.656833333333324</v>
      </c>
      <c r="AI13" s="61">
        <f>SUM(AI14,AI31)</f>
        <v>20940</v>
      </c>
      <c r="AJ13" s="61">
        <f>SUM(AJ14,AJ31)</f>
        <v>19170</v>
      </c>
      <c r="AK13" s="271">
        <f t="shared" ref="AK13:AK30" si="6">SUM(AJ13*100/AI13)</f>
        <v>91.547277936962757</v>
      </c>
      <c r="AL13" s="270">
        <f t="shared" ref="AL13:AM41" si="7">SUM(AC13,AF13,AI13)</f>
        <v>156750.5</v>
      </c>
      <c r="AM13" s="270">
        <f t="shared" si="7"/>
        <v>154351.4</v>
      </c>
      <c r="AN13" s="271">
        <f t="shared" ref="AN13:AN36" si="8">SUM(AM13*100/AL13)</f>
        <v>98.469478566256569</v>
      </c>
      <c r="AO13" s="61">
        <f>SUM(AO14,AO31)</f>
        <v>121537.5</v>
      </c>
      <c r="AP13" s="61">
        <f>SUM(AP14,AP31)</f>
        <v>16230.5</v>
      </c>
      <c r="AQ13" s="271">
        <f>SUM(AP13*100/AO13)</f>
        <v>13.354314511981899</v>
      </c>
      <c r="AR13" s="61">
        <f>SUM(AR14,AR31)</f>
        <v>23114.400000000001</v>
      </c>
      <c r="AS13" s="61">
        <f>SUM(AS14,AS31)</f>
        <v>15000</v>
      </c>
      <c r="AT13" s="271">
        <f>SUM(AS13*100/AR13)</f>
        <v>64.894611151489983</v>
      </c>
      <c r="AU13" s="61">
        <f>SUM(AU14,AU31)</f>
        <v>57028</v>
      </c>
      <c r="AV13" s="61">
        <f>SUM(AV14,AV31)</f>
        <v>15000</v>
      </c>
      <c r="AW13" s="271">
        <f>SUM(AV13*100/AU13)</f>
        <v>26.302868766220101</v>
      </c>
      <c r="AX13" s="270">
        <f t="shared" ref="AX13:AY41" si="9">SUM(AO13,AR13,AU13)</f>
        <v>201679.9</v>
      </c>
      <c r="AY13" s="270">
        <f t="shared" si="9"/>
        <v>46230.5</v>
      </c>
      <c r="AZ13" s="271">
        <f>SUM(AY13*100/AX13)</f>
        <v>22.922710691546357</v>
      </c>
      <c r="BA13" s="61">
        <f>SUM(BA14,BA31)</f>
        <v>29880</v>
      </c>
      <c r="BB13" s="61">
        <f>SUM(BB14,BB31)</f>
        <v>15000</v>
      </c>
      <c r="BC13" s="271">
        <f>SUM(BB13*100/BA13)</f>
        <v>50.200803212851405</v>
      </c>
      <c r="BD13" s="61">
        <f>SUM(BD14,BD31)</f>
        <v>55261.72</v>
      </c>
      <c r="BE13" s="61">
        <f>SUM(BE14,BE31)</f>
        <v>17074.52</v>
      </c>
      <c r="BF13" s="271">
        <f>SUM(BE13*100/BD13)</f>
        <v>30.897554401129749</v>
      </c>
      <c r="BG13" s="61">
        <f>SUM(BG14,BG31)</f>
        <v>262165.38</v>
      </c>
      <c r="BH13" s="61">
        <f>SUM(BH14,BH31)</f>
        <v>78641.13</v>
      </c>
      <c r="BI13" s="271">
        <f>SUM(BH13*100/BG13)</f>
        <v>29.99676387477248</v>
      </c>
      <c r="BJ13" s="270">
        <f t="shared" ref="BJ13:BK61" si="10">SUM(BA13,BD13,BG13)</f>
        <v>347307.1</v>
      </c>
      <c r="BK13" s="270">
        <f t="shared" si="10"/>
        <v>110715.65000000001</v>
      </c>
      <c r="BL13" s="271">
        <f>SUM(BK13*100/BJ13)</f>
        <v>31.878314609750277</v>
      </c>
      <c r="BM13" s="269">
        <f>SUM(Z13,AL13,AX13,BJ13)</f>
        <v>806500</v>
      </c>
    </row>
    <row r="14" spans="1:65" s="203" customFormat="1" x14ac:dyDescent="0.55000000000000004">
      <c r="A14" s="194"/>
      <c r="B14" s="195"/>
      <c r="C14" s="195" t="s">
        <v>36</v>
      </c>
      <c r="D14" s="195"/>
      <c r="E14" s="195"/>
      <c r="F14" s="195"/>
      <c r="G14" s="195"/>
      <c r="H14" s="196"/>
      <c r="I14" s="197">
        <f>SUM(I15,I28)</f>
        <v>883700</v>
      </c>
      <c r="J14" s="197">
        <f>SUM(J15,J28)</f>
        <v>675340</v>
      </c>
      <c r="K14" s="197">
        <f>SUM(K15,K28)</f>
        <v>45400</v>
      </c>
      <c r="L14" s="197">
        <f>SUM(J14+K14)</f>
        <v>720740</v>
      </c>
      <c r="M14" s="197">
        <f t="shared" si="1"/>
        <v>408713.52</v>
      </c>
      <c r="N14" s="303">
        <f t="shared" si="2"/>
        <v>56.707483974803672</v>
      </c>
      <c r="O14" s="304">
        <f t="shared" si="3"/>
        <v>312026.48</v>
      </c>
      <c r="P14" s="303">
        <f t="shared" si="4"/>
        <v>43.292516025196328</v>
      </c>
      <c r="Q14" s="197">
        <f>SUM(Q15,Q28)</f>
        <v>802.5</v>
      </c>
      <c r="R14" s="197">
        <f>SUM(R15,R28)</f>
        <v>802.5</v>
      </c>
      <c r="S14" s="305">
        <f>SUM(R14*100/Q14)</f>
        <v>100</v>
      </c>
      <c r="T14" s="197">
        <f>SUM(T15,T28)</f>
        <v>59815.5</v>
      </c>
      <c r="U14" s="197">
        <f>SUM(U15,U28)</f>
        <v>59686.21</v>
      </c>
      <c r="V14" s="303">
        <f>SUM(U14*100/T14)</f>
        <v>99.783852011602349</v>
      </c>
      <c r="W14" s="197">
        <f>SUM(W15,W28)</f>
        <v>40144.5</v>
      </c>
      <c r="X14" s="197">
        <f>SUM(X15,X28)</f>
        <v>39927.259999999995</v>
      </c>
      <c r="Y14" s="303">
        <f>SUM(X14*100/W14)</f>
        <v>99.45885488672171</v>
      </c>
      <c r="Z14" s="306">
        <f t="shared" si="5"/>
        <v>100762.5</v>
      </c>
      <c r="AA14" s="306">
        <f t="shared" si="5"/>
        <v>100415.97</v>
      </c>
      <c r="AB14" s="303">
        <f>SUM(AA14*100/Z14)</f>
        <v>99.656092296241155</v>
      </c>
      <c r="AC14" s="197">
        <f>SUM(AC15,AC28)</f>
        <v>48810.5</v>
      </c>
      <c r="AD14" s="197">
        <f>SUM(AD15,AD28)</f>
        <v>48469.66</v>
      </c>
      <c r="AE14" s="303">
        <f t="shared" si="0"/>
        <v>99.301707624384093</v>
      </c>
      <c r="AF14" s="197">
        <f>SUM(AF15,AF28)</f>
        <v>84000</v>
      </c>
      <c r="AG14" s="197">
        <f>SUM(AG15,AG28)</f>
        <v>83711.739999999991</v>
      </c>
      <c r="AH14" s="303">
        <f>SUM(AG14*100/AF14)</f>
        <v>99.656833333333324</v>
      </c>
      <c r="AI14" s="197">
        <f>SUM(AI15,AI28)</f>
        <v>20940</v>
      </c>
      <c r="AJ14" s="197">
        <f>SUM(AJ15,AJ28)</f>
        <v>19170</v>
      </c>
      <c r="AK14" s="303">
        <f t="shared" si="6"/>
        <v>91.547277936962757</v>
      </c>
      <c r="AL14" s="306">
        <f t="shared" si="7"/>
        <v>153750.5</v>
      </c>
      <c r="AM14" s="306">
        <f t="shared" si="7"/>
        <v>151351.4</v>
      </c>
      <c r="AN14" s="303">
        <f t="shared" si="8"/>
        <v>98.439614830520881</v>
      </c>
      <c r="AO14" s="197">
        <f>SUM(AO15,AO28)</f>
        <v>121537.5</v>
      </c>
      <c r="AP14" s="197">
        <f>SUM(AP15,AP28)</f>
        <v>16230.5</v>
      </c>
      <c r="AQ14" s="303">
        <f>SUM(AP14*100/AO14)</f>
        <v>13.354314511981899</v>
      </c>
      <c r="AR14" s="197">
        <f>SUM(AR15,AR28)</f>
        <v>23114.400000000001</v>
      </c>
      <c r="AS14" s="197">
        <f>SUM(AS15,AS28)</f>
        <v>15000</v>
      </c>
      <c r="AT14" s="303">
        <f>SUM(AS14*100/AR14)</f>
        <v>64.894611151489983</v>
      </c>
      <c r="AU14" s="197">
        <f>SUM(AU15,AU28)</f>
        <v>57028</v>
      </c>
      <c r="AV14" s="197">
        <f>SUM(AV15,AV28)</f>
        <v>15000</v>
      </c>
      <c r="AW14" s="303">
        <f>SUM(AV14*100/AU14)</f>
        <v>26.302868766220101</v>
      </c>
      <c r="AX14" s="306">
        <f t="shared" si="9"/>
        <v>201679.9</v>
      </c>
      <c r="AY14" s="306">
        <f t="shared" si="9"/>
        <v>46230.5</v>
      </c>
      <c r="AZ14" s="303">
        <f>SUM(AY14*100/AX14)</f>
        <v>22.922710691546357</v>
      </c>
      <c r="BA14" s="197">
        <f>SUM(BA15,BA28)</f>
        <v>29880</v>
      </c>
      <c r="BB14" s="197">
        <f>SUM(BB15,BB28)</f>
        <v>15000</v>
      </c>
      <c r="BC14" s="303">
        <f>SUM(BB14*100/BA14)</f>
        <v>50.200803212851405</v>
      </c>
      <c r="BD14" s="197">
        <f>SUM(BD15,BD28)</f>
        <v>55261.72</v>
      </c>
      <c r="BE14" s="197">
        <f>SUM(BE15,BE28)</f>
        <v>17074.52</v>
      </c>
      <c r="BF14" s="303">
        <f>SUM(BE14*100/BD14)</f>
        <v>30.897554401129749</v>
      </c>
      <c r="BG14" s="197">
        <f>SUM(BG15,BG28)</f>
        <v>179405.38</v>
      </c>
      <c r="BH14" s="197">
        <f>SUM(BH15,BH28)</f>
        <v>78641.13</v>
      </c>
      <c r="BI14" s="303">
        <f>SUM(BH14*100/BG14)</f>
        <v>43.834320910554631</v>
      </c>
      <c r="BJ14" s="306">
        <f t="shared" si="10"/>
        <v>264547.09999999998</v>
      </c>
      <c r="BK14" s="306">
        <f t="shared" si="10"/>
        <v>110715.65000000001</v>
      </c>
      <c r="BL14" s="303">
        <f>SUM(BK14*100/BJ14)</f>
        <v>41.851016321857244</v>
      </c>
      <c r="BM14" s="269">
        <f>SUM(BM15,BM28)</f>
        <v>720740</v>
      </c>
    </row>
    <row r="15" spans="1:65" s="85" customFormat="1" x14ac:dyDescent="0.55000000000000004">
      <c r="A15" s="77"/>
      <c r="B15" s="78"/>
      <c r="C15" s="78"/>
      <c r="D15" s="78" t="s">
        <v>40</v>
      </c>
      <c r="E15" s="78"/>
      <c r="F15" s="78"/>
      <c r="G15" s="78"/>
      <c r="H15" s="167"/>
      <c r="I15" s="79">
        <f>SUM(I16)</f>
        <v>882465</v>
      </c>
      <c r="J15" s="79">
        <f>SUM(J16)</f>
        <v>675340</v>
      </c>
      <c r="K15" s="79">
        <f>SUM(K16)</f>
        <v>35400</v>
      </c>
      <c r="L15" s="79">
        <f>SUM(J15+K15)</f>
        <v>710740</v>
      </c>
      <c r="M15" s="79">
        <f t="shared" si="1"/>
        <v>408073.52</v>
      </c>
      <c r="N15" s="176">
        <f t="shared" si="2"/>
        <v>57.415302360919604</v>
      </c>
      <c r="O15" s="81">
        <f t="shared" si="3"/>
        <v>302666.48</v>
      </c>
      <c r="P15" s="176">
        <f t="shared" si="4"/>
        <v>42.584697639080396</v>
      </c>
      <c r="Q15" s="79">
        <f>SUM(Q16)</f>
        <v>802.5</v>
      </c>
      <c r="R15" s="79">
        <f>SUM(R16)</f>
        <v>802.5</v>
      </c>
      <c r="S15" s="307">
        <f>SUM(R15*100/Q15)</f>
        <v>100</v>
      </c>
      <c r="T15" s="79">
        <f>SUM(T16)</f>
        <v>59815.5</v>
      </c>
      <c r="U15" s="79">
        <f>SUM(U16)</f>
        <v>59686.21</v>
      </c>
      <c r="V15" s="176">
        <f>SUM(U15*100/T15)</f>
        <v>99.783852011602349</v>
      </c>
      <c r="W15" s="171">
        <f>SUM(W16)</f>
        <v>40144.5</v>
      </c>
      <c r="X15" s="171">
        <f>SUM(X16)</f>
        <v>39927.259999999995</v>
      </c>
      <c r="Y15" s="176">
        <f>SUM(X15*100/W15)</f>
        <v>99.45885488672171</v>
      </c>
      <c r="Z15" s="175">
        <f t="shared" si="5"/>
        <v>100762.5</v>
      </c>
      <c r="AA15" s="175">
        <f t="shared" si="5"/>
        <v>100415.97</v>
      </c>
      <c r="AB15" s="176">
        <f>SUM(AA15*100/Z15)</f>
        <v>99.656092296241155</v>
      </c>
      <c r="AC15" s="79">
        <f>SUM(AC16)</f>
        <v>48810.5</v>
      </c>
      <c r="AD15" s="79">
        <f>SUM(AD16)</f>
        <v>48469.66</v>
      </c>
      <c r="AE15" s="176">
        <f t="shared" si="0"/>
        <v>99.301707624384093</v>
      </c>
      <c r="AF15" s="79">
        <f>SUM(AF16)</f>
        <v>84000</v>
      </c>
      <c r="AG15" s="79">
        <f>SUM(AG16)</f>
        <v>83711.739999999991</v>
      </c>
      <c r="AH15" s="176">
        <f>SUM(AG15*100/AF15)</f>
        <v>99.656833333333324</v>
      </c>
      <c r="AI15" s="79">
        <f>SUM(AI16)</f>
        <v>18700</v>
      </c>
      <c r="AJ15" s="79">
        <f>SUM(AJ16)</f>
        <v>18530</v>
      </c>
      <c r="AK15" s="176">
        <f t="shared" si="6"/>
        <v>99.090909090909093</v>
      </c>
      <c r="AL15" s="175">
        <f t="shared" si="7"/>
        <v>151510.5</v>
      </c>
      <c r="AM15" s="175">
        <f t="shared" si="7"/>
        <v>150711.4</v>
      </c>
      <c r="AN15" s="176">
        <f t="shared" si="8"/>
        <v>99.472577808138709</v>
      </c>
      <c r="AO15" s="79">
        <f>SUM(AO16)</f>
        <v>121537.5</v>
      </c>
      <c r="AP15" s="79">
        <f>SUM(AP16)</f>
        <v>16230.5</v>
      </c>
      <c r="AQ15" s="176">
        <f>SUM(AP15*100/AO15)</f>
        <v>13.354314511981899</v>
      </c>
      <c r="AR15" s="79">
        <f>SUM(AR16)</f>
        <v>21614.400000000001</v>
      </c>
      <c r="AS15" s="79">
        <f>SUM(AS16)</f>
        <v>15000</v>
      </c>
      <c r="AT15" s="176">
        <f>SUM(AS15*100/AR15)</f>
        <v>69.398178991783254</v>
      </c>
      <c r="AU15" s="79">
        <f>SUM(AU16)</f>
        <v>57028</v>
      </c>
      <c r="AV15" s="79">
        <f>SUM(AV16)</f>
        <v>15000</v>
      </c>
      <c r="AW15" s="176">
        <f>SUM(AV15*100/AU15)</f>
        <v>26.302868766220101</v>
      </c>
      <c r="AX15" s="175">
        <f t="shared" si="9"/>
        <v>200179.9</v>
      </c>
      <c r="AY15" s="175">
        <f t="shared" si="9"/>
        <v>46230.5</v>
      </c>
      <c r="AZ15" s="176">
        <f>SUM(AY15*100/AX15)</f>
        <v>23.094476518371724</v>
      </c>
      <c r="BA15" s="79">
        <f>SUM(BA16)</f>
        <v>26000</v>
      </c>
      <c r="BB15" s="79">
        <f>SUM(BB16)</f>
        <v>15000</v>
      </c>
      <c r="BC15" s="176">
        <f>SUM(BB15*100/BA15)</f>
        <v>57.692307692307693</v>
      </c>
      <c r="BD15" s="79">
        <f>SUM(BD16)</f>
        <v>52881.72</v>
      </c>
      <c r="BE15" s="79">
        <f>SUM(BE16)</f>
        <v>17074.52</v>
      </c>
      <c r="BF15" s="176">
        <f>SUM(BE15*100/BD15)</f>
        <v>32.288132836829057</v>
      </c>
      <c r="BG15" s="79">
        <f>SUM(BG16)</f>
        <v>179405.38</v>
      </c>
      <c r="BH15" s="79">
        <f>SUM(BH16)</f>
        <v>78641.13</v>
      </c>
      <c r="BI15" s="176">
        <f>SUM(BH15*100/BG15)</f>
        <v>43.834320910554631</v>
      </c>
      <c r="BJ15" s="175">
        <f t="shared" si="10"/>
        <v>258287.1</v>
      </c>
      <c r="BK15" s="175">
        <f t="shared" si="10"/>
        <v>110715.65000000001</v>
      </c>
      <c r="BL15" s="176">
        <f>SUM(BK15*100/BJ15)</f>
        <v>42.865342481293105</v>
      </c>
      <c r="BM15" s="269">
        <f>SUM(BM16)</f>
        <v>710740</v>
      </c>
    </row>
    <row r="16" spans="1:65" s="85" customFormat="1" x14ac:dyDescent="0.55000000000000004">
      <c r="A16" s="77"/>
      <c r="B16" s="78"/>
      <c r="C16" s="78"/>
      <c r="D16" s="78"/>
      <c r="E16" s="78" t="s">
        <v>41</v>
      </c>
      <c r="F16" s="78"/>
      <c r="G16" s="78"/>
      <c r="H16" s="167"/>
      <c r="I16" s="79">
        <f>SUM(I17,I21,I24)</f>
        <v>882465</v>
      </c>
      <c r="J16" s="79">
        <f>SUM(J17,J21,J24)</f>
        <v>675340</v>
      </c>
      <c r="K16" s="79">
        <f>SUM(K17,K21,K24)</f>
        <v>35400</v>
      </c>
      <c r="L16" s="79">
        <f t="shared" ref="L16:L27" si="11">SUM(J16+K16)</f>
        <v>710740</v>
      </c>
      <c r="M16" s="79">
        <f t="shared" si="1"/>
        <v>408073.52</v>
      </c>
      <c r="N16" s="176">
        <f t="shared" si="2"/>
        <v>57.415302360919604</v>
      </c>
      <c r="O16" s="81">
        <f t="shared" si="3"/>
        <v>302666.48</v>
      </c>
      <c r="P16" s="176">
        <f t="shared" si="4"/>
        <v>42.584697639080396</v>
      </c>
      <c r="Q16" s="79">
        <f>SUM(Q17,Q21,Q24)</f>
        <v>802.5</v>
      </c>
      <c r="R16" s="79">
        <f>SUM(R17,R21,R24)</f>
        <v>802.5</v>
      </c>
      <c r="S16" s="307">
        <f>SUM(R16*100/Q16)</f>
        <v>100</v>
      </c>
      <c r="T16" s="79">
        <f>SUM(T17,T21,T24)</f>
        <v>59815.5</v>
      </c>
      <c r="U16" s="79">
        <f>SUM(U17,U21,U24)</f>
        <v>59686.21</v>
      </c>
      <c r="V16" s="176">
        <f>SUM(U16*100/T16)</f>
        <v>99.783852011602349</v>
      </c>
      <c r="W16" s="171">
        <f>SUM(W17,W21,W24)</f>
        <v>40144.5</v>
      </c>
      <c r="X16" s="171">
        <f>SUM(X17,X21,X24)</f>
        <v>39927.259999999995</v>
      </c>
      <c r="Y16" s="176">
        <f>SUM(X16*100/W16)</f>
        <v>99.45885488672171</v>
      </c>
      <c r="Z16" s="175">
        <f t="shared" si="5"/>
        <v>100762.5</v>
      </c>
      <c r="AA16" s="175">
        <f t="shared" si="5"/>
        <v>100415.97</v>
      </c>
      <c r="AB16" s="176">
        <f>SUM(AA16*100/Z16)</f>
        <v>99.656092296241155</v>
      </c>
      <c r="AC16" s="79">
        <f>SUM(AC17,AC21,AC24)</f>
        <v>48810.5</v>
      </c>
      <c r="AD16" s="79">
        <f>SUM(AD17,AD21,AD24)</f>
        <v>48469.66</v>
      </c>
      <c r="AE16" s="176">
        <f t="shared" si="0"/>
        <v>99.301707624384093</v>
      </c>
      <c r="AF16" s="79">
        <f>SUM(AF17,AF21,AF24)</f>
        <v>84000</v>
      </c>
      <c r="AG16" s="79">
        <f>SUM(AG17,AG21,AG24)</f>
        <v>83711.739999999991</v>
      </c>
      <c r="AH16" s="176">
        <f>SUM(AG16*100/AF16)</f>
        <v>99.656833333333324</v>
      </c>
      <c r="AI16" s="79">
        <f>SUM(AI17,AI21,AI24)</f>
        <v>18700</v>
      </c>
      <c r="AJ16" s="79">
        <f>SUM(AJ17,AJ21,AJ24)</f>
        <v>18530</v>
      </c>
      <c r="AK16" s="176">
        <f t="shared" si="6"/>
        <v>99.090909090909093</v>
      </c>
      <c r="AL16" s="175">
        <f t="shared" si="7"/>
        <v>151510.5</v>
      </c>
      <c r="AM16" s="175">
        <f t="shared" si="7"/>
        <v>150711.4</v>
      </c>
      <c r="AN16" s="176">
        <f t="shared" si="8"/>
        <v>99.472577808138709</v>
      </c>
      <c r="AO16" s="79">
        <f>SUM(AO17,AO21,AO24)</f>
        <v>121537.5</v>
      </c>
      <c r="AP16" s="79">
        <f>SUM(AP17,AP21,AP24)</f>
        <v>16230.5</v>
      </c>
      <c r="AQ16" s="176">
        <f>SUM(AP16*100/AO16)</f>
        <v>13.354314511981899</v>
      </c>
      <c r="AR16" s="79">
        <f>SUM(AR17,AR21,AR24)</f>
        <v>21614.400000000001</v>
      </c>
      <c r="AS16" s="79">
        <f>SUM(AS17,AS21,AS24)</f>
        <v>15000</v>
      </c>
      <c r="AT16" s="176">
        <f>SUM(AS16*100/AR16)</f>
        <v>69.398178991783254</v>
      </c>
      <c r="AU16" s="79">
        <f>SUM(AU17,AU21,AU24)</f>
        <v>57028</v>
      </c>
      <c r="AV16" s="79">
        <f>SUM(AV17,AV21,AV24)</f>
        <v>15000</v>
      </c>
      <c r="AW16" s="176">
        <f>SUM(AV16*100/AU16)</f>
        <v>26.302868766220101</v>
      </c>
      <c r="AX16" s="175">
        <f t="shared" si="9"/>
        <v>200179.9</v>
      </c>
      <c r="AY16" s="175">
        <f t="shared" si="9"/>
        <v>46230.5</v>
      </c>
      <c r="AZ16" s="176">
        <f>SUM(AY16*100/AX16)</f>
        <v>23.094476518371724</v>
      </c>
      <c r="BA16" s="79">
        <f>SUM(BA17,BA21,BA24)</f>
        <v>26000</v>
      </c>
      <c r="BB16" s="79">
        <f>SUM(BB17,BB21,BB24)</f>
        <v>15000</v>
      </c>
      <c r="BC16" s="176">
        <f>SUM(BB16*100/BA16)</f>
        <v>57.692307692307693</v>
      </c>
      <c r="BD16" s="79">
        <f>SUM(BD17,BD21,BD24)</f>
        <v>52881.72</v>
      </c>
      <c r="BE16" s="79">
        <f>SUM(BE17,BE21,BE24)</f>
        <v>17074.52</v>
      </c>
      <c r="BF16" s="176">
        <f>SUM(BE16*100/BD16)</f>
        <v>32.288132836829057</v>
      </c>
      <c r="BG16" s="79">
        <f>SUM(BG17,BG21,BG24)</f>
        <v>179405.38</v>
      </c>
      <c r="BH16" s="79">
        <f>SUM(BH17,BH21,BH24)</f>
        <v>78641.13</v>
      </c>
      <c r="BI16" s="176">
        <f>SUM(BH16*100/BG16)</f>
        <v>43.834320910554631</v>
      </c>
      <c r="BJ16" s="175">
        <f t="shared" si="10"/>
        <v>258287.1</v>
      </c>
      <c r="BK16" s="175">
        <f t="shared" si="10"/>
        <v>110715.65000000001</v>
      </c>
      <c r="BL16" s="176">
        <f>SUM(BK16*100/BJ16)</f>
        <v>42.865342481293105</v>
      </c>
      <c r="BM16" s="269">
        <f>SUM(BM17,BM21,BM24)</f>
        <v>710740</v>
      </c>
    </row>
    <row r="17" spans="1:65" s="85" customFormat="1" x14ac:dyDescent="0.55000000000000004">
      <c r="A17" s="77"/>
      <c r="B17" s="78"/>
      <c r="C17" s="78"/>
      <c r="D17" s="78"/>
      <c r="E17" s="78"/>
      <c r="F17" s="78" t="s">
        <v>42</v>
      </c>
      <c r="G17" s="78"/>
      <c r="H17" s="167"/>
      <c r="I17" s="79">
        <f>SUM(I18:I20)</f>
        <v>3000</v>
      </c>
      <c r="J17" s="79">
        <f>SUM(J18:J20)</f>
        <v>40000</v>
      </c>
      <c r="K17" s="79">
        <f>SUM(K18:K20)</f>
        <v>-34100</v>
      </c>
      <c r="L17" s="79">
        <f t="shared" si="11"/>
        <v>5900</v>
      </c>
      <c r="M17" s="79">
        <f t="shared" si="1"/>
        <v>5900</v>
      </c>
      <c r="N17" s="176">
        <f t="shared" si="2"/>
        <v>100</v>
      </c>
      <c r="O17" s="81">
        <f t="shared" si="3"/>
        <v>0</v>
      </c>
      <c r="P17" s="176">
        <f t="shared" si="4"/>
        <v>0</v>
      </c>
      <c r="Q17" s="79">
        <f>SUM(Q18:Q20)</f>
        <v>0</v>
      </c>
      <c r="R17" s="79">
        <f>SUM(R18:R20)</f>
        <v>0</v>
      </c>
      <c r="S17" s="307">
        <v>0</v>
      </c>
      <c r="T17" s="79">
        <f>SUM(T18:T20)</f>
        <v>0</v>
      </c>
      <c r="U17" s="79">
        <f>SUM(U18:U20)</f>
        <v>0</v>
      </c>
      <c r="V17" s="176">
        <v>0</v>
      </c>
      <c r="W17" s="171">
        <f>SUM(W18:W20)</f>
        <v>0</v>
      </c>
      <c r="X17" s="171">
        <f>SUM(X18:X20)</f>
        <v>0</v>
      </c>
      <c r="Y17" s="176">
        <v>0</v>
      </c>
      <c r="Z17" s="175">
        <f t="shared" si="5"/>
        <v>0</v>
      </c>
      <c r="AA17" s="175">
        <f t="shared" si="5"/>
        <v>0</v>
      </c>
      <c r="AB17" s="176">
        <v>0</v>
      </c>
      <c r="AC17" s="79">
        <f>SUM(AC18:AC20)</f>
        <v>2700</v>
      </c>
      <c r="AD17" s="79">
        <f>SUM(AD18:AD20)</f>
        <v>2700</v>
      </c>
      <c r="AE17" s="176">
        <f t="shared" si="0"/>
        <v>100</v>
      </c>
      <c r="AF17" s="79">
        <f>SUM(AF18:AF20)</f>
        <v>0</v>
      </c>
      <c r="AG17" s="79">
        <f>SUM(AG18:AG20)</f>
        <v>0</v>
      </c>
      <c r="AH17" s="176">
        <v>0</v>
      </c>
      <c r="AI17" s="79">
        <f>SUM(AI18:AI20)</f>
        <v>3200</v>
      </c>
      <c r="AJ17" s="79">
        <f>SUM(AJ18:AJ20)</f>
        <v>3200</v>
      </c>
      <c r="AK17" s="176">
        <f t="shared" si="6"/>
        <v>100</v>
      </c>
      <c r="AL17" s="175">
        <v>5900</v>
      </c>
      <c r="AM17" s="175">
        <f t="shared" si="7"/>
        <v>5900</v>
      </c>
      <c r="AN17" s="176">
        <f t="shared" si="8"/>
        <v>100</v>
      </c>
      <c r="AO17" s="79">
        <f>SUM(AO18:AO20)</f>
        <v>0</v>
      </c>
      <c r="AP17" s="79">
        <f>SUM(AP18:AP20)</f>
        <v>0</v>
      </c>
      <c r="AQ17" s="176">
        <v>0</v>
      </c>
      <c r="AR17" s="79">
        <f>SUM(AR18:AR20)</f>
        <v>0</v>
      </c>
      <c r="AS17" s="79">
        <f>SUM(AS18:AS20)</f>
        <v>0</v>
      </c>
      <c r="AT17" s="176">
        <v>0</v>
      </c>
      <c r="AU17" s="79">
        <f>SUM(AU18:AU20)</f>
        <v>0</v>
      </c>
      <c r="AV17" s="79">
        <f>SUM(AV18:AV20)</f>
        <v>0</v>
      </c>
      <c r="AW17" s="176">
        <v>0</v>
      </c>
      <c r="AX17" s="175">
        <f t="shared" si="9"/>
        <v>0</v>
      </c>
      <c r="AY17" s="175">
        <f t="shared" si="9"/>
        <v>0</v>
      </c>
      <c r="AZ17" s="176">
        <v>0</v>
      </c>
      <c r="BA17" s="79">
        <f>SUM(BA18:BA20)</f>
        <v>0</v>
      </c>
      <c r="BB17" s="79">
        <f>SUM(BB18:BB20)</f>
        <v>0</v>
      </c>
      <c r="BC17" s="176">
        <v>0</v>
      </c>
      <c r="BD17" s="79">
        <f>SUM(BD18:BD20)</f>
        <v>0</v>
      </c>
      <c r="BE17" s="79">
        <f>SUM(BE18:BE20)</f>
        <v>0</v>
      </c>
      <c r="BF17" s="176">
        <v>0</v>
      </c>
      <c r="BG17" s="79">
        <f>SUM(BG18:BG20)</f>
        <v>0</v>
      </c>
      <c r="BH17" s="79">
        <f>SUM(BH18:BH20)</f>
        <v>0</v>
      </c>
      <c r="BI17" s="176">
        <v>0</v>
      </c>
      <c r="BJ17" s="175">
        <f t="shared" si="10"/>
        <v>0</v>
      </c>
      <c r="BK17" s="175">
        <f t="shared" si="10"/>
        <v>0</v>
      </c>
      <c r="BL17" s="176">
        <v>0</v>
      </c>
      <c r="BM17" s="269">
        <f t="shared" ref="BM17:BM80" si="12">SUM(Z17,AL17,AX17,BJ17)</f>
        <v>5900</v>
      </c>
    </row>
    <row r="18" spans="1:65" s="88" customFormat="1" x14ac:dyDescent="0.55000000000000004">
      <c r="A18" s="86"/>
      <c r="B18" s="87"/>
      <c r="C18" s="87"/>
      <c r="D18" s="87"/>
      <c r="E18" s="87"/>
      <c r="F18" s="87"/>
      <c r="G18" s="87" t="s">
        <v>43</v>
      </c>
      <c r="H18" s="87"/>
      <c r="I18" s="79">
        <v>3000</v>
      </c>
      <c r="J18" s="83">
        <v>10000</v>
      </c>
      <c r="K18" s="83">
        <v>-4100</v>
      </c>
      <c r="L18" s="79">
        <f t="shared" si="11"/>
        <v>5900</v>
      </c>
      <c r="M18" s="79">
        <f t="shared" si="1"/>
        <v>5900</v>
      </c>
      <c r="N18" s="176">
        <f t="shared" si="2"/>
        <v>100</v>
      </c>
      <c r="O18" s="81">
        <f t="shared" si="3"/>
        <v>0</v>
      </c>
      <c r="P18" s="176">
        <f t="shared" si="4"/>
        <v>0</v>
      </c>
      <c r="Q18" s="308">
        <v>0</v>
      </c>
      <c r="R18" s="308">
        <v>0</v>
      </c>
      <c r="S18" s="307">
        <v>0</v>
      </c>
      <c r="T18" s="309">
        <v>0</v>
      </c>
      <c r="U18" s="83">
        <v>0</v>
      </c>
      <c r="V18" s="176">
        <v>0</v>
      </c>
      <c r="W18" s="83">
        <v>0</v>
      </c>
      <c r="X18" s="83">
        <v>0</v>
      </c>
      <c r="Y18" s="176">
        <v>0</v>
      </c>
      <c r="Z18" s="175">
        <f t="shared" si="5"/>
        <v>0</v>
      </c>
      <c r="AA18" s="175">
        <f t="shared" si="5"/>
        <v>0</v>
      </c>
      <c r="AB18" s="176">
        <v>0</v>
      </c>
      <c r="AC18" s="83">
        <v>2700</v>
      </c>
      <c r="AD18" s="83">
        <v>2700</v>
      </c>
      <c r="AE18" s="176">
        <f t="shared" si="0"/>
        <v>100</v>
      </c>
      <c r="AF18" s="309">
        <v>0</v>
      </c>
      <c r="AG18" s="83">
        <v>0</v>
      </c>
      <c r="AH18" s="176">
        <v>0</v>
      </c>
      <c r="AI18" s="83">
        <v>3200</v>
      </c>
      <c r="AJ18" s="83">
        <v>3200</v>
      </c>
      <c r="AK18" s="176">
        <f t="shared" si="6"/>
        <v>100</v>
      </c>
      <c r="AL18" s="175">
        <f>SUM(AC18,AF18,AI18)</f>
        <v>5900</v>
      </c>
      <c r="AM18" s="175">
        <f t="shared" si="7"/>
        <v>5900</v>
      </c>
      <c r="AN18" s="176">
        <f t="shared" si="8"/>
        <v>100</v>
      </c>
      <c r="AO18" s="83">
        <v>0</v>
      </c>
      <c r="AP18" s="83">
        <v>0</v>
      </c>
      <c r="AQ18" s="176">
        <v>0</v>
      </c>
      <c r="AR18" s="83">
        <v>0</v>
      </c>
      <c r="AS18" s="83">
        <v>0</v>
      </c>
      <c r="AT18" s="176">
        <v>0</v>
      </c>
      <c r="AU18" s="83">
        <v>0</v>
      </c>
      <c r="AV18" s="83">
        <v>0</v>
      </c>
      <c r="AW18" s="176">
        <v>0</v>
      </c>
      <c r="AX18" s="175">
        <f t="shared" si="9"/>
        <v>0</v>
      </c>
      <c r="AY18" s="175">
        <f t="shared" si="9"/>
        <v>0</v>
      </c>
      <c r="AZ18" s="176">
        <v>0</v>
      </c>
      <c r="BA18" s="83">
        <v>0</v>
      </c>
      <c r="BB18" s="83">
        <v>0</v>
      </c>
      <c r="BC18" s="176">
        <v>0</v>
      </c>
      <c r="BD18" s="83">
        <v>0</v>
      </c>
      <c r="BE18" s="83"/>
      <c r="BF18" s="176">
        <v>0</v>
      </c>
      <c r="BG18" s="83">
        <v>0</v>
      </c>
      <c r="BH18" s="83">
        <v>0</v>
      </c>
      <c r="BI18" s="176">
        <v>0</v>
      </c>
      <c r="BJ18" s="175">
        <f t="shared" si="10"/>
        <v>0</v>
      </c>
      <c r="BK18" s="175">
        <f t="shared" si="10"/>
        <v>0</v>
      </c>
      <c r="BL18" s="176">
        <v>0</v>
      </c>
      <c r="BM18" s="90">
        <f t="shared" si="12"/>
        <v>5900</v>
      </c>
    </row>
    <row r="19" spans="1:65" s="88" customFormat="1" x14ac:dyDescent="0.55000000000000004">
      <c r="A19" s="86"/>
      <c r="B19" s="87"/>
      <c r="C19" s="87"/>
      <c r="D19" s="87"/>
      <c r="E19" s="87"/>
      <c r="F19" s="87"/>
      <c r="G19" s="87" t="s">
        <v>200</v>
      </c>
      <c r="H19" s="87"/>
      <c r="I19" s="79">
        <v>0</v>
      </c>
      <c r="J19" s="83">
        <v>20000</v>
      </c>
      <c r="K19" s="83">
        <v>-20000</v>
      </c>
      <c r="L19" s="79">
        <f t="shared" si="11"/>
        <v>0</v>
      </c>
      <c r="M19" s="79">
        <f t="shared" si="1"/>
        <v>0</v>
      </c>
      <c r="N19" s="176">
        <v>0</v>
      </c>
      <c r="O19" s="81">
        <f t="shared" si="3"/>
        <v>0</v>
      </c>
      <c r="P19" s="176">
        <v>0</v>
      </c>
      <c r="Q19" s="308">
        <v>0</v>
      </c>
      <c r="R19" s="308">
        <v>0</v>
      </c>
      <c r="S19" s="307">
        <v>0</v>
      </c>
      <c r="T19" s="309">
        <v>0</v>
      </c>
      <c r="U19" s="83">
        <v>0</v>
      </c>
      <c r="V19" s="176">
        <v>0</v>
      </c>
      <c r="W19" s="83">
        <v>0</v>
      </c>
      <c r="X19" s="83">
        <v>0</v>
      </c>
      <c r="Y19" s="176">
        <v>0</v>
      </c>
      <c r="Z19" s="175">
        <f t="shared" si="5"/>
        <v>0</v>
      </c>
      <c r="AA19" s="175">
        <f t="shared" si="5"/>
        <v>0</v>
      </c>
      <c r="AB19" s="176">
        <v>0</v>
      </c>
      <c r="AC19" s="83">
        <v>0</v>
      </c>
      <c r="AD19" s="83">
        <v>0</v>
      </c>
      <c r="AE19" s="176">
        <v>0</v>
      </c>
      <c r="AF19" s="309">
        <v>0</v>
      </c>
      <c r="AG19" s="83">
        <v>0</v>
      </c>
      <c r="AH19" s="176">
        <v>0</v>
      </c>
      <c r="AI19" s="83">
        <v>0</v>
      </c>
      <c r="AJ19" s="83">
        <v>0</v>
      </c>
      <c r="AK19" s="176">
        <v>0</v>
      </c>
      <c r="AL19" s="175">
        <f t="shared" si="7"/>
        <v>0</v>
      </c>
      <c r="AM19" s="175">
        <f t="shared" si="7"/>
        <v>0</v>
      </c>
      <c r="AN19" s="176">
        <v>0</v>
      </c>
      <c r="AO19" s="83">
        <v>0</v>
      </c>
      <c r="AP19" s="83">
        <v>0</v>
      </c>
      <c r="AQ19" s="176">
        <v>0</v>
      </c>
      <c r="AR19" s="83">
        <v>0</v>
      </c>
      <c r="AS19" s="83">
        <v>0</v>
      </c>
      <c r="AT19" s="176">
        <v>0</v>
      </c>
      <c r="AU19" s="83">
        <v>0</v>
      </c>
      <c r="AV19" s="83">
        <v>0</v>
      </c>
      <c r="AW19" s="176">
        <v>0</v>
      </c>
      <c r="AX19" s="175">
        <f t="shared" si="9"/>
        <v>0</v>
      </c>
      <c r="AY19" s="175">
        <f t="shared" si="9"/>
        <v>0</v>
      </c>
      <c r="AZ19" s="176">
        <v>0</v>
      </c>
      <c r="BA19" s="83">
        <v>0</v>
      </c>
      <c r="BB19" s="83">
        <v>0</v>
      </c>
      <c r="BC19" s="176">
        <v>0</v>
      </c>
      <c r="BD19" s="83">
        <v>0</v>
      </c>
      <c r="BE19" s="83">
        <v>0</v>
      </c>
      <c r="BF19" s="176">
        <v>0</v>
      </c>
      <c r="BG19" s="83">
        <v>0</v>
      </c>
      <c r="BH19" s="83">
        <v>0</v>
      </c>
      <c r="BI19" s="176">
        <v>0</v>
      </c>
      <c r="BJ19" s="175">
        <f t="shared" si="10"/>
        <v>0</v>
      </c>
      <c r="BK19" s="175">
        <f t="shared" si="10"/>
        <v>0</v>
      </c>
      <c r="BL19" s="176">
        <v>0</v>
      </c>
      <c r="BM19" s="90">
        <f t="shared" si="12"/>
        <v>0</v>
      </c>
    </row>
    <row r="20" spans="1:65" s="88" customFormat="1" x14ac:dyDescent="0.55000000000000004">
      <c r="A20" s="86"/>
      <c r="B20" s="87"/>
      <c r="C20" s="87"/>
      <c r="D20" s="87"/>
      <c r="E20" s="87"/>
      <c r="F20" s="87"/>
      <c r="G20" s="87" t="s">
        <v>201</v>
      </c>
      <c r="H20" s="87"/>
      <c r="I20" s="79">
        <v>0</v>
      </c>
      <c r="J20" s="83">
        <v>10000</v>
      </c>
      <c r="K20" s="83">
        <v>-10000</v>
      </c>
      <c r="L20" s="79">
        <f t="shared" si="11"/>
        <v>0</v>
      </c>
      <c r="M20" s="79">
        <f t="shared" si="1"/>
        <v>0</v>
      </c>
      <c r="N20" s="176">
        <v>0</v>
      </c>
      <c r="O20" s="81">
        <f t="shared" si="3"/>
        <v>0</v>
      </c>
      <c r="P20" s="176">
        <v>0</v>
      </c>
      <c r="Q20" s="308">
        <v>0</v>
      </c>
      <c r="R20" s="308">
        <v>0</v>
      </c>
      <c r="S20" s="307">
        <v>0</v>
      </c>
      <c r="T20" s="309">
        <v>0</v>
      </c>
      <c r="U20" s="83">
        <v>0</v>
      </c>
      <c r="V20" s="176">
        <v>0</v>
      </c>
      <c r="W20" s="83">
        <v>0</v>
      </c>
      <c r="X20" s="83">
        <v>0</v>
      </c>
      <c r="Y20" s="176">
        <v>0</v>
      </c>
      <c r="Z20" s="175">
        <f t="shared" si="5"/>
        <v>0</v>
      </c>
      <c r="AA20" s="175">
        <f t="shared" si="5"/>
        <v>0</v>
      </c>
      <c r="AB20" s="176">
        <v>0</v>
      </c>
      <c r="AC20" s="83">
        <v>0</v>
      </c>
      <c r="AD20" s="83">
        <v>0</v>
      </c>
      <c r="AE20" s="176">
        <v>0</v>
      </c>
      <c r="AF20" s="309">
        <v>0</v>
      </c>
      <c r="AG20" s="83">
        <v>0</v>
      </c>
      <c r="AH20" s="176">
        <v>0</v>
      </c>
      <c r="AI20" s="83">
        <v>0</v>
      </c>
      <c r="AJ20" s="83">
        <v>0</v>
      </c>
      <c r="AK20" s="176">
        <v>0</v>
      </c>
      <c r="AL20" s="175">
        <f t="shared" si="7"/>
        <v>0</v>
      </c>
      <c r="AM20" s="175">
        <f t="shared" si="7"/>
        <v>0</v>
      </c>
      <c r="AN20" s="176">
        <v>0</v>
      </c>
      <c r="AO20" s="83">
        <v>0</v>
      </c>
      <c r="AP20" s="83">
        <v>0</v>
      </c>
      <c r="AQ20" s="176">
        <v>0</v>
      </c>
      <c r="AR20" s="83">
        <v>0</v>
      </c>
      <c r="AS20" s="83">
        <v>0</v>
      </c>
      <c r="AT20" s="176">
        <v>0</v>
      </c>
      <c r="AU20" s="83">
        <v>0</v>
      </c>
      <c r="AV20" s="83">
        <v>0</v>
      </c>
      <c r="AW20" s="176">
        <v>0</v>
      </c>
      <c r="AX20" s="175">
        <f t="shared" si="9"/>
        <v>0</v>
      </c>
      <c r="AY20" s="175">
        <f t="shared" si="9"/>
        <v>0</v>
      </c>
      <c r="AZ20" s="176">
        <v>0</v>
      </c>
      <c r="BA20" s="83">
        <v>0</v>
      </c>
      <c r="BB20" s="83">
        <v>0</v>
      </c>
      <c r="BC20" s="176">
        <v>0</v>
      </c>
      <c r="BD20" s="83">
        <v>0</v>
      </c>
      <c r="BE20" s="83">
        <v>0</v>
      </c>
      <c r="BF20" s="176">
        <v>0</v>
      </c>
      <c r="BG20" s="83">
        <v>0</v>
      </c>
      <c r="BH20" s="83">
        <v>0</v>
      </c>
      <c r="BI20" s="176">
        <v>0</v>
      </c>
      <c r="BJ20" s="175">
        <f t="shared" si="10"/>
        <v>0</v>
      </c>
      <c r="BK20" s="175">
        <f t="shared" si="10"/>
        <v>0</v>
      </c>
      <c r="BL20" s="176">
        <v>0</v>
      </c>
      <c r="BM20" s="90">
        <f t="shared" si="12"/>
        <v>0</v>
      </c>
    </row>
    <row r="21" spans="1:65" s="88" customFormat="1" x14ac:dyDescent="0.55000000000000004">
      <c r="A21" s="86"/>
      <c r="B21" s="87"/>
      <c r="C21" s="87"/>
      <c r="D21" s="78"/>
      <c r="E21" s="87"/>
      <c r="F21" s="78" t="s">
        <v>47</v>
      </c>
      <c r="G21" s="87"/>
      <c r="H21" s="276"/>
      <c r="I21" s="79">
        <f>SUM(I22:I23)</f>
        <v>481771.02</v>
      </c>
      <c r="J21" s="79">
        <f>SUM(J22:J23)</f>
        <v>330000</v>
      </c>
      <c r="K21" s="79">
        <f>SUM(K22:K23)</f>
        <v>-82800</v>
      </c>
      <c r="L21" s="79">
        <f t="shared" si="11"/>
        <v>247200</v>
      </c>
      <c r="M21" s="79">
        <f t="shared" si="1"/>
        <v>244829.15000000002</v>
      </c>
      <c r="N21" s="176">
        <f t="shared" si="2"/>
        <v>99.040918284789655</v>
      </c>
      <c r="O21" s="81">
        <f t="shared" si="3"/>
        <v>2370.8499999999767</v>
      </c>
      <c r="P21" s="176">
        <f t="shared" si="4"/>
        <v>0.95908171521034657</v>
      </c>
      <c r="Q21" s="79">
        <f>SUM(Q22:Q23)</f>
        <v>802.5</v>
      </c>
      <c r="R21" s="79">
        <f>SUM(R22:R23)</f>
        <v>802.5</v>
      </c>
      <c r="S21" s="307">
        <f>SUM(R21*100/Q21)</f>
        <v>100</v>
      </c>
      <c r="T21" s="79">
        <f>SUM(T22:T23)</f>
        <v>18815.5</v>
      </c>
      <c r="U21" s="79">
        <f>SUM(U22:U23)</f>
        <v>18815.5</v>
      </c>
      <c r="V21" s="176">
        <f>SUM(U21*100/T21)</f>
        <v>100</v>
      </c>
      <c r="W21" s="171">
        <f>SUM(W22:W23)</f>
        <v>16154.5</v>
      </c>
      <c r="X21" s="171">
        <f>SUM(X22:X23)</f>
        <v>16154.5</v>
      </c>
      <c r="Y21" s="176">
        <f t="shared" ref="Y21:Y26" si="13">SUM(X21*100/W21)</f>
        <v>100</v>
      </c>
      <c r="Z21" s="175">
        <f t="shared" si="5"/>
        <v>35772.5</v>
      </c>
      <c r="AA21" s="175">
        <f t="shared" si="5"/>
        <v>35772.5</v>
      </c>
      <c r="AB21" s="176">
        <f t="shared" ref="AB21:AB26" si="14">SUM(AA21*100/Z21)</f>
        <v>100</v>
      </c>
      <c r="AC21" s="79">
        <f>SUM(AC22:AC23)</f>
        <v>17110.5</v>
      </c>
      <c r="AD21" s="79">
        <f>SUM(AD22:AD23)</f>
        <v>17110.5</v>
      </c>
      <c r="AE21" s="176">
        <f>SUM(AD21*100/AC21)</f>
        <v>100</v>
      </c>
      <c r="AF21" s="79">
        <f>SUM(AF22:AF23)</f>
        <v>20000</v>
      </c>
      <c r="AG21" s="79">
        <f>SUM(AG22:AG23)</f>
        <v>20000</v>
      </c>
      <c r="AH21" s="176">
        <f>SUM(AG21*100/AF21)</f>
        <v>100</v>
      </c>
      <c r="AI21" s="79">
        <f>SUM(AI22:AI23)</f>
        <v>15000</v>
      </c>
      <c r="AJ21" s="79">
        <f>SUM(AJ22:AJ23)</f>
        <v>15000</v>
      </c>
      <c r="AK21" s="176">
        <f t="shared" si="6"/>
        <v>100</v>
      </c>
      <c r="AL21" s="175">
        <f t="shared" si="7"/>
        <v>52110.5</v>
      </c>
      <c r="AM21" s="175">
        <f t="shared" si="7"/>
        <v>52110.5</v>
      </c>
      <c r="AN21" s="176">
        <f t="shared" si="8"/>
        <v>100</v>
      </c>
      <c r="AO21" s="79">
        <f>SUM(AO22:AO23)</f>
        <v>16537.5</v>
      </c>
      <c r="AP21" s="79">
        <f>SUM(AP22:AP23)</f>
        <v>16230.5</v>
      </c>
      <c r="AQ21" s="176">
        <f>SUM(AP21*100/AO21)</f>
        <v>98.143613000755863</v>
      </c>
      <c r="AR21" s="79">
        <f>SUM(AR22:AR23)</f>
        <v>15614.4</v>
      </c>
      <c r="AS21" s="79">
        <f>SUM(AS22:AS23)</f>
        <v>15000</v>
      </c>
      <c r="AT21" s="176">
        <f>SUM(AS21*100/AR21)</f>
        <v>96.065170611743014</v>
      </c>
      <c r="AU21" s="79">
        <f>SUM(AU22:AU23)</f>
        <v>15648</v>
      </c>
      <c r="AV21" s="79">
        <f>SUM(AV22:AV23)</f>
        <v>15000</v>
      </c>
      <c r="AW21" s="176">
        <f t="shared" ref="AW21:AW26" si="15">SUM(AV21*100/AU21)</f>
        <v>95.858895705521476</v>
      </c>
      <c r="AX21" s="175">
        <f t="shared" si="9"/>
        <v>47799.9</v>
      </c>
      <c r="AY21" s="175">
        <f t="shared" si="9"/>
        <v>46230.5</v>
      </c>
      <c r="AZ21" s="176">
        <f t="shared" ref="AZ21:AZ26" si="16">SUM(AY21*100/AX21)</f>
        <v>96.716729532906967</v>
      </c>
      <c r="BA21" s="79">
        <f>SUM(BA22:BA23)</f>
        <v>15000</v>
      </c>
      <c r="BB21" s="79">
        <f>SUM(BB22:BB23)</f>
        <v>15000</v>
      </c>
      <c r="BC21" s="176">
        <f>SUM(BB21*100/BA21)</f>
        <v>100</v>
      </c>
      <c r="BD21" s="79">
        <f>SUM(BD22:BD23)</f>
        <v>17381.72</v>
      </c>
      <c r="BE21" s="79">
        <f>SUM(BE22:BE23)</f>
        <v>17074.52</v>
      </c>
      <c r="BF21" s="176">
        <f>SUM(BE21*100/BD21)</f>
        <v>98.232626000188702</v>
      </c>
      <c r="BG21" s="79">
        <f>SUM(BG22:BG23)</f>
        <v>79135.37999999999</v>
      </c>
      <c r="BH21" s="79">
        <f>SUM(BH22:BH23)</f>
        <v>78641.13</v>
      </c>
      <c r="BI21" s="176">
        <f>SUM(BH21*100/BG21)</f>
        <v>99.375437383380245</v>
      </c>
      <c r="BJ21" s="175">
        <f t="shared" si="10"/>
        <v>111517.09999999999</v>
      </c>
      <c r="BK21" s="175">
        <f t="shared" si="10"/>
        <v>110715.65000000001</v>
      </c>
      <c r="BL21" s="176">
        <f>SUM(BK21*100/BJ21)</f>
        <v>99.28132098126656</v>
      </c>
      <c r="BM21" s="269">
        <f t="shared" si="12"/>
        <v>247200</v>
      </c>
    </row>
    <row r="22" spans="1:65" s="322" customFormat="1" x14ac:dyDescent="0.55000000000000004">
      <c r="A22" s="310"/>
      <c r="B22" s="311"/>
      <c r="C22" s="311"/>
      <c r="D22" s="312"/>
      <c r="E22" s="311"/>
      <c r="F22" s="312"/>
      <c r="G22" s="311" t="s">
        <v>202</v>
      </c>
      <c r="H22" s="311"/>
      <c r="I22" s="313">
        <v>470719.02</v>
      </c>
      <c r="J22" s="314">
        <v>310000</v>
      </c>
      <c r="K22" s="314">
        <v>-71200</v>
      </c>
      <c r="L22" s="313">
        <f t="shared" si="11"/>
        <v>238800</v>
      </c>
      <c r="M22" s="313">
        <f t="shared" si="1"/>
        <v>240827.15000000002</v>
      </c>
      <c r="N22" s="315">
        <f t="shared" si="2"/>
        <v>100.84889028475713</v>
      </c>
      <c r="O22" s="316">
        <f t="shared" si="3"/>
        <v>-2027.1500000000233</v>
      </c>
      <c r="P22" s="315">
        <f t="shared" si="4"/>
        <v>-0.84889028475712869</v>
      </c>
      <c r="Q22" s="317">
        <v>802.5</v>
      </c>
      <c r="R22" s="317">
        <v>802.5</v>
      </c>
      <c r="S22" s="318">
        <f>SUM(R22*100/Q22)</f>
        <v>100</v>
      </c>
      <c r="T22" s="319">
        <v>17407.5</v>
      </c>
      <c r="U22" s="314">
        <v>17407.5</v>
      </c>
      <c r="V22" s="315">
        <f>SUM(U22*100/T22)</f>
        <v>100</v>
      </c>
      <c r="W22" s="314">
        <v>15802.5</v>
      </c>
      <c r="X22" s="314">
        <v>15802.5</v>
      </c>
      <c r="Y22" s="315">
        <f t="shared" si="13"/>
        <v>100</v>
      </c>
      <c r="Z22" s="320">
        <f t="shared" si="5"/>
        <v>34012.5</v>
      </c>
      <c r="AA22" s="320">
        <f t="shared" si="5"/>
        <v>34012.5</v>
      </c>
      <c r="AB22" s="315">
        <f t="shared" si="14"/>
        <v>100</v>
      </c>
      <c r="AC22" s="314">
        <v>16230.5</v>
      </c>
      <c r="AD22" s="314">
        <v>16230.5</v>
      </c>
      <c r="AE22" s="315">
        <f>SUM(AD22*100/AC22)</f>
        <v>100</v>
      </c>
      <c r="AF22" s="319">
        <v>18638</v>
      </c>
      <c r="AG22" s="314">
        <v>18638</v>
      </c>
      <c r="AH22" s="315">
        <f>SUM(AG22*100/AF22)</f>
        <v>100</v>
      </c>
      <c r="AI22" s="314">
        <v>15000</v>
      </c>
      <c r="AJ22" s="314">
        <v>15000</v>
      </c>
      <c r="AK22" s="315">
        <f t="shared" si="6"/>
        <v>100</v>
      </c>
      <c r="AL22" s="320">
        <f t="shared" si="7"/>
        <v>49868.5</v>
      </c>
      <c r="AM22" s="320">
        <f t="shared" si="7"/>
        <v>49868.5</v>
      </c>
      <c r="AN22" s="315">
        <f t="shared" si="8"/>
        <v>100</v>
      </c>
      <c r="AO22" s="314">
        <v>16230.5</v>
      </c>
      <c r="AP22" s="314">
        <v>16230.5</v>
      </c>
      <c r="AQ22" s="315">
        <f>SUM(AP22*100/AO22)</f>
        <v>100</v>
      </c>
      <c r="AR22" s="314">
        <v>15000</v>
      </c>
      <c r="AS22" s="314">
        <v>15000</v>
      </c>
      <c r="AT22" s="315">
        <f>SUM(AS22*100/AR22)</f>
        <v>100</v>
      </c>
      <c r="AU22" s="314">
        <v>15000</v>
      </c>
      <c r="AV22" s="314">
        <v>15000</v>
      </c>
      <c r="AW22" s="315">
        <f t="shared" si="15"/>
        <v>100</v>
      </c>
      <c r="AX22" s="320">
        <f t="shared" si="9"/>
        <v>46230.5</v>
      </c>
      <c r="AY22" s="320">
        <f t="shared" si="9"/>
        <v>46230.5</v>
      </c>
      <c r="AZ22" s="315">
        <f t="shared" si="16"/>
        <v>100</v>
      </c>
      <c r="BA22" s="314">
        <v>15000</v>
      </c>
      <c r="BB22" s="314">
        <v>15000</v>
      </c>
      <c r="BC22" s="315">
        <f>SUM(BB22*100/BA22)</f>
        <v>100</v>
      </c>
      <c r="BD22" s="314">
        <v>17074.52</v>
      </c>
      <c r="BE22" s="314">
        <v>17074.52</v>
      </c>
      <c r="BF22" s="315">
        <f>SUM(BE22*100/BD22)</f>
        <v>100</v>
      </c>
      <c r="BG22" s="314">
        <v>76613.98</v>
      </c>
      <c r="BH22" s="314">
        <v>78641.13</v>
      </c>
      <c r="BI22" s="315">
        <f>SUM(BH22*100/BG22)</f>
        <v>102.64592702271831</v>
      </c>
      <c r="BJ22" s="320">
        <f t="shared" si="10"/>
        <v>108688.5</v>
      </c>
      <c r="BK22" s="320">
        <f t="shared" si="10"/>
        <v>110715.65000000001</v>
      </c>
      <c r="BL22" s="315">
        <f>SUM(BK22*100/BJ22)</f>
        <v>101.86510072362762</v>
      </c>
      <c r="BM22" s="321">
        <f t="shared" si="12"/>
        <v>238800</v>
      </c>
    </row>
    <row r="23" spans="1:65" s="88" customFormat="1" x14ac:dyDescent="0.55000000000000004">
      <c r="A23" s="86"/>
      <c r="B23" s="87"/>
      <c r="C23" s="87"/>
      <c r="D23" s="78"/>
      <c r="E23" s="87"/>
      <c r="F23" s="78"/>
      <c r="G23" s="87" t="s">
        <v>203</v>
      </c>
      <c r="H23" s="87"/>
      <c r="I23" s="79">
        <v>11052</v>
      </c>
      <c r="J23" s="83">
        <v>20000</v>
      </c>
      <c r="K23" s="83">
        <v>-11600</v>
      </c>
      <c r="L23" s="79">
        <f t="shared" si="11"/>
        <v>8400</v>
      </c>
      <c r="M23" s="79">
        <f t="shared" si="1"/>
        <v>4002</v>
      </c>
      <c r="N23" s="176">
        <f t="shared" si="2"/>
        <v>47.642857142857146</v>
      </c>
      <c r="O23" s="81">
        <f t="shared" si="3"/>
        <v>4398</v>
      </c>
      <c r="P23" s="176">
        <f t="shared" si="4"/>
        <v>52.357142857142854</v>
      </c>
      <c r="Q23" s="308">
        <v>0</v>
      </c>
      <c r="R23" s="308">
        <v>0</v>
      </c>
      <c r="S23" s="307">
        <v>0</v>
      </c>
      <c r="T23" s="309">
        <v>1408</v>
      </c>
      <c r="U23" s="83">
        <v>1408</v>
      </c>
      <c r="V23" s="176">
        <f>SUM(U23*100/T23)</f>
        <v>100</v>
      </c>
      <c r="W23" s="83">
        <v>352</v>
      </c>
      <c r="X23" s="83">
        <v>352</v>
      </c>
      <c r="Y23" s="176">
        <f t="shared" si="13"/>
        <v>100</v>
      </c>
      <c r="Z23" s="175">
        <f t="shared" si="5"/>
        <v>1760</v>
      </c>
      <c r="AA23" s="175">
        <f t="shared" si="5"/>
        <v>1760</v>
      </c>
      <c r="AB23" s="176">
        <f t="shared" si="14"/>
        <v>100</v>
      </c>
      <c r="AC23" s="83">
        <v>880</v>
      </c>
      <c r="AD23" s="83">
        <v>880</v>
      </c>
      <c r="AE23" s="176">
        <f>SUM(AD23*100/AC23)</f>
        <v>100</v>
      </c>
      <c r="AF23" s="309">
        <v>1362</v>
      </c>
      <c r="AG23" s="83">
        <v>1362</v>
      </c>
      <c r="AH23" s="176">
        <f>SUM(AG23*100/AF23)</f>
        <v>100</v>
      </c>
      <c r="AI23" s="83">
        <v>0</v>
      </c>
      <c r="AJ23" s="83">
        <v>0</v>
      </c>
      <c r="AK23" s="176">
        <v>0</v>
      </c>
      <c r="AL23" s="175">
        <f t="shared" si="7"/>
        <v>2242</v>
      </c>
      <c r="AM23" s="175">
        <f t="shared" si="7"/>
        <v>2242</v>
      </c>
      <c r="AN23" s="176">
        <f t="shared" si="8"/>
        <v>100</v>
      </c>
      <c r="AO23" s="83">
        <v>307</v>
      </c>
      <c r="AP23" s="83"/>
      <c r="AQ23" s="176">
        <f>SUM(AP23*100/AO23)</f>
        <v>0</v>
      </c>
      <c r="AR23" s="83">
        <v>614.4</v>
      </c>
      <c r="AS23" s="83"/>
      <c r="AT23" s="176">
        <f>SUM(AS23*100/AR23)</f>
        <v>0</v>
      </c>
      <c r="AU23" s="83">
        <v>648</v>
      </c>
      <c r="AV23" s="83"/>
      <c r="AW23" s="176">
        <f t="shared" si="15"/>
        <v>0</v>
      </c>
      <c r="AX23" s="175">
        <f t="shared" si="9"/>
        <v>1569.4</v>
      </c>
      <c r="AY23" s="175">
        <f t="shared" si="9"/>
        <v>0</v>
      </c>
      <c r="AZ23" s="176">
        <f t="shared" si="16"/>
        <v>0</v>
      </c>
      <c r="BA23" s="83">
        <v>0</v>
      </c>
      <c r="BB23" s="83">
        <v>0</v>
      </c>
      <c r="BC23" s="176">
        <v>0</v>
      </c>
      <c r="BD23" s="83">
        <v>307.2</v>
      </c>
      <c r="BE23" s="83"/>
      <c r="BF23" s="176">
        <f>SUM(BE23*100/BD23)</f>
        <v>0</v>
      </c>
      <c r="BG23" s="83">
        <v>2521.4</v>
      </c>
      <c r="BH23" s="83"/>
      <c r="BI23" s="176">
        <f>SUM(BH23*100/BG23)</f>
        <v>0</v>
      </c>
      <c r="BJ23" s="175">
        <f t="shared" si="10"/>
        <v>2828.6</v>
      </c>
      <c r="BK23" s="175">
        <f t="shared" si="10"/>
        <v>0</v>
      </c>
      <c r="BL23" s="176">
        <f>SUM(BK23*100/BJ23)</f>
        <v>0</v>
      </c>
      <c r="BM23" s="90">
        <f t="shared" si="12"/>
        <v>8400</v>
      </c>
    </row>
    <row r="24" spans="1:65" s="88" customFormat="1" x14ac:dyDescent="0.55000000000000004">
      <c r="A24" s="86"/>
      <c r="B24" s="87"/>
      <c r="C24" s="87"/>
      <c r="D24" s="78"/>
      <c r="E24" s="87"/>
      <c r="F24" s="78" t="s">
        <v>59</v>
      </c>
      <c r="G24" s="87"/>
      <c r="H24" s="276"/>
      <c r="I24" s="79">
        <f>SUM(I25:I27)</f>
        <v>397693.98</v>
      </c>
      <c r="J24" s="79">
        <f>SUM(J25:J27)</f>
        <v>305340</v>
      </c>
      <c r="K24" s="79">
        <f>SUM(K25:K27)</f>
        <v>152300</v>
      </c>
      <c r="L24" s="79">
        <f t="shared" si="11"/>
        <v>457640</v>
      </c>
      <c r="M24" s="79">
        <f t="shared" si="1"/>
        <v>157344.37</v>
      </c>
      <c r="N24" s="176">
        <f t="shared" si="2"/>
        <v>34.381690848702036</v>
      </c>
      <c r="O24" s="81">
        <f t="shared" si="3"/>
        <v>300295.63</v>
      </c>
      <c r="P24" s="176">
        <f t="shared" si="4"/>
        <v>65.618309151297964</v>
      </c>
      <c r="Q24" s="79">
        <f>SUM(Q25:Q27)</f>
        <v>0</v>
      </c>
      <c r="R24" s="79">
        <f>SUM(R25:R27)</f>
        <v>0</v>
      </c>
      <c r="S24" s="307">
        <v>0</v>
      </c>
      <c r="T24" s="79">
        <f>SUM(T25:T27)</f>
        <v>41000</v>
      </c>
      <c r="U24" s="79">
        <f>SUM(U25:U27)</f>
        <v>40870.71</v>
      </c>
      <c r="V24" s="176">
        <f>SUM(U24*100/T24)</f>
        <v>99.68465853658536</v>
      </c>
      <c r="W24" s="171">
        <f>SUM(W25:W27)</f>
        <v>23990</v>
      </c>
      <c r="X24" s="171">
        <f>SUM(X25:X27)</f>
        <v>23772.76</v>
      </c>
      <c r="Y24" s="176">
        <f t="shared" si="13"/>
        <v>99.094456023343056</v>
      </c>
      <c r="Z24" s="175">
        <f t="shared" si="5"/>
        <v>64990</v>
      </c>
      <c r="AA24" s="175">
        <f t="shared" si="5"/>
        <v>64643.47</v>
      </c>
      <c r="AB24" s="176">
        <f t="shared" si="14"/>
        <v>99.466794891521772</v>
      </c>
      <c r="AC24" s="79">
        <f>SUM(AC25:AC27)</f>
        <v>29000</v>
      </c>
      <c r="AD24" s="79">
        <f>SUM(AD25:AD27)</f>
        <v>28659.16</v>
      </c>
      <c r="AE24" s="176">
        <f>SUM(AD24*100/AC24)</f>
        <v>98.824689655172421</v>
      </c>
      <c r="AF24" s="79">
        <f>SUM(AF25:AF27)</f>
        <v>64000</v>
      </c>
      <c r="AG24" s="79">
        <f>SUM(AG25:AG27)</f>
        <v>63711.74</v>
      </c>
      <c r="AH24" s="176">
        <f>SUM(AG24*100/AF24)</f>
        <v>99.54959375</v>
      </c>
      <c r="AI24" s="79">
        <f>SUM(AI25:AI27)</f>
        <v>500</v>
      </c>
      <c r="AJ24" s="79">
        <f>SUM(AJ25:AJ27)</f>
        <v>330</v>
      </c>
      <c r="AK24" s="176">
        <f t="shared" si="6"/>
        <v>66</v>
      </c>
      <c r="AL24" s="175">
        <f t="shared" si="7"/>
        <v>93500</v>
      </c>
      <c r="AM24" s="175">
        <f t="shared" si="7"/>
        <v>92700.9</v>
      </c>
      <c r="AN24" s="176">
        <f t="shared" si="8"/>
        <v>99.145347593582883</v>
      </c>
      <c r="AO24" s="79">
        <f>SUM(AO25:AO27)</f>
        <v>105000</v>
      </c>
      <c r="AP24" s="79">
        <f>SUM(AP25:AP27)</f>
        <v>0</v>
      </c>
      <c r="AQ24" s="176">
        <f>SUM(AP24*100/AO24)</f>
        <v>0</v>
      </c>
      <c r="AR24" s="79">
        <f>SUM(AR25:AR27)</f>
        <v>6000</v>
      </c>
      <c r="AS24" s="79">
        <f>SUM(AS25:AS27)</f>
        <v>0</v>
      </c>
      <c r="AT24" s="176">
        <f>SUM(AS24*100/AR24)</f>
        <v>0</v>
      </c>
      <c r="AU24" s="79">
        <f>SUM(AU25:AU27)</f>
        <v>41380</v>
      </c>
      <c r="AV24" s="79">
        <f>SUM(AV25:AV27)</f>
        <v>0</v>
      </c>
      <c r="AW24" s="176">
        <f t="shared" si="15"/>
        <v>0</v>
      </c>
      <c r="AX24" s="175">
        <f t="shared" si="9"/>
        <v>152380</v>
      </c>
      <c r="AY24" s="175">
        <f t="shared" si="9"/>
        <v>0</v>
      </c>
      <c r="AZ24" s="176">
        <f t="shared" si="16"/>
        <v>0</v>
      </c>
      <c r="BA24" s="79">
        <f>SUM(BA25:BA27)</f>
        <v>11000</v>
      </c>
      <c r="BB24" s="79">
        <f>SUM(BB25:BB27)</f>
        <v>0</v>
      </c>
      <c r="BC24" s="176">
        <f>SUM(BB24*100/BA24)</f>
        <v>0</v>
      </c>
      <c r="BD24" s="79">
        <f>SUM(BD25:BD27)</f>
        <v>35500</v>
      </c>
      <c r="BE24" s="79">
        <f>SUM(BE25:BE27)</f>
        <v>0</v>
      </c>
      <c r="BF24" s="176">
        <f>SUM(BE24*100/BD24)</f>
        <v>0</v>
      </c>
      <c r="BG24" s="79">
        <f>SUM(BG25:BG27)</f>
        <v>100270</v>
      </c>
      <c r="BH24" s="79">
        <f>SUM(BH25:BH27)</f>
        <v>0</v>
      </c>
      <c r="BI24" s="176">
        <f>SUM(BH24*100/BG24)</f>
        <v>0</v>
      </c>
      <c r="BJ24" s="175">
        <f t="shared" si="10"/>
        <v>146770</v>
      </c>
      <c r="BK24" s="175">
        <f t="shared" si="10"/>
        <v>0</v>
      </c>
      <c r="BL24" s="176">
        <f>SUM(BK24*100/BJ24)</f>
        <v>0</v>
      </c>
      <c r="BM24" s="269">
        <f t="shared" si="12"/>
        <v>457640</v>
      </c>
    </row>
    <row r="25" spans="1:65" s="88" customFormat="1" x14ac:dyDescent="0.55000000000000004">
      <c r="A25" s="86"/>
      <c r="B25" s="87"/>
      <c r="C25" s="87"/>
      <c r="D25" s="78"/>
      <c r="E25" s="87"/>
      <c r="F25" s="78"/>
      <c r="G25" s="87" t="s">
        <v>60</v>
      </c>
      <c r="H25" s="87"/>
      <c r="I25" s="79">
        <v>386623.98</v>
      </c>
      <c r="J25" s="83">
        <v>283340</v>
      </c>
      <c r="K25" s="83">
        <v>165430</v>
      </c>
      <c r="L25" s="79">
        <f t="shared" si="11"/>
        <v>448770</v>
      </c>
      <c r="M25" s="79">
        <f t="shared" si="1"/>
        <v>153854.37</v>
      </c>
      <c r="N25" s="176">
        <f t="shared" si="2"/>
        <v>34.283568420348956</v>
      </c>
      <c r="O25" s="81">
        <f t="shared" si="3"/>
        <v>294915.63</v>
      </c>
      <c r="P25" s="176">
        <f t="shared" si="4"/>
        <v>65.716431579651044</v>
      </c>
      <c r="Q25" s="308">
        <v>0</v>
      </c>
      <c r="R25" s="308">
        <v>0</v>
      </c>
      <c r="S25" s="307">
        <v>0</v>
      </c>
      <c r="T25" s="309">
        <v>41000</v>
      </c>
      <c r="U25" s="83">
        <v>40870.71</v>
      </c>
      <c r="V25" s="176">
        <f>SUM(U25*100/T25)</f>
        <v>99.68465853658536</v>
      </c>
      <c r="W25" s="83">
        <v>20500</v>
      </c>
      <c r="X25" s="83">
        <v>20282.759999999998</v>
      </c>
      <c r="Y25" s="176">
        <f t="shared" si="13"/>
        <v>98.940292682926824</v>
      </c>
      <c r="Z25" s="175">
        <f t="shared" si="5"/>
        <v>61500</v>
      </c>
      <c r="AA25" s="175">
        <f t="shared" si="5"/>
        <v>61153.47</v>
      </c>
      <c r="AB25" s="176">
        <f t="shared" si="14"/>
        <v>99.436536585365857</v>
      </c>
      <c r="AC25" s="83">
        <v>29000</v>
      </c>
      <c r="AD25" s="83">
        <v>28659.16</v>
      </c>
      <c r="AE25" s="176">
        <f>SUM(AD25*100/AC25)</f>
        <v>98.824689655172421</v>
      </c>
      <c r="AF25" s="309">
        <v>64000</v>
      </c>
      <c r="AG25" s="83">
        <v>63711.74</v>
      </c>
      <c r="AH25" s="176">
        <f>SUM(AG25*100/AF25)</f>
        <v>99.54959375</v>
      </c>
      <c r="AI25" s="83">
        <v>500</v>
      </c>
      <c r="AJ25" s="83">
        <v>330</v>
      </c>
      <c r="AK25" s="176">
        <f t="shared" si="6"/>
        <v>66</v>
      </c>
      <c r="AL25" s="175">
        <f t="shared" si="7"/>
        <v>93500</v>
      </c>
      <c r="AM25" s="175">
        <f t="shared" si="7"/>
        <v>92700.9</v>
      </c>
      <c r="AN25" s="176">
        <f t="shared" si="8"/>
        <v>99.145347593582883</v>
      </c>
      <c r="AO25" s="83">
        <v>105000</v>
      </c>
      <c r="AP25" s="83"/>
      <c r="AQ25" s="176">
        <f>SUM(AP25*100/AO25)</f>
        <v>0</v>
      </c>
      <c r="AR25" s="83">
        <v>6000</v>
      </c>
      <c r="AS25" s="83"/>
      <c r="AT25" s="176">
        <f>SUM(AS25*100/AR25)</f>
        <v>0</v>
      </c>
      <c r="AU25" s="83">
        <v>36000</v>
      </c>
      <c r="AV25" s="83"/>
      <c r="AW25" s="176">
        <f t="shared" si="15"/>
        <v>0</v>
      </c>
      <c r="AX25" s="175">
        <f t="shared" si="9"/>
        <v>147000</v>
      </c>
      <c r="AY25" s="175">
        <f t="shared" si="9"/>
        <v>0</v>
      </c>
      <c r="AZ25" s="176">
        <f t="shared" si="16"/>
        <v>0</v>
      </c>
      <c r="BA25" s="83">
        <v>11000</v>
      </c>
      <c r="BB25" s="89"/>
      <c r="BC25" s="176">
        <f>SUM(BB25*100/BA25)</f>
        <v>0</v>
      </c>
      <c r="BD25" s="83">
        <v>35500</v>
      </c>
      <c r="BE25" s="83"/>
      <c r="BF25" s="176">
        <f>SUM(BE25*100/BD25)</f>
        <v>0</v>
      </c>
      <c r="BG25" s="83">
        <v>100270</v>
      </c>
      <c r="BH25" s="83"/>
      <c r="BI25" s="176">
        <f>SUM(BH25*100/BG25)</f>
        <v>0</v>
      </c>
      <c r="BJ25" s="175">
        <f t="shared" si="10"/>
        <v>146770</v>
      </c>
      <c r="BK25" s="175">
        <f t="shared" si="10"/>
        <v>0</v>
      </c>
      <c r="BL25" s="176">
        <f>SUM(BK25*100/BJ25)</f>
        <v>0</v>
      </c>
      <c r="BM25" s="90">
        <f t="shared" si="12"/>
        <v>448770</v>
      </c>
    </row>
    <row r="26" spans="1:65" s="88" customFormat="1" x14ac:dyDescent="0.55000000000000004">
      <c r="A26" s="86"/>
      <c r="B26" s="87"/>
      <c r="C26" s="87"/>
      <c r="D26" s="78"/>
      <c r="E26" s="87"/>
      <c r="F26" s="78"/>
      <c r="G26" s="87" t="s">
        <v>61</v>
      </c>
      <c r="H26" s="87"/>
      <c r="I26" s="79">
        <v>11070</v>
      </c>
      <c r="J26" s="83">
        <v>20000</v>
      </c>
      <c r="K26" s="83">
        <f>-10000-1130</f>
        <v>-11130</v>
      </c>
      <c r="L26" s="79">
        <f t="shared" si="11"/>
        <v>8870</v>
      </c>
      <c r="M26" s="79">
        <f t="shared" si="1"/>
        <v>3490</v>
      </c>
      <c r="N26" s="176">
        <f t="shared" si="2"/>
        <v>39.346110484780155</v>
      </c>
      <c r="O26" s="81">
        <f t="shared" si="3"/>
        <v>5380</v>
      </c>
      <c r="P26" s="176">
        <f t="shared" si="4"/>
        <v>60.653889515219845</v>
      </c>
      <c r="Q26" s="308">
        <v>0</v>
      </c>
      <c r="R26" s="308">
        <v>0</v>
      </c>
      <c r="S26" s="307">
        <v>0</v>
      </c>
      <c r="T26" s="309">
        <v>0</v>
      </c>
      <c r="U26" s="83">
        <v>0</v>
      </c>
      <c r="V26" s="176">
        <v>0</v>
      </c>
      <c r="W26" s="83">
        <v>3490</v>
      </c>
      <c r="X26" s="83">
        <v>3490</v>
      </c>
      <c r="Y26" s="176">
        <f t="shared" si="13"/>
        <v>100</v>
      </c>
      <c r="Z26" s="175">
        <f t="shared" si="5"/>
        <v>3490</v>
      </c>
      <c r="AA26" s="175">
        <f t="shared" si="5"/>
        <v>3490</v>
      </c>
      <c r="AB26" s="176">
        <f t="shared" si="14"/>
        <v>100</v>
      </c>
      <c r="AC26" s="83">
        <v>0</v>
      </c>
      <c r="AD26" s="83">
        <v>0</v>
      </c>
      <c r="AE26" s="176">
        <v>0</v>
      </c>
      <c r="AF26" s="309">
        <v>0</v>
      </c>
      <c r="AG26" s="83">
        <v>0</v>
      </c>
      <c r="AH26" s="176">
        <v>0</v>
      </c>
      <c r="AI26" s="83">
        <v>0</v>
      </c>
      <c r="AJ26" s="83">
        <v>0</v>
      </c>
      <c r="AK26" s="176">
        <v>0</v>
      </c>
      <c r="AL26" s="175">
        <f t="shared" si="7"/>
        <v>0</v>
      </c>
      <c r="AM26" s="175">
        <f t="shared" si="7"/>
        <v>0</v>
      </c>
      <c r="AN26" s="176">
        <v>0</v>
      </c>
      <c r="AO26" s="83">
        <v>0</v>
      </c>
      <c r="AP26" s="83">
        <v>0</v>
      </c>
      <c r="AQ26" s="176">
        <v>0</v>
      </c>
      <c r="AR26" s="83">
        <v>0</v>
      </c>
      <c r="AS26" s="83">
        <v>0</v>
      </c>
      <c r="AT26" s="176">
        <v>0</v>
      </c>
      <c r="AU26" s="83">
        <v>5380</v>
      </c>
      <c r="AV26" s="83"/>
      <c r="AW26" s="176">
        <f t="shared" si="15"/>
        <v>0</v>
      </c>
      <c r="AX26" s="175">
        <f t="shared" si="9"/>
        <v>5380</v>
      </c>
      <c r="AY26" s="175">
        <f t="shared" si="9"/>
        <v>0</v>
      </c>
      <c r="AZ26" s="176">
        <f t="shared" si="16"/>
        <v>0</v>
      </c>
      <c r="BA26" s="83">
        <v>0</v>
      </c>
      <c r="BB26" s="83">
        <v>0</v>
      </c>
      <c r="BC26" s="176">
        <v>0</v>
      </c>
      <c r="BD26" s="83">
        <v>0</v>
      </c>
      <c r="BE26" s="83">
        <v>0</v>
      </c>
      <c r="BF26" s="176">
        <v>0</v>
      </c>
      <c r="BG26" s="83">
        <v>0</v>
      </c>
      <c r="BH26" s="83"/>
      <c r="BI26" s="176">
        <v>0</v>
      </c>
      <c r="BJ26" s="175">
        <f t="shared" si="10"/>
        <v>0</v>
      </c>
      <c r="BK26" s="175">
        <f t="shared" si="10"/>
        <v>0</v>
      </c>
      <c r="BL26" s="176">
        <v>0</v>
      </c>
      <c r="BM26" s="90">
        <f t="shared" si="12"/>
        <v>8870</v>
      </c>
    </row>
    <row r="27" spans="1:65" s="88" customFormat="1" x14ac:dyDescent="0.55000000000000004">
      <c r="A27" s="86"/>
      <c r="B27" s="87"/>
      <c r="C27" s="87"/>
      <c r="D27" s="78"/>
      <c r="E27" s="87"/>
      <c r="F27" s="78"/>
      <c r="G27" s="87" t="s">
        <v>62</v>
      </c>
      <c r="H27" s="87"/>
      <c r="I27" s="79">
        <v>0</v>
      </c>
      <c r="J27" s="83">
        <v>2000</v>
      </c>
      <c r="K27" s="83">
        <v>-2000</v>
      </c>
      <c r="L27" s="79">
        <f t="shared" si="11"/>
        <v>0</v>
      </c>
      <c r="M27" s="79">
        <f t="shared" si="1"/>
        <v>0</v>
      </c>
      <c r="N27" s="176">
        <v>0</v>
      </c>
      <c r="O27" s="81">
        <f t="shared" si="3"/>
        <v>0</v>
      </c>
      <c r="P27" s="176">
        <v>0</v>
      </c>
      <c r="Q27" s="308">
        <v>0</v>
      </c>
      <c r="R27" s="308">
        <v>0</v>
      </c>
      <c r="S27" s="307">
        <v>0</v>
      </c>
      <c r="T27" s="309">
        <v>0</v>
      </c>
      <c r="U27" s="83">
        <v>0</v>
      </c>
      <c r="V27" s="176">
        <v>0</v>
      </c>
      <c r="W27" s="83">
        <v>0</v>
      </c>
      <c r="X27" s="83">
        <v>0</v>
      </c>
      <c r="Y27" s="176">
        <v>0</v>
      </c>
      <c r="Z27" s="175">
        <f t="shared" si="5"/>
        <v>0</v>
      </c>
      <c r="AA27" s="175">
        <f t="shared" si="5"/>
        <v>0</v>
      </c>
      <c r="AB27" s="176">
        <v>0</v>
      </c>
      <c r="AC27" s="83">
        <v>0</v>
      </c>
      <c r="AD27" s="83">
        <v>0</v>
      </c>
      <c r="AE27" s="176">
        <v>0</v>
      </c>
      <c r="AF27" s="309">
        <v>0</v>
      </c>
      <c r="AG27" s="83">
        <v>0</v>
      </c>
      <c r="AH27" s="176">
        <v>0</v>
      </c>
      <c r="AI27" s="83">
        <v>0</v>
      </c>
      <c r="AJ27" s="83">
        <v>0</v>
      </c>
      <c r="AK27" s="176">
        <v>0</v>
      </c>
      <c r="AL27" s="175">
        <f t="shared" si="7"/>
        <v>0</v>
      </c>
      <c r="AM27" s="175">
        <f t="shared" si="7"/>
        <v>0</v>
      </c>
      <c r="AN27" s="176">
        <v>0</v>
      </c>
      <c r="AO27" s="83">
        <v>0</v>
      </c>
      <c r="AP27" s="83">
        <v>0</v>
      </c>
      <c r="AQ27" s="176">
        <v>0</v>
      </c>
      <c r="AR27" s="83">
        <v>0</v>
      </c>
      <c r="AS27" s="83">
        <v>0</v>
      </c>
      <c r="AT27" s="176">
        <v>0</v>
      </c>
      <c r="AU27" s="83">
        <v>0</v>
      </c>
      <c r="AV27" s="83">
        <v>0</v>
      </c>
      <c r="AW27" s="176">
        <v>0</v>
      </c>
      <c r="AX27" s="175">
        <f t="shared" si="9"/>
        <v>0</v>
      </c>
      <c r="AY27" s="175">
        <f t="shared" si="9"/>
        <v>0</v>
      </c>
      <c r="AZ27" s="176">
        <v>0</v>
      </c>
      <c r="BA27" s="83">
        <v>0</v>
      </c>
      <c r="BB27" s="83">
        <v>0</v>
      </c>
      <c r="BC27" s="176">
        <v>0</v>
      </c>
      <c r="BD27" s="83">
        <v>0</v>
      </c>
      <c r="BE27" s="83"/>
      <c r="BF27" s="176">
        <v>0</v>
      </c>
      <c r="BG27" s="83">
        <v>0</v>
      </c>
      <c r="BH27" s="83">
        <v>0</v>
      </c>
      <c r="BI27" s="176">
        <v>0</v>
      </c>
      <c r="BJ27" s="175">
        <f t="shared" si="10"/>
        <v>0</v>
      </c>
      <c r="BK27" s="175">
        <f t="shared" si="10"/>
        <v>0</v>
      </c>
      <c r="BL27" s="176">
        <v>0</v>
      </c>
      <c r="BM27" s="90">
        <f t="shared" si="12"/>
        <v>0</v>
      </c>
    </row>
    <row r="28" spans="1:65" s="88" customFormat="1" x14ac:dyDescent="0.55000000000000004">
      <c r="A28" s="86"/>
      <c r="B28" s="87"/>
      <c r="C28" s="87"/>
      <c r="D28" s="78" t="s">
        <v>70</v>
      </c>
      <c r="E28" s="87"/>
      <c r="F28" s="87"/>
      <c r="G28" s="87"/>
      <c r="H28" s="276"/>
      <c r="I28" s="79">
        <f>SUM(I29)</f>
        <v>1235</v>
      </c>
      <c r="J28" s="79">
        <f>SUM(J29)</f>
        <v>0</v>
      </c>
      <c r="K28" s="79">
        <f>SUM(K29)</f>
        <v>10000</v>
      </c>
      <c r="L28" s="79">
        <f>SUM(J28+K28)</f>
        <v>10000</v>
      </c>
      <c r="M28" s="79">
        <f t="shared" si="1"/>
        <v>640</v>
      </c>
      <c r="N28" s="176">
        <v>0</v>
      </c>
      <c r="O28" s="81">
        <f t="shared" si="3"/>
        <v>9360</v>
      </c>
      <c r="P28" s="176">
        <v>0</v>
      </c>
      <c r="Q28" s="79">
        <f>SUM(Q29)</f>
        <v>0</v>
      </c>
      <c r="R28" s="79">
        <f>SUM(R29)</f>
        <v>0</v>
      </c>
      <c r="S28" s="307">
        <v>0</v>
      </c>
      <c r="T28" s="79">
        <f>SUM(T29)</f>
        <v>0</v>
      </c>
      <c r="U28" s="79">
        <f>SUM(U29)</f>
        <v>0</v>
      </c>
      <c r="V28" s="176">
        <v>0</v>
      </c>
      <c r="W28" s="171">
        <f>SUM(W29)</f>
        <v>0</v>
      </c>
      <c r="X28" s="171">
        <f>SUM(X29)</f>
        <v>0</v>
      </c>
      <c r="Y28" s="176">
        <v>0</v>
      </c>
      <c r="Z28" s="175">
        <f t="shared" si="5"/>
        <v>0</v>
      </c>
      <c r="AA28" s="175">
        <f t="shared" si="5"/>
        <v>0</v>
      </c>
      <c r="AB28" s="176">
        <v>0</v>
      </c>
      <c r="AC28" s="79">
        <f>SUM(AC29)</f>
        <v>0</v>
      </c>
      <c r="AD28" s="79">
        <f>SUM(AD29)</f>
        <v>0</v>
      </c>
      <c r="AE28" s="176">
        <v>0</v>
      </c>
      <c r="AF28" s="79">
        <f>SUM(AF29)</f>
        <v>0</v>
      </c>
      <c r="AG28" s="79">
        <f>SUM(AG29)</f>
        <v>0</v>
      </c>
      <c r="AH28" s="176">
        <v>0</v>
      </c>
      <c r="AI28" s="79">
        <f>SUM(AI29)</f>
        <v>2240</v>
      </c>
      <c r="AJ28" s="79">
        <f>SUM(AJ29)</f>
        <v>640</v>
      </c>
      <c r="AK28" s="176">
        <f t="shared" si="6"/>
        <v>28.571428571428573</v>
      </c>
      <c r="AL28" s="175">
        <f t="shared" si="7"/>
        <v>2240</v>
      </c>
      <c r="AM28" s="175">
        <f t="shared" si="7"/>
        <v>640</v>
      </c>
      <c r="AN28" s="176">
        <f t="shared" si="8"/>
        <v>28.571428571428573</v>
      </c>
      <c r="AO28" s="79">
        <f>SUM(AO29)</f>
        <v>0</v>
      </c>
      <c r="AP28" s="79">
        <f>SUM(AP29)</f>
        <v>0</v>
      </c>
      <c r="AQ28" s="176">
        <v>0</v>
      </c>
      <c r="AR28" s="79">
        <v>1500</v>
      </c>
      <c r="AS28" s="79">
        <f>SUM(AS29)</f>
        <v>0</v>
      </c>
      <c r="AT28" s="176">
        <f>SUM(AS28*100/AR28)</f>
        <v>0</v>
      </c>
      <c r="AU28" s="79">
        <f>SUM(AU29)</f>
        <v>0</v>
      </c>
      <c r="AV28" s="79">
        <f>SUM(AV29)</f>
        <v>0</v>
      </c>
      <c r="AW28" s="176">
        <v>0</v>
      </c>
      <c r="AX28" s="175">
        <f t="shared" si="9"/>
        <v>1500</v>
      </c>
      <c r="AY28" s="175">
        <f t="shared" si="9"/>
        <v>0</v>
      </c>
      <c r="AZ28" s="176">
        <f>SUM(AY28*100/AX28)</f>
        <v>0</v>
      </c>
      <c r="BA28" s="79">
        <f>SUM(BA29)</f>
        <v>3880</v>
      </c>
      <c r="BB28" s="79">
        <f>SUM(BB29)</f>
        <v>0</v>
      </c>
      <c r="BC28" s="176">
        <v>0</v>
      </c>
      <c r="BD28" s="79">
        <f>SUM(BD29)</f>
        <v>2380</v>
      </c>
      <c r="BE28" s="79">
        <f>SUM(BE29)</f>
        <v>0</v>
      </c>
      <c r="BF28" s="176">
        <v>0</v>
      </c>
      <c r="BG28" s="79">
        <f>SUM(BG29)</f>
        <v>0</v>
      </c>
      <c r="BH28" s="79">
        <f>SUM(BH29)</f>
        <v>0</v>
      </c>
      <c r="BI28" s="176">
        <v>0</v>
      </c>
      <c r="BJ28" s="175">
        <f t="shared" si="10"/>
        <v>6260</v>
      </c>
      <c r="BK28" s="175">
        <f t="shared" si="10"/>
        <v>0</v>
      </c>
      <c r="BL28" s="176">
        <v>0</v>
      </c>
      <c r="BM28" s="269">
        <f t="shared" si="12"/>
        <v>10000</v>
      </c>
    </row>
    <row r="29" spans="1:65" s="88" customFormat="1" x14ac:dyDescent="0.55000000000000004">
      <c r="A29" s="86"/>
      <c r="B29" s="87"/>
      <c r="C29" s="87"/>
      <c r="D29" s="78"/>
      <c r="E29" s="78" t="s">
        <v>71</v>
      </c>
      <c r="F29" s="87"/>
      <c r="G29" s="87"/>
      <c r="H29" s="276"/>
      <c r="I29" s="79">
        <f>SUM(I30:I30)</f>
        <v>1235</v>
      </c>
      <c r="J29" s="79">
        <f>SUM(J30:J30)</f>
        <v>0</v>
      </c>
      <c r="K29" s="79">
        <f>SUM(K30:K30)</f>
        <v>10000</v>
      </c>
      <c r="L29" s="79">
        <f>SUM(J29+K29)</f>
        <v>10000</v>
      </c>
      <c r="M29" s="79">
        <f t="shared" si="1"/>
        <v>640</v>
      </c>
      <c r="N29" s="176">
        <v>0</v>
      </c>
      <c r="O29" s="81">
        <f t="shared" si="3"/>
        <v>9360</v>
      </c>
      <c r="P29" s="176">
        <v>0</v>
      </c>
      <c r="Q29" s="79">
        <f>SUM(Q30:Q30)</f>
        <v>0</v>
      </c>
      <c r="R29" s="79">
        <f>SUM(R30:R30)</f>
        <v>0</v>
      </c>
      <c r="S29" s="307">
        <v>0</v>
      </c>
      <c r="T29" s="79">
        <f>SUM(T30:T30)</f>
        <v>0</v>
      </c>
      <c r="U29" s="79">
        <f>SUM(U30:U30)</f>
        <v>0</v>
      </c>
      <c r="V29" s="176">
        <v>0</v>
      </c>
      <c r="W29" s="171">
        <f>SUM(W30:W30)</f>
        <v>0</v>
      </c>
      <c r="X29" s="171">
        <f>SUM(X30:X30)</f>
        <v>0</v>
      </c>
      <c r="Y29" s="176">
        <v>0</v>
      </c>
      <c r="Z29" s="175">
        <f t="shared" si="5"/>
        <v>0</v>
      </c>
      <c r="AA29" s="175">
        <f t="shared" si="5"/>
        <v>0</v>
      </c>
      <c r="AB29" s="176">
        <v>0</v>
      </c>
      <c r="AC29" s="79">
        <f>SUM(AC30:AC30)</f>
        <v>0</v>
      </c>
      <c r="AD29" s="79">
        <f>SUM(AD30:AD30)</f>
        <v>0</v>
      </c>
      <c r="AE29" s="176">
        <v>0</v>
      </c>
      <c r="AF29" s="79">
        <f>SUM(AF30:AF30)</f>
        <v>0</v>
      </c>
      <c r="AG29" s="79">
        <f>SUM(AG30:AG30)</f>
        <v>0</v>
      </c>
      <c r="AH29" s="176">
        <v>0</v>
      </c>
      <c r="AI29" s="79">
        <f>SUM(AI30:AI30)</f>
        <v>2240</v>
      </c>
      <c r="AJ29" s="79">
        <f>SUM(AJ30:AJ30)</f>
        <v>640</v>
      </c>
      <c r="AK29" s="176">
        <f t="shared" si="6"/>
        <v>28.571428571428573</v>
      </c>
      <c r="AL29" s="175">
        <f t="shared" si="7"/>
        <v>2240</v>
      </c>
      <c r="AM29" s="175">
        <f t="shared" si="7"/>
        <v>640</v>
      </c>
      <c r="AN29" s="176">
        <f t="shared" si="8"/>
        <v>28.571428571428573</v>
      </c>
      <c r="AO29" s="79">
        <f>SUM(AO30:AO30)</f>
        <v>0</v>
      </c>
      <c r="AP29" s="79">
        <f>SUM(AP30:AP30)</f>
        <v>0</v>
      </c>
      <c r="AQ29" s="176">
        <v>0</v>
      </c>
      <c r="AR29" s="79">
        <v>1500</v>
      </c>
      <c r="AS29" s="79">
        <f>SUM(AS30:AS30)</f>
        <v>0</v>
      </c>
      <c r="AT29" s="176">
        <f>SUM(AS29*100/AR29)</f>
        <v>0</v>
      </c>
      <c r="AU29" s="79">
        <f>SUM(AU30:AU30)</f>
        <v>0</v>
      </c>
      <c r="AV29" s="79">
        <f>SUM(AV30:AV30)</f>
        <v>0</v>
      </c>
      <c r="AW29" s="176">
        <v>0</v>
      </c>
      <c r="AX29" s="175">
        <f t="shared" si="9"/>
        <v>1500</v>
      </c>
      <c r="AY29" s="175">
        <f t="shared" si="9"/>
        <v>0</v>
      </c>
      <c r="AZ29" s="176">
        <f>SUM(AY29*100/AX29)</f>
        <v>0</v>
      </c>
      <c r="BA29" s="79">
        <f>SUM(BA30:BA30)</f>
        <v>3880</v>
      </c>
      <c r="BB29" s="79">
        <f>SUM(BB30:BB30)</f>
        <v>0</v>
      </c>
      <c r="BC29" s="176">
        <v>0</v>
      </c>
      <c r="BD29" s="79">
        <f>SUM(BD30:BD30)</f>
        <v>2380</v>
      </c>
      <c r="BE29" s="79">
        <f>SUM(BE30:BE30)</f>
        <v>0</v>
      </c>
      <c r="BF29" s="176">
        <v>0</v>
      </c>
      <c r="BG29" s="79">
        <f>SUM(BG30:BG30)</f>
        <v>0</v>
      </c>
      <c r="BH29" s="79">
        <f>SUM(BH30:BH30)</f>
        <v>0</v>
      </c>
      <c r="BI29" s="176">
        <v>0</v>
      </c>
      <c r="BJ29" s="175">
        <f t="shared" si="10"/>
        <v>6260</v>
      </c>
      <c r="BK29" s="175">
        <f t="shared" si="10"/>
        <v>0</v>
      </c>
      <c r="BL29" s="176">
        <v>0</v>
      </c>
      <c r="BM29" s="269">
        <f t="shared" si="12"/>
        <v>10000</v>
      </c>
    </row>
    <row r="30" spans="1:65" s="88" customFormat="1" x14ac:dyDescent="0.55000000000000004">
      <c r="A30" s="86"/>
      <c r="B30" s="87"/>
      <c r="C30" s="87"/>
      <c r="D30" s="78"/>
      <c r="E30" s="92"/>
      <c r="F30" s="87" t="s">
        <v>72</v>
      </c>
      <c r="G30" s="87"/>
      <c r="H30" s="190"/>
      <c r="I30" s="79">
        <v>1235</v>
      </c>
      <c r="J30" s="83">
        <v>0</v>
      </c>
      <c r="K30" s="83">
        <v>10000</v>
      </c>
      <c r="L30" s="79">
        <f>SUM(J30+K30)</f>
        <v>10000</v>
      </c>
      <c r="M30" s="79">
        <f t="shared" si="1"/>
        <v>640</v>
      </c>
      <c r="N30" s="176">
        <v>0</v>
      </c>
      <c r="O30" s="81">
        <f t="shared" si="3"/>
        <v>9360</v>
      </c>
      <c r="P30" s="176">
        <v>0</v>
      </c>
      <c r="Q30" s="308">
        <v>0</v>
      </c>
      <c r="R30" s="308">
        <v>0</v>
      </c>
      <c r="S30" s="307">
        <v>0</v>
      </c>
      <c r="T30" s="309">
        <v>0</v>
      </c>
      <c r="U30" s="83">
        <v>0</v>
      </c>
      <c r="V30" s="176">
        <v>0</v>
      </c>
      <c r="W30" s="83">
        <v>0</v>
      </c>
      <c r="X30" s="83">
        <v>0</v>
      </c>
      <c r="Y30" s="176">
        <v>0</v>
      </c>
      <c r="Z30" s="175">
        <f t="shared" si="5"/>
        <v>0</v>
      </c>
      <c r="AA30" s="175">
        <f t="shared" si="5"/>
        <v>0</v>
      </c>
      <c r="AB30" s="176">
        <v>0</v>
      </c>
      <c r="AC30" s="83">
        <v>0</v>
      </c>
      <c r="AD30" s="83">
        <v>0</v>
      </c>
      <c r="AE30" s="176">
        <v>0</v>
      </c>
      <c r="AF30" s="309">
        <v>0</v>
      </c>
      <c r="AG30" s="83">
        <v>0</v>
      </c>
      <c r="AH30" s="176">
        <v>0</v>
      </c>
      <c r="AI30" s="83">
        <v>2240</v>
      </c>
      <c r="AJ30" s="83">
        <v>640</v>
      </c>
      <c r="AK30" s="176">
        <f t="shared" si="6"/>
        <v>28.571428571428573</v>
      </c>
      <c r="AL30" s="175">
        <f t="shared" si="7"/>
        <v>2240</v>
      </c>
      <c r="AM30" s="175">
        <f t="shared" si="7"/>
        <v>640</v>
      </c>
      <c r="AN30" s="176">
        <f t="shared" si="8"/>
        <v>28.571428571428573</v>
      </c>
      <c r="AO30" s="83">
        <v>0</v>
      </c>
      <c r="AP30" s="83">
        <v>0</v>
      </c>
      <c r="AQ30" s="176">
        <v>0</v>
      </c>
      <c r="AR30" s="83">
        <v>1500</v>
      </c>
      <c r="AS30" s="83"/>
      <c r="AT30" s="176">
        <f>SUM(AS30*100/AR30)</f>
        <v>0</v>
      </c>
      <c r="AU30" s="83">
        <v>0</v>
      </c>
      <c r="AV30" s="83">
        <v>0</v>
      </c>
      <c r="AW30" s="176">
        <v>0</v>
      </c>
      <c r="AX30" s="175">
        <f t="shared" si="9"/>
        <v>1500</v>
      </c>
      <c r="AY30" s="175">
        <f t="shared" si="9"/>
        <v>0</v>
      </c>
      <c r="AZ30" s="176">
        <f>SUM(AY30*100/AX30)</f>
        <v>0</v>
      </c>
      <c r="BA30" s="83">
        <v>3880</v>
      </c>
      <c r="BB30" s="83">
        <v>0</v>
      </c>
      <c r="BC30" s="176">
        <v>0</v>
      </c>
      <c r="BD30" s="83">
        <v>2380</v>
      </c>
      <c r="BE30" s="83">
        <v>0</v>
      </c>
      <c r="BF30" s="176">
        <v>0</v>
      </c>
      <c r="BG30" s="83">
        <v>0</v>
      </c>
      <c r="BH30" s="83">
        <v>0</v>
      </c>
      <c r="BI30" s="176">
        <v>0</v>
      </c>
      <c r="BJ30" s="175">
        <f t="shared" si="10"/>
        <v>6260</v>
      </c>
      <c r="BK30" s="175">
        <f t="shared" si="10"/>
        <v>0</v>
      </c>
      <c r="BL30" s="176">
        <v>0</v>
      </c>
      <c r="BM30" s="90">
        <f t="shared" si="12"/>
        <v>10000</v>
      </c>
    </row>
    <row r="31" spans="1:65" s="326" customFormat="1" x14ac:dyDescent="0.55000000000000004">
      <c r="A31" s="323"/>
      <c r="B31" s="324"/>
      <c r="C31" s="195" t="s">
        <v>89</v>
      </c>
      <c r="D31" s="324"/>
      <c r="E31" s="324"/>
      <c r="F31" s="324"/>
      <c r="G31" s="324"/>
      <c r="H31" s="325"/>
      <c r="I31" s="197">
        <f>SUM(I32,I37)</f>
        <v>0</v>
      </c>
      <c r="J31" s="197">
        <f>SUM(J32,J37)</f>
        <v>121160</v>
      </c>
      <c r="K31" s="197">
        <f>SUM(K32,K37)</f>
        <v>-35400</v>
      </c>
      <c r="L31" s="197">
        <f>SUM(L32,L37)</f>
        <v>122560</v>
      </c>
      <c r="M31" s="197">
        <f t="shared" si="1"/>
        <v>3000</v>
      </c>
      <c r="N31" s="303">
        <f t="shared" si="2"/>
        <v>2.4477806788511751</v>
      </c>
      <c r="O31" s="304">
        <f t="shared" si="3"/>
        <v>119560</v>
      </c>
      <c r="P31" s="303">
        <f t="shared" si="4"/>
        <v>97.552219321148826</v>
      </c>
      <c r="Q31" s="197">
        <f>SUM(Q32,Q37)</f>
        <v>0</v>
      </c>
      <c r="R31" s="197">
        <f>SUM(R32,R37)</f>
        <v>0</v>
      </c>
      <c r="S31" s="305">
        <v>0</v>
      </c>
      <c r="T31" s="197">
        <f>SUM(T32,T37)</f>
        <v>0</v>
      </c>
      <c r="U31" s="197">
        <f>SUM(U32,U37)</f>
        <v>0</v>
      </c>
      <c r="V31" s="303">
        <v>0</v>
      </c>
      <c r="W31" s="201">
        <f>SUM(W32,W37)</f>
        <v>0</v>
      </c>
      <c r="X31" s="201">
        <f>SUM(X32,X37)</f>
        <v>0</v>
      </c>
      <c r="Y31" s="303">
        <v>0</v>
      </c>
      <c r="Z31" s="306">
        <f t="shared" si="5"/>
        <v>0</v>
      </c>
      <c r="AA31" s="306">
        <f t="shared" si="5"/>
        <v>0</v>
      </c>
      <c r="AB31" s="303">
        <v>0</v>
      </c>
      <c r="AC31" s="197">
        <f>SUM(AC32,AC37)</f>
        <v>3000</v>
      </c>
      <c r="AD31" s="197">
        <f>SUM(AD32,AD37)</f>
        <v>3000</v>
      </c>
      <c r="AE31" s="303">
        <f t="shared" ref="AE31:AE36" si="17">SUM(AD31*100/AC31)</f>
        <v>100</v>
      </c>
      <c r="AF31" s="197">
        <f>SUM(AF32,AF37)</f>
        <v>0</v>
      </c>
      <c r="AG31" s="197">
        <f>SUM(AG32,AG37)</f>
        <v>0</v>
      </c>
      <c r="AH31" s="303">
        <v>0</v>
      </c>
      <c r="AI31" s="197">
        <f>SUM(AI32,AI37)</f>
        <v>0</v>
      </c>
      <c r="AJ31" s="197">
        <f>SUM(AJ32,AJ37)</f>
        <v>0</v>
      </c>
      <c r="AK31" s="303">
        <v>0</v>
      </c>
      <c r="AL31" s="306">
        <f t="shared" si="7"/>
        <v>3000</v>
      </c>
      <c r="AM31" s="306">
        <f t="shared" si="7"/>
        <v>3000</v>
      </c>
      <c r="AN31" s="303">
        <f t="shared" si="8"/>
        <v>100</v>
      </c>
      <c r="AO31" s="197">
        <f>SUM(AO32,AO37)</f>
        <v>0</v>
      </c>
      <c r="AP31" s="197">
        <f>SUM(AP32,AP37)</f>
        <v>0</v>
      </c>
      <c r="AQ31" s="303">
        <v>0</v>
      </c>
      <c r="AR31" s="197">
        <f>SUM(AR32,AR37)</f>
        <v>0</v>
      </c>
      <c r="AS31" s="197">
        <f>SUM(AS32,AS37)</f>
        <v>0</v>
      </c>
      <c r="AT31" s="303">
        <v>0</v>
      </c>
      <c r="AU31" s="197">
        <f>SUM(AU32,AU37)</f>
        <v>0</v>
      </c>
      <c r="AV31" s="197">
        <f>SUM(AV32,AV37)</f>
        <v>0</v>
      </c>
      <c r="AW31" s="303">
        <v>0</v>
      </c>
      <c r="AX31" s="306">
        <f t="shared" si="9"/>
        <v>0</v>
      </c>
      <c r="AY31" s="306">
        <f t="shared" si="9"/>
        <v>0</v>
      </c>
      <c r="AZ31" s="303">
        <v>0</v>
      </c>
      <c r="BA31" s="197">
        <f>SUM(BA32,BA37)</f>
        <v>0</v>
      </c>
      <c r="BB31" s="197">
        <f>SUM(BB32,BB37)</f>
        <v>0</v>
      </c>
      <c r="BC31" s="303">
        <v>0</v>
      </c>
      <c r="BD31" s="197">
        <f>SUM(BD32,BD37)</f>
        <v>0</v>
      </c>
      <c r="BE31" s="197">
        <f>SUM(BE32,BE37)</f>
        <v>0</v>
      </c>
      <c r="BF31" s="303">
        <v>0</v>
      </c>
      <c r="BG31" s="197">
        <f>SUM(BG32,BG37)</f>
        <v>82760</v>
      </c>
      <c r="BH31" s="197">
        <f>SUM(BH32,BH37)</f>
        <v>0</v>
      </c>
      <c r="BI31" s="303">
        <f>SUM(BH31*100/BG31)</f>
        <v>0</v>
      </c>
      <c r="BJ31" s="306">
        <f t="shared" si="10"/>
        <v>82760</v>
      </c>
      <c r="BK31" s="306">
        <f t="shared" si="10"/>
        <v>0</v>
      </c>
      <c r="BL31" s="303">
        <f>SUM(BK31*100/BJ31)</f>
        <v>0</v>
      </c>
      <c r="BM31" s="269">
        <f t="shared" si="12"/>
        <v>85760</v>
      </c>
    </row>
    <row r="32" spans="1:65" s="107" customFormat="1" x14ac:dyDescent="0.55000000000000004">
      <c r="A32" s="98"/>
      <c r="B32" s="99"/>
      <c r="C32" s="99"/>
      <c r="D32" s="100" t="s">
        <v>90</v>
      </c>
      <c r="E32" s="99"/>
      <c r="F32" s="99"/>
      <c r="G32" s="99"/>
      <c r="H32" s="286"/>
      <c r="I32" s="101">
        <f t="shared" ref="I32:K35" si="18">SUM(I33)</f>
        <v>0</v>
      </c>
      <c r="J32" s="101">
        <f t="shared" si="18"/>
        <v>20000</v>
      </c>
      <c r="K32" s="101">
        <f t="shared" si="18"/>
        <v>-17000</v>
      </c>
      <c r="L32" s="101">
        <f>SUM(L33)</f>
        <v>3000</v>
      </c>
      <c r="M32" s="101">
        <f t="shared" si="1"/>
        <v>3000</v>
      </c>
      <c r="N32" s="288">
        <f t="shared" si="2"/>
        <v>100</v>
      </c>
      <c r="O32" s="103">
        <f t="shared" si="3"/>
        <v>0</v>
      </c>
      <c r="P32" s="288">
        <f t="shared" si="4"/>
        <v>0</v>
      </c>
      <c r="Q32" s="101">
        <f t="shared" ref="Q32:R35" si="19">SUM(Q33)</f>
        <v>0</v>
      </c>
      <c r="R32" s="101">
        <f t="shared" si="19"/>
        <v>0</v>
      </c>
      <c r="S32" s="327">
        <v>0</v>
      </c>
      <c r="T32" s="101">
        <f t="shared" ref="T32:U35" si="20">SUM(T33)</f>
        <v>0</v>
      </c>
      <c r="U32" s="101">
        <f t="shared" si="20"/>
        <v>0</v>
      </c>
      <c r="V32" s="288">
        <v>0</v>
      </c>
      <c r="W32" s="185">
        <f t="shared" ref="W32:X35" si="21">SUM(W33)</f>
        <v>0</v>
      </c>
      <c r="X32" s="185">
        <f t="shared" si="21"/>
        <v>0</v>
      </c>
      <c r="Y32" s="288">
        <v>0</v>
      </c>
      <c r="Z32" s="287">
        <f t="shared" si="5"/>
        <v>0</v>
      </c>
      <c r="AA32" s="287">
        <f t="shared" si="5"/>
        <v>0</v>
      </c>
      <c r="AB32" s="288">
        <v>0</v>
      </c>
      <c r="AC32" s="101">
        <f t="shared" ref="AC32:AD35" si="22">SUM(AC33)</f>
        <v>3000</v>
      </c>
      <c r="AD32" s="101">
        <f t="shared" si="22"/>
        <v>3000</v>
      </c>
      <c r="AE32" s="288">
        <f t="shared" si="17"/>
        <v>100</v>
      </c>
      <c r="AF32" s="101">
        <f t="shared" ref="AF32:AG35" si="23">SUM(AF33)</f>
        <v>0</v>
      </c>
      <c r="AG32" s="101">
        <f t="shared" si="23"/>
        <v>0</v>
      </c>
      <c r="AH32" s="288">
        <v>0</v>
      </c>
      <c r="AI32" s="101">
        <f t="shared" ref="AI32:AJ35" si="24">SUM(AI33)</f>
        <v>0</v>
      </c>
      <c r="AJ32" s="101">
        <f t="shared" si="24"/>
        <v>0</v>
      </c>
      <c r="AK32" s="288">
        <v>0</v>
      </c>
      <c r="AL32" s="287">
        <f t="shared" si="7"/>
        <v>3000</v>
      </c>
      <c r="AM32" s="287">
        <f t="shared" si="7"/>
        <v>3000</v>
      </c>
      <c r="AN32" s="288">
        <f t="shared" si="8"/>
        <v>100</v>
      </c>
      <c r="AO32" s="101">
        <f t="shared" ref="AO32:AP35" si="25">SUM(AO33)</f>
        <v>0</v>
      </c>
      <c r="AP32" s="101">
        <f t="shared" si="25"/>
        <v>0</v>
      </c>
      <c r="AQ32" s="288">
        <v>0</v>
      </c>
      <c r="AR32" s="101">
        <f t="shared" ref="AR32:AS35" si="26">SUM(AR33)</f>
        <v>0</v>
      </c>
      <c r="AS32" s="101">
        <f t="shared" si="26"/>
        <v>0</v>
      </c>
      <c r="AT32" s="288">
        <v>0</v>
      </c>
      <c r="AU32" s="101">
        <f t="shared" ref="AU32:AV35" si="27">SUM(AU33)</f>
        <v>0</v>
      </c>
      <c r="AV32" s="101">
        <f t="shared" si="27"/>
        <v>0</v>
      </c>
      <c r="AW32" s="288">
        <v>0</v>
      </c>
      <c r="AX32" s="287">
        <f t="shared" si="9"/>
        <v>0</v>
      </c>
      <c r="AY32" s="287">
        <f t="shared" si="9"/>
        <v>0</v>
      </c>
      <c r="AZ32" s="288">
        <v>0</v>
      </c>
      <c r="BA32" s="101">
        <f t="shared" ref="BA32:BB35" si="28">SUM(BA33)</f>
        <v>0</v>
      </c>
      <c r="BB32" s="101">
        <f t="shared" si="28"/>
        <v>0</v>
      </c>
      <c r="BC32" s="288">
        <v>0</v>
      </c>
      <c r="BD32" s="101">
        <f t="shared" ref="BD32:BE35" si="29">SUM(BD33)</f>
        <v>0</v>
      </c>
      <c r="BE32" s="101">
        <f t="shared" si="29"/>
        <v>0</v>
      </c>
      <c r="BF32" s="288">
        <v>0</v>
      </c>
      <c r="BG32" s="101">
        <f t="shared" ref="BG32:BH35" si="30">SUM(BG33)</f>
        <v>0</v>
      </c>
      <c r="BH32" s="101">
        <f t="shared" si="30"/>
        <v>0</v>
      </c>
      <c r="BI32" s="288">
        <v>0</v>
      </c>
      <c r="BJ32" s="287">
        <f t="shared" si="10"/>
        <v>0</v>
      </c>
      <c r="BK32" s="287">
        <f t="shared" si="10"/>
        <v>0</v>
      </c>
      <c r="BL32" s="288">
        <v>0</v>
      </c>
      <c r="BM32" s="269">
        <f t="shared" si="12"/>
        <v>3000</v>
      </c>
    </row>
    <row r="33" spans="1:65" s="85" customFormat="1" x14ac:dyDescent="0.55000000000000004">
      <c r="A33" s="77"/>
      <c r="B33" s="78"/>
      <c r="C33" s="78"/>
      <c r="D33" s="78" t="s">
        <v>40</v>
      </c>
      <c r="E33" s="78"/>
      <c r="F33" s="78"/>
      <c r="G33" s="78"/>
      <c r="H33" s="167"/>
      <c r="I33" s="79">
        <f t="shared" si="18"/>
        <v>0</v>
      </c>
      <c r="J33" s="79">
        <f t="shared" si="18"/>
        <v>20000</v>
      </c>
      <c r="K33" s="79">
        <f t="shared" si="18"/>
        <v>-17000</v>
      </c>
      <c r="L33" s="79">
        <f>SUM(L34)</f>
        <v>3000</v>
      </c>
      <c r="M33" s="79">
        <f t="shared" si="1"/>
        <v>3000</v>
      </c>
      <c r="N33" s="176">
        <f t="shared" si="2"/>
        <v>100</v>
      </c>
      <c r="O33" s="81">
        <f t="shared" si="3"/>
        <v>0</v>
      </c>
      <c r="P33" s="176">
        <f t="shared" si="4"/>
        <v>0</v>
      </c>
      <c r="Q33" s="79">
        <f t="shared" si="19"/>
        <v>0</v>
      </c>
      <c r="R33" s="79">
        <f t="shared" si="19"/>
        <v>0</v>
      </c>
      <c r="S33" s="307">
        <v>0</v>
      </c>
      <c r="T33" s="79">
        <f t="shared" si="20"/>
        <v>0</v>
      </c>
      <c r="U33" s="79">
        <f t="shared" si="20"/>
        <v>0</v>
      </c>
      <c r="V33" s="176">
        <v>0</v>
      </c>
      <c r="W33" s="171">
        <f t="shared" si="21"/>
        <v>0</v>
      </c>
      <c r="X33" s="171">
        <f t="shared" si="21"/>
        <v>0</v>
      </c>
      <c r="Y33" s="176">
        <v>0</v>
      </c>
      <c r="Z33" s="175">
        <f t="shared" si="5"/>
        <v>0</v>
      </c>
      <c r="AA33" s="175">
        <f t="shared" si="5"/>
        <v>0</v>
      </c>
      <c r="AB33" s="176">
        <v>0</v>
      </c>
      <c r="AC33" s="79">
        <f t="shared" si="22"/>
        <v>3000</v>
      </c>
      <c r="AD33" s="79">
        <f t="shared" si="22"/>
        <v>3000</v>
      </c>
      <c r="AE33" s="176">
        <f t="shared" si="17"/>
        <v>100</v>
      </c>
      <c r="AF33" s="79">
        <f t="shared" si="23"/>
        <v>0</v>
      </c>
      <c r="AG33" s="79">
        <f t="shared" si="23"/>
        <v>0</v>
      </c>
      <c r="AH33" s="176">
        <v>0</v>
      </c>
      <c r="AI33" s="79">
        <f t="shared" si="24"/>
        <v>0</v>
      </c>
      <c r="AJ33" s="79">
        <f t="shared" si="24"/>
        <v>0</v>
      </c>
      <c r="AK33" s="176">
        <v>0</v>
      </c>
      <c r="AL33" s="175">
        <f t="shared" si="7"/>
        <v>3000</v>
      </c>
      <c r="AM33" s="175">
        <f t="shared" si="7"/>
        <v>3000</v>
      </c>
      <c r="AN33" s="176">
        <f t="shared" si="8"/>
        <v>100</v>
      </c>
      <c r="AO33" s="79">
        <f t="shared" si="25"/>
        <v>0</v>
      </c>
      <c r="AP33" s="79">
        <f t="shared" si="25"/>
        <v>0</v>
      </c>
      <c r="AQ33" s="176">
        <v>0</v>
      </c>
      <c r="AR33" s="79">
        <f t="shared" si="26"/>
        <v>0</v>
      </c>
      <c r="AS33" s="79">
        <f t="shared" si="26"/>
        <v>0</v>
      </c>
      <c r="AT33" s="176">
        <v>0</v>
      </c>
      <c r="AU33" s="79">
        <f t="shared" si="27"/>
        <v>0</v>
      </c>
      <c r="AV33" s="79">
        <f t="shared" si="27"/>
        <v>0</v>
      </c>
      <c r="AW33" s="176">
        <v>0</v>
      </c>
      <c r="AX33" s="175">
        <f t="shared" si="9"/>
        <v>0</v>
      </c>
      <c r="AY33" s="175">
        <f t="shared" si="9"/>
        <v>0</v>
      </c>
      <c r="AZ33" s="176">
        <v>0</v>
      </c>
      <c r="BA33" s="79">
        <f t="shared" si="28"/>
        <v>0</v>
      </c>
      <c r="BB33" s="79">
        <f t="shared" si="28"/>
        <v>0</v>
      </c>
      <c r="BC33" s="176">
        <v>0</v>
      </c>
      <c r="BD33" s="79">
        <f t="shared" si="29"/>
        <v>0</v>
      </c>
      <c r="BE33" s="79">
        <f t="shared" si="29"/>
        <v>0</v>
      </c>
      <c r="BF33" s="176">
        <v>0</v>
      </c>
      <c r="BG33" s="79">
        <f t="shared" si="30"/>
        <v>0</v>
      </c>
      <c r="BH33" s="79">
        <f t="shared" si="30"/>
        <v>0</v>
      </c>
      <c r="BI33" s="176">
        <v>0</v>
      </c>
      <c r="BJ33" s="175">
        <f t="shared" si="10"/>
        <v>0</v>
      </c>
      <c r="BK33" s="175">
        <f t="shared" si="10"/>
        <v>0</v>
      </c>
      <c r="BL33" s="176">
        <v>0</v>
      </c>
      <c r="BM33" s="269">
        <f t="shared" si="12"/>
        <v>3000</v>
      </c>
    </row>
    <row r="34" spans="1:65" s="85" customFormat="1" x14ac:dyDescent="0.55000000000000004">
      <c r="A34" s="77"/>
      <c r="B34" s="78"/>
      <c r="C34" s="78"/>
      <c r="D34" s="78"/>
      <c r="E34" s="78" t="s">
        <v>41</v>
      </c>
      <c r="F34" s="78"/>
      <c r="G34" s="78"/>
      <c r="H34" s="167"/>
      <c r="I34" s="79">
        <f t="shared" si="18"/>
        <v>0</v>
      </c>
      <c r="J34" s="79">
        <f t="shared" si="18"/>
        <v>20000</v>
      </c>
      <c r="K34" s="79">
        <f t="shared" si="18"/>
        <v>-17000</v>
      </c>
      <c r="L34" s="79">
        <f>SUM(L35)</f>
        <v>3000</v>
      </c>
      <c r="M34" s="79">
        <f t="shared" si="1"/>
        <v>3000</v>
      </c>
      <c r="N34" s="176">
        <f t="shared" si="2"/>
        <v>100</v>
      </c>
      <c r="O34" s="81">
        <f t="shared" si="3"/>
        <v>0</v>
      </c>
      <c r="P34" s="176">
        <f t="shared" si="4"/>
        <v>0</v>
      </c>
      <c r="Q34" s="79">
        <f t="shared" si="19"/>
        <v>0</v>
      </c>
      <c r="R34" s="79">
        <f t="shared" si="19"/>
        <v>0</v>
      </c>
      <c r="S34" s="307">
        <v>0</v>
      </c>
      <c r="T34" s="79">
        <f t="shared" si="20"/>
        <v>0</v>
      </c>
      <c r="U34" s="79">
        <f t="shared" si="20"/>
        <v>0</v>
      </c>
      <c r="V34" s="176">
        <v>0</v>
      </c>
      <c r="W34" s="171">
        <f t="shared" si="21"/>
        <v>0</v>
      </c>
      <c r="X34" s="171">
        <f t="shared" si="21"/>
        <v>0</v>
      </c>
      <c r="Y34" s="176">
        <v>0</v>
      </c>
      <c r="Z34" s="175">
        <f t="shared" si="5"/>
        <v>0</v>
      </c>
      <c r="AA34" s="175">
        <f t="shared" si="5"/>
        <v>0</v>
      </c>
      <c r="AB34" s="176">
        <v>0</v>
      </c>
      <c r="AC34" s="79">
        <f t="shared" si="22"/>
        <v>3000</v>
      </c>
      <c r="AD34" s="79">
        <f t="shared" si="22"/>
        <v>3000</v>
      </c>
      <c r="AE34" s="176">
        <f t="shared" si="17"/>
        <v>100</v>
      </c>
      <c r="AF34" s="79">
        <f t="shared" si="23"/>
        <v>0</v>
      </c>
      <c r="AG34" s="79">
        <f t="shared" si="23"/>
        <v>0</v>
      </c>
      <c r="AH34" s="176">
        <v>0</v>
      </c>
      <c r="AI34" s="79">
        <f t="shared" si="24"/>
        <v>0</v>
      </c>
      <c r="AJ34" s="79">
        <f t="shared" si="24"/>
        <v>0</v>
      </c>
      <c r="AK34" s="176">
        <v>0</v>
      </c>
      <c r="AL34" s="175">
        <f t="shared" si="7"/>
        <v>3000</v>
      </c>
      <c r="AM34" s="175">
        <f t="shared" si="7"/>
        <v>3000</v>
      </c>
      <c r="AN34" s="176">
        <f t="shared" si="8"/>
        <v>100</v>
      </c>
      <c r="AO34" s="79">
        <f t="shared" si="25"/>
        <v>0</v>
      </c>
      <c r="AP34" s="79">
        <f t="shared" si="25"/>
        <v>0</v>
      </c>
      <c r="AQ34" s="176">
        <v>0</v>
      </c>
      <c r="AR34" s="79">
        <f t="shared" si="26"/>
        <v>0</v>
      </c>
      <c r="AS34" s="79">
        <f t="shared" si="26"/>
        <v>0</v>
      </c>
      <c r="AT34" s="176">
        <v>0</v>
      </c>
      <c r="AU34" s="79">
        <f t="shared" si="27"/>
        <v>0</v>
      </c>
      <c r="AV34" s="79">
        <f t="shared" si="27"/>
        <v>0</v>
      </c>
      <c r="AW34" s="176">
        <v>0</v>
      </c>
      <c r="AX34" s="175">
        <f t="shared" si="9"/>
        <v>0</v>
      </c>
      <c r="AY34" s="175">
        <f t="shared" si="9"/>
        <v>0</v>
      </c>
      <c r="AZ34" s="176">
        <v>0</v>
      </c>
      <c r="BA34" s="79">
        <f t="shared" si="28"/>
        <v>0</v>
      </c>
      <c r="BB34" s="79">
        <f t="shared" si="28"/>
        <v>0</v>
      </c>
      <c r="BC34" s="176">
        <v>0</v>
      </c>
      <c r="BD34" s="79">
        <f t="shared" si="29"/>
        <v>0</v>
      </c>
      <c r="BE34" s="79">
        <f t="shared" si="29"/>
        <v>0</v>
      </c>
      <c r="BF34" s="176">
        <v>0</v>
      </c>
      <c r="BG34" s="79">
        <f t="shared" si="30"/>
        <v>0</v>
      </c>
      <c r="BH34" s="79">
        <f t="shared" si="30"/>
        <v>0</v>
      </c>
      <c r="BI34" s="176">
        <v>0</v>
      </c>
      <c r="BJ34" s="175">
        <f t="shared" si="10"/>
        <v>0</v>
      </c>
      <c r="BK34" s="175">
        <f t="shared" si="10"/>
        <v>0</v>
      </c>
      <c r="BL34" s="176">
        <v>0</v>
      </c>
      <c r="BM34" s="269">
        <f t="shared" si="12"/>
        <v>3000</v>
      </c>
    </row>
    <row r="35" spans="1:65" s="85" customFormat="1" x14ac:dyDescent="0.55000000000000004">
      <c r="A35" s="77"/>
      <c r="B35" s="78"/>
      <c r="C35" s="78"/>
      <c r="D35" s="78"/>
      <c r="E35" s="78"/>
      <c r="F35" s="78" t="s">
        <v>47</v>
      </c>
      <c r="G35" s="78"/>
      <c r="H35" s="167"/>
      <c r="I35" s="79">
        <f t="shared" si="18"/>
        <v>0</v>
      </c>
      <c r="J35" s="79">
        <f t="shared" si="18"/>
        <v>20000</v>
      </c>
      <c r="K35" s="79">
        <f t="shared" si="18"/>
        <v>-17000</v>
      </c>
      <c r="L35" s="79">
        <f>SUM(J35:K35)</f>
        <v>3000</v>
      </c>
      <c r="M35" s="79">
        <f t="shared" si="1"/>
        <v>3000</v>
      </c>
      <c r="N35" s="176">
        <f t="shared" si="2"/>
        <v>100</v>
      </c>
      <c r="O35" s="81">
        <f t="shared" si="3"/>
        <v>0</v>
      </c>
      <c r="P35" s="176">
        <f t="shared" si="4"/>
        <v>0</v>
      </c>
      <c r="Q35" s="79">
        <f t="shared" si="19"/>
        <v>0</v>
      </c>
      <c r="R35" s="79">
        <f t="shared" si="19"/>
        <v>0</v>
      </c>
      <c r="S35" s="307">
        <v>0</v>
      </c>
      <c r="T35" s="79">
        <f t="shared" si="20"/>
        <v>0</v>
      </c>
      <c r="U35" s="79">
        <f t="shared" si="20"/>
        <v>0</v>
      </c>
      <c r="V35" s="176">
        <v>0</v>
      </c>
      <c r="W35" s="171">
        <f t="shared" si="21"/>
        <v>0</v>
      </c>
      <c r="X35" s="171">
        <f t="shared" si="21"/>
        <v>0</v>
      </c>
      <c r="Y35" s="176">
        <v>0</v>
      </c>
      <c r="Z35" s="175">
        <f t="shared" si="5"/>
        <v>0</v>
      </c>
      <c r="AA35" s="175">
        <f t="shared" si="5"/>
        <v>0</v>
      </c>
      <c r="AB35" s="176">
        <v>0</v>
      </c>
      <c r="AC35" s="79">
        <f t="shared" si="22"/>
        <v>3000</v>
      </c>
      <c r="AD35" s="79">
        <f t="shared" si="22"/>
        <v>3000</v>
      </c>
      <c r="AE35" s="176">
        <f t="shared" si="17"/>
        <v>100</v>
      </c>
      <c r="AF35" s="79">
        <f t="shared" si="23"/>
        <v>0</v>
      </c>
      <c r="AG35" s="79">
        <f t="shared" si="23"/>
        <v>0</v>
      </c>
      <c r="AH35" s="176">
        <v>0</v>
      </c>
      <c r="AI35" s="79">
        <f t="shared" si="24"/>
        <v>0</v>
      </c>
      <c r="AJ35" s="79">
        <f t="shared" si="24"/>
        <v>0</v>
      </c>
      <c r="AK35" s="176">
        <v>0</v>
      </c>
      <c r="AL35" s="175">
        <f t="shared" si="7"/>
        <v>3000</v>
      </c>
      <c r="AM35" s="175">
        <f t="shared" si="7"/>
        <v>3000</v>
      </c>
      <c r="AN35" s="176">
        <f t="shared" si="8"/>
        <v>100</v>
      </c>
      <c r="AO35" s="79">
        <f t="shared" si="25"/>
        <v>0</v>
      </c>
      <c r="AP35" s="79">
        <f t="shared" si="25"/>
        <v>0</v>
      </c>
      <c r="AQ35" s="176">
        <v>0</v>
      </c>
      <c r="AR35" s="79">
        <v>0</v>
      </c>
      <c r="AS35" s="79">
        <f t="shared" si="26"/>
        <v>0</v>
      </c>
      <c r="AT35" s="176">
        <v>0</v>
      </c>
      <c r="AU35" s="79">
        <f t="shared" si="27"/>
        <v>0</v>
      </c>
      <c r="AV35" s="79">
        <f t="shared" si="27"/>
        <v>0</v>
      </c>
      <c r="AW35" s="176">
        <v>0</v>
      </c>
      <c r="AX35" s="175">
        <f t="shared" si="9"/>
        <v>0</v>
      </c>
      <c r="AY35" s="175">
        <f t="shared" si="9"/>
        <v>0</v>
      </c>
      <c r="AZ35" s="176">
        <v>0</v>
      </c>
      <c r="BA35" s="79">
        <f t="shared" si="28"/>
        <v>0</v>
      </c>
      <c r="BB35" s="79">
        <f t="shared" si="28"/>
        <v>0</v>
      </c>
      <c r="BC35" s="176">
        <v>0</v>
      </c>
      <c r="BD35" s="79">
        <f t="shared" si="29"/>
        <v>0</v>
      </c>
      <c r="BE35" s="79">
        <f t="shared" si="29"/>
        <v>0</v>
      </c>
      <c r="BF35" s="176">
        <v>0</v>
      </c>
      <c r="BG35" s="79">
        <f t="shared" si="30"/>
        <v>0</v>
      </c>
      <c r="BH35" s="79">
        <f t="shared" si="30"/>
        <v>0</v>
      </c>
      <c r="BI35" s="176">
        <v>0</v>
      </c>
      <c r="BJ35" s="175">
        <f t="shared" si="10"/>
        <v>0</v>
      </c>
      <c r="BK35" s="175">
        <f t="shared" si="10"/>
        <v>0</v>
      </c>
      <c r="BL35" s="176">
        <v>0</v>
      </c>
      <c r="BM35" s="269">
        <f t="shared" si="12"/>
        <v>3000</v>
      </c>
    </row>
    <row r="36" spans="1:65" s="88" customFormat="1" x14ac:dyDescent="0.55000000000000004">
      <c r="A36" s="86"/>
      <c r="B36" s="87"/>
      <c r="C36" s="87"/>
      <c r="D36" s="78"/>
      <c r="E36" s="87"/>
      <c r="F36" s="93"/>
      <c r="G36" s="87" t="s">
        <v>91</v>
      </c>
      <c r="H36" s="93"/>
      <c r="I36" s="79">
        <v>0</v>
      </c>
      <c r="J36" s="83">
        <v>20000</v>
      </c>
      <c r="K36" s="83">
        <v>-17000</v>
      </c>
      <c r="L36" s="79">
        <f>SUM(J36+K36)</f>
        <v>3000</v>
      </c>
      <c r="M36" s="79">
        <f t="shared" si="1"/>
        <v>3000</v>
      </c>
      <c r="N36" s="176">
        <f t="shared" si="2"/>
        <v>100</v>
      </c>
      <c r="O36" s="81">
        <f t="shared" si="3"/>
        <v>0</v>
      </c>
      <c r="P36" s="176">
        <f t="shared" si="4"/>
        <v>0</v>
      </c>
      <c r="Q36" s="308">
        <v>0</v>
      </c>
      <c r="R36" s="308">
        <v>0</v>
      </c>
      <c r="S36" s="307">
        <v>0</v>
      </c>
      <c r="T36" s="309">
        <v>0</v>
      </c>
      <c r="U36" s="83">
        <v>0</v>
      </c>
      <c r="V36" s="176">
        <v>0</v>
      </c>
      <c r="W36" s="83">
        <v>0</v>
      </c>
      <c r="X36" s="83">
        <v>0</v>
      </c>
      <c r="Y36" s="176">
        <v>0</v>
      </c>
      <c r="Z36" s="175">
        <f t="shared" si="5"/>
        <v>0</v>
      </c>
      <c r="AA36" s="175">
        <f t="shared" si="5"/>
        <v>0</v>
      </c>
      <c r="AB36" s="176">
        <v>0</v>
      </c>
      <c r="AC36" s="83">
        <v>3000</v>
      </c>
      <c r="AD36" s="83">
        <v>3000</v>
      </c>
      <c r="AE36" s="176">
        <f t="shared" si="17"/>
        <v>100</v>
      </c>
      <c r="AF36" s="309">
        <v>0</v>
      </c>
      <c r="AG36" s="83">
        <v>0</v>
      </c>
      <c r="AH36" s="176">
        <v>0</v>
      </c>
      <c r="AI36" s="83">
        <v>0</v>
      </c>
      <c r="AJ36" s="83">
        <v>0</v>
      </c>
      <c r="AK36" s="176">
        <v>0</v>
      </c>
      <c r="AL36" s="175">
        <f t="shared" si="7"/>
        <v>3000</v>
      </c>
      <c r="AM36" s="175">
        <f t="shared" si="7"/>
        <v>3000</v>
      </c>
      <c r="AN36" s="176">
        <f t="shared" si="8"/>
        <v>100</v>
      </c>
      <c r="AO36" s="83">
        <v>0</v>
      </c>
      <c r="AP36" s="83">
        <v>0</v>
      </c>
      <c r="AQ36" s="176">
        <v>0</v>
      </c>
      <c r="AR36" s="83">
        <v>0</v>
      </c>
      <c r="AS36" s="83">
        <v>0</v>
      </c>
      <c r="AT36" s="176">
        <v>0</v>
      </c>
      <c r="AU36" s="83">
        <v>0</v>
      </c>
      <c r="AV36" s="83">
        <v>0</v>
      </c>
      <c r="AW36" s="176">
        <v>0</v>
      </c>
      <c r="AX36" s="175">
        <f t="shared" si="9"/>
        <v>0</v>
      </c>
      <c r="AY36" s="175">
        <f t="shared" si="9"/>
        <v>0</v>
      </c>
      <c r="AZ36" s="176">
        <v>0</v>
      </c>
      <c r="BA36" s="83">
        <v>0</v>
      </c>
      <c r="BB36" s="83">
        <v>0</v>
      </c>
      <c r="BC36" s="176">
        <v>0</v>
      </c>
      <c r="BD36" s="83">
        <v>0</v>
      </c>
      <c r="BE36" s="83">
        <v>0</v>
      </c>
      <c r="BF36" s="176">
        <v>0</v>
      </c>
      <c r="BG36" s="83">
        <v>0</v>
      </c>
      <c r="BH36" s="83">
        <v>0</v>
      </c>
      <c r="BI36" s="176">
        <v>0</v>
      </c>
      <c r="BJ36" s="175">
        <f t="shared" si="10"/>
        <v>0</v>
      </c>
      <c r="BK36" s="175">
        <f t="shared" si="10"/>
        <v>0</v>
      </c>
      <c r="BL36" s="176">
        <v>0</v>
      </c>
      <c r="BM36" s="90">
        <f t="shared" si="12"/>
        <v>3000</v>
      </c>
    </row>
    <row r="37" spans="1:65" s="107" customFormat="1" x14ac:dyDescent="0.55000000000000004">
      <c r="A37" s="98"/>
      <c r="B37" s="99"/>
      <c r="C37" s="99"/>
      <c r="D37" s="100" t="s">
        <v>93</v>
      </c>
      <c r="E37" s="99"/>
      <c r="F37" s="99"/>
      <c r="G37" s="99"/>
      <c r="H37" s="286"/>
      <c r="I37" s="101">
        <f t="shared" ref="I37:K38" si="31">SUM(I38)</f>
        <v>0</v>
      </c>
      <c r="J37" s="101">
        <f t="shared" si="31"/>
        <v>101160</v>
      </c>
      <c r="K37" s="101">
        <f t="shared" si="31"/>
        <v>-18400</v>
      </c>
      <c r="L37" s="101">
        <f>SUM(J37-K37)</f>
        <v>119560</v>
      </c>
      <c r="M37" s="101">
        <f t="shared" si="1"/>
        <v>0</v>
      </c>
      <c r="N37" s="288">
        <f t="shared" si="2"/>
        <v>0</v>
      </c>
      <c r="O37" s="103">
        <f t="shared" si="3"/>
        <v>119560</v>
      </c>
      <c r="P37" s="288">
        <f t="shared" si="4"/>
        <v>100</v>
      </c>
      <c r="Q37" s="101">
        <f>SUM(Q38)</f>
        <v>0</v>
      </c>
      <c r="R37" s="101">
        <f>SUM(R38)</f>
        <v>0</v>
      </c>
      <c r="S37" s="327">
        <v>0</v>
      </c>
      <c r="T37" s="101">
        <f>SUM(T38)</f>
        <v>0</v>
      </c>
      <c r="U37" s="101">
        <f>SUM(U38)</f>
        <v>0</v>
      </c>
      <c r="V37" s="288">
        <v>0</v>
      </c>
      <c r="W37" s="185">
        <f>SUM(W38)</f>
        <v>0</v>
      </c>
      <c r="X37" s="185">
        <f>SUM(X38)</f>
        <v>0</v>
      </c>
      <c r="Y37" s="288">
        <v>0</v>
      </c>
      <c r="Z37" s="287">
        <f t="shared" si="5"/>
        <v>0</v>
      </c>
      <c r="AA37" s="287">
        <f t="shared" si="5"/>
        <v>0</v>
      </c>
      <c r="AB37" s="288">
        <v>0</v>
      </c>
      <c r="AC37" s="101">
        <f>SUM(AC38)</f>
        <v>0</v>
      </c>
      <c r="AD37" s="101">
        <f>SUM(AD38)</f>
        <v>0</v>
      </c>
      <c r="AE37" s="288">
        <v>0</v>
      </c>
      <c r="AF37" s="101">
        <f>SUM(AF38)</f>
        <v>0</v>
      </c>
      <c r="AG37" s="101">
        <f>SUM(AG38)</f>
        <v>0</v>
      </c>
      <c r="AH37" s="288">
        <v>0</v>
      </c>
      <c r="AI37" s="101">
        <f>SUM(AI38)</f>
        <v>0</v>
      </c>
      <c r="AJ37" s="101">
        <f>SUM(AJ38)</f>
        <v>0</v>
      </c>
      <c r="AK37" s="288">
        <v>0</v>
      </c>
      <c r="AL37" s="287">
        <f t="shared" si="7"/>
        <v>0</v>
      </c>
      <c r="AM37" s="287">
        <f t="shared" si="7"/>
        <v>0</v>
      </c>
      <c r="AN37" s="288">
        <v>0</v>
      </c>
      <c r="AO37" s="101">
        <f>SUM(AO38)</f>
        <v>0</v>
      </c>
      <c r="AP37" s="101">
        <f>SUM(AP38)</f>
        <v>0</v>
      </c>
      <c r="AQ37" s="288">
        <v>0</v>
      </c>
      <c r="AR37" s="101">
        <f>SUM(AR38)</f>
        <v>0</v>
      </c>
      <c r="AS37" s="101">
        <f>SUM(AS38)</f>
        <v>0</v>
      </c>
      <c r="AT37" s="288">
        <v>0</v>
      </c>
      <c r="AU37" s="101">
        <f>SUM(AU38)</f>
        <v>0</v>
      </c>
      <c r="AV37" s="101">
        <f>SUM(AV38)</f>
        <v>0</v>
      </c>
      <c r="AW37" s="288">
        <v>0</v>
      </c>
      <c r="AX37" s="287">
        <f t="shared" si="9"/>
        <v>0</v>
      </c>
      <c r="AY37" s="287">
        <f t="shared" si="9"/>
        <v>0</v>
      </c>
      <c r="AZ37" s="288">
        <v>0</v>
      </c>
      <c r="BA37" s="101">
        <f>SUM(BA38)</f>
        <v>0</v>
      </c>
      <c r="BB37" s="101">
        <f>SUM(BB38)</f>
        <v>0</v>
      </c>
      <c r="BC37" s="288">
        <v>0</v>
      </c>
      <c r="BD37" s="101">
        <f>SUM(BD38)</f>
        <v>0</v>
      </c>
      <c r="BE37" s="101">
        <f>SUM(BE38)</f>
        <v>0</v>
      </c>
      <c r="BF37" s="288">
        <v>0</v>
      </c>
      <c r="BG37" s="101">
        <f>SUM(BG38)</f>
        <v>82760</v>
      </c>
      <c r="BH37" s="101">
        <f>SUM(BH38)</f>
        <v>0</v>
      </c>
      <c r="BI37" s="288">
        <f>SUM(BH37*100/BG37)</f>
        <v>0</v>
      </c>
      <c r="BJ37" s="287">
        <f t="shared" si="10"/>
        <v>82760</v>
      </c>
      <c r="BK37" s="287">
        <f t="shared" si="10"/>
        <v>0</v>
      </c>
      <c r="BL37" s="288">
        <f>SUM(BK37*100/BJ37)</f>
        <v>0</v>
      </c>
      <c r="BM37" s="269">
        <f t="shared" si="12"/>
        <v>82760</v>
      </c>
    </row>
    <row r="38" spans="1:65" s="88" customFormat="1" x14ac:dyDescent="0.55000000000000004">
      <c r="A38" s="86"/>
      <c r="B38" s="87"/>
      <c r="C38" s="87"/>
      <c r="D38" s="87"/>
      <c r="E38" s="78" t="s">
        <v>94</v>
      </c>
      <c r="F38" s="87"/>
      <c r="G38" s="87"/>
      <c r="H38" s="276"/>
      <c r="I38" s="79">
        <f t="shared" si="31"/>
        <v>0</v>
      </c>
      <c r="J38" s="79">
        <f t="shared" si="31"/>
        <v>101160</v>
      </c>
      <c r="K38" s="79">
        <f t="shared" si="31"/>
        <v>-18400</v>
      </c>
      <c r="L38" s="79">
        <f>SUM(J38-K38)</f>
        <v>119560</v>
      </c>
      <c r="M38" s="79">
        <f t="shared" si="1"/>
        <v>0</v>
      </c>
      <c r="N38" s="176">
        <f t="shared" si="2"/>
        <v>0</v>
      </c>
      <c r="O38" s="81">
        <f t="shared" si="3"/>
        <v>119560</v>
      </c>
      <c r="P38" s="176">
        <f t="shared" si="4"/>
        <v>100</v>
      </c>
      <c r="Q38" s="79">
        <f>SUM(Q39)</f>
        <v>0</v>
      </c>
      <c r="R38" s="79">
        <f>SUM(R39)</f>
        <v>0</v>
      </c>
      <c r="S38" s="307">
        <v>0</v>
      </c>
      <c r="T38" s="79">
        <f>SUM(T39)</f>
        <v>0</v>
      </c>
      <c r="U38" s="79">
        <f>SUM(U39)</f>
        <v>0</v>
      </c>
      <c r="V38" s="176">
        <v>0</v>
      </c>
      <c r="W38" s="171">
        <f>SUM(W39)</f>
        <v>0</v>
      </c>
      <c r="X38" s="171">
        <f>SUM(X39)</f>
        <v>0</v>
      </c>
      <c r="Y38" s="176">
        <v>0</v>
      </c>
      <c r="Z38" s="175">
        <f t="shared" si="5"/>
        <v>0</v>
      </c>
      <c r="AA38" s="175">
        <f t="shared" si="5"/>
        <v>0</v>
      </c>
      <c r="AB38" s="176">
        <v>0</v>
      </c>
      <c r="AC38" s="79">
        <f>SUM(AC39)</f>
        <v>0</v>
      </c>
      <c r="AD38" s="79">
        <f>SUM(AD39)</f>
        <v>0</v>
      </c>
      <c r="AE38" s="176">
        <v>0</v>
      </c>
      <c r="AF38" s="79">
        <f>SUM(AF39)</f>
        <v>0</v>
      </c>
      <c r="AG38" s="79">
        <f>SUM(AG39)</f>
        <v>0</v>
      </c>
      <c r="AH38" s="176">
        <v>0</v>
      </c>
      <c r="AI38" s="79">
        <f>SUM(AI39)</f>
        <v>0</v>
      </c>
      <c r="AJ38" s="79">
        <f>SUM(AJ39)</f>
        <v>0</v>
      </c>
      <c r="AK38" s="176">
        <v>0</v>
      </c>
      <c r="AL38" s="175">
        <f t="shared" si="7"/>
        <v>0</v>
      </c>
      <c r="AM38" s="175">
        <f t="shared" si="7"/>
        <v>0</v>
      </c>
      <c r="AN38" s="176">
        <v>0</v>
      </c>
      <c r="AO38" s="79">
        <f>SUM(AO39)</f>
        <v>0</v>
      </c>
      <c r="AP38" s="79">
        <f>SUM(AP39)</f>
        <v>0</v>
      </c>
      <c r="AQ38" s="176">
        <v>0</v>
      </c>
      <c r="AR38" s="79">
        <f>SUM(AR39)</f>
        <v>0</v>
      </c>
      <c r="AS38" s="79">
        <f>SUM(AS39)</f>
        <v>0</v>
      </c>
      <c r="AT38" s="176">
        <v>0</v>
      </c>
      <c r="AU38" s="79">
        <f>SUM(AU39)</f>
        <v>0</v>
      </c>
      <c r="AV38" s="79">
        <f>SUM(AV39)</f>
        <v>0</v>
      </c>
      <c r="AW38" s="176">
        <v>0</v>
      </c>
      <c r="AX38" s="175">
        <f t="shared" si="9"/>
        <v>0</v>
      </c>
      <c r="AY38" s="175">
        <f t="shared" si="9"/>
        <v>0</v>
      </c>
      <c r="AZ38" s="176">
        <v>0</v>
      </c>
      <c r="BA38" s="79">
        <f>SUM(BA39)</f>
        <v>0</v>
      </c>
      <c r="BB38" s="79">
        <f>SUM(BB39)</f>
        <v>0</v>
      </c>
      <c r="BC38" s="176">
        <v>0</v>
      </c>
      <c r="BD38" s="79">
        <f>SUM(BD39)</f>
        <v>0</v>
      </c>
      <c r="BE38" s="79">
        <f>SUM(BE39)</f>
        <v>0</v>
      </c>
      <c r="BF38" s="176">
        <v>0</v>
      </c>
      <c r="BG38" s="79">
        <f>SUM(BG39)</f>
        <v>82760</v>
      </c>
      <c r="BH38" s="79">
        <f>SUM(BH39)</f>
        <v>0</v>
      </c>
      <c r="BI38" s="176">
        <f>SUM(BH38*100/BG38)</f>
        <v>0</v>
      </c>
      <c r="BJ38" s="175">
        <f t="shared" si="10"/>
        <v>82760</v>
      </c>
      <c r="BK38" s="175">
        <f t="shared" si="10"/>
        <v>0</v>
      </c>
      <c r="BL38" s="176">
        <f>SUM(BK38*100/BJ38)</f>
        <v>0</v>
      </c>
      <c r="BM38" s="269">
        <f t="shared" si="12"/>
        <v>82760</v>
      </c>
    </row>
    <row r="39" spans="1:65" s="88" customFormat="1" x14ac:dyDescent="0.55000000000000004">
      <c r="A39" s="86"/>
      <c r="B39" s="87"/>
      <c r="C39" s="87"/>
      <c r="D39" s="87"/>
      <c r="E39" s="87"/>
      <c r="F39" s="78" t="s">
        <v>95</v>
      </c>
      <c r="G39" s="87"/>
      <c r="H39" s="276"/>
      <c r="I39" s="79">
        <f>SUM(I40:I41)</f>
        <v>0</v>
      </c>
      <c r="J39" s="79">
        <f>SUM(J40:J41)</f>
        <v>101160</v>
      </c>
      <c r="K39" s="79">
        <f>SUM(K40:K41)</f>
        <v>-18400</v>
      </c>
      <c r="L39" s="79">
        <f>SUM(J39-K39)</f>
        <v>119560</v>
      </c>
      <c r="M39" s="79">
        <f t="shared" si="1"/>
        <v>0</v>
      </c>
      <c r="N39" s="176">
        <f t="shared" si="2"/>
        <v>0</v>
      </c>
      <c r="O39" s="81">
        <f t="shared" si="3"/>
        <v>119560</v>
      </c>
      <c r="P39" s="176">
        <f t="shared" si="4"/>
        <v>100</v>
      </c>
      <c r="Q39" s="79">
        <f>SUM(Q40:Q41)</f>
        <v>0</v>
      </c>
      <c r="R39" s="79">
        <f>SUM(R40:R41)</f>
        <v>0</v>
      </c>
      <c r="S39" s="307">
        <v>0</v>
      </c>
      <c r="T39" s="79">
        <f>SUM(T40:T41)</f>
        <v>0</v>
      </c>
      <c r="U39" s="79">
        <f>SUM(U40:U41)</f>
        <v>0</v>
      </c>
      <c r="V39" s="176">
        <v>0</v>
      </c>
      <c r="W39" s="171">
        <f>SUM(W40:W41)</f>
        <v>0</v>
      </c>
      <c r="X39" s="171">
        <f>SUM(X40:X41)</f>
        <v>0</v>
      </c>
      <c r="Y39" s="176">
        <v>0</v>
      </c>
      <c r="Z39" s="175">
        <f t="shared" si="5"/>
        <v>0</v>
      </c>
      <c r="AA39" s="175">
        <f t="shared" si="5"/>
        <v>0</v>
      </c>
      <c r="AB39" s="176">
        <v>0</v>
      </c>
      <c r="AC39" s="79">
        <f>SUM(AC40:AC41)</f>
        <v>0</v>
      </c>
      <c r="AD39" s="79">
        <f>SUM(AD40:AD41)</f>
        <v>0</v>
      </c>
      <c r="AE39" s="176">
        <v>0</v>
      </c>
      <c r="AF39" s="79">
        <f>SUM(AF40:AF41)</f>
        <v>0</v>
      </c>
      <c r="AG39" s="79">
        <f>SUM(AG40:AG41)</f>
        <v>0</v>
      </c>
      <c r="AH39" s="176">
        <v>0</v>
      </c>
      <c r="AI39" s="79">
        <f>SUM(AI40:AI41)</f>
        <v>0</v>
      </c>
      <c r="AJ39" s="79">
        <f>SUM(AJ40:AJ41)</f>
        <v>0</v>
      </c>
      <c r="AK39" s="176">
        <v>0</v>
      </c>
      <c r="AL39" s="175">
        <f t="shared" si="7"/>
        <v>0</v>
      </c>
      <c r="AM39" s="175">
        <f t="shared" si="7"/>
        <v>0</v>
      </c>
      <c r="AN39" s="176">
        <v>0</v>
      </c>
      <c r="AO39" s="79">
        <f>SUM(AO40:AO41)</f>
        <v>0</v>
      </c>
      <c r="AP39" s="79">
        <f>SUM(AP40:AP41)</f>
        <v>0</v>
      </c>
      <c r="AQ39" s="176">
        <v>0</v>
      </c>
      <c r="AR39" s="79">
        <f>SUM(AR40:AR41)</f>
        <v>0</v>
      </c>
      <c r="AS39" s="79">
        <f>SUM(AS40:AS41)</f>
        <v>0</v>
      </c>
      <c r="AT39" s="176">
        <v>0</v>
      </c>
      <c r="AU39" s="79">
        <f>SUM(AU40:AU41)</f>
        <v>0</v>
      </c>
      <c r="AV39" s="79">
        <f>SUM(AV40:AV41)</f>
        <v>0</v>
      </c>
      <c r="AW39" s="176">
        <v>0</v>
      </c>
      <c r="AX39" s="175">
        <f t="shared" si="9"/>
        <v>0</v>
      </c>
      <c r="AY39" s="175">
        <f t="shared" si="9"/>
        <v>0</v>
      </c>
      <c r="AZ39" s="176">
        <v>0</v>
      </c>
      <c r="BA39" s="79">
        <f>SUM(BA40:BA41)</f>
        <v>0</v>
      </c>
      <c r="BB39" s="79">
        <f>SUM(BB40:BB41)</f>
        <v>0</v>
      </c>
      <c r="BC39" s="176">
        <v>0</v>
      </c>
      <c r="BD39" s="79">
        <f>SUM(BD40:BD41)</f>
        <v>0</v>
      </c>
      <c r="BE39" s="79">
        <f>SUM(BE40:BE41)</f>
        <v>0</v>
      </c>
      <c r="BF39" s="176">
        <v>0</v>
      </c>
      <c r="BG39" s="79">
        <f>SUM(BG40:BG41)</f>
        <v>82760</v>
      </c>
      <c r="BH39" s="79">
        <f>SUM(BH40:BH41)</f>
        <v>0</v>
      </c>
      <c r="BI39" s="176">
        <f>SUM(BH39*100/BG39)</f>
        <v>0</v>
      </c>
      <c r="BJ39" s="175">
        <f t="shared" si="10"/>
        <v>82760</v>
      </c>
      <c r="BK39" s="175">
        <f t="shared" si="10"/>
        <v>0</v>
      </c>
      <c r="BL39" s="176">
        <f>SUM(BK39*100/BJ39)</f>
        <v>0</v>
      </c>
      <c r="BM39" s="90">
        <f t="shared" si="12"/>
        <v>82760</v>
      </c>
    </row>
    <row r="40" spans="1:65" s="322" customFormat="1" x14ac:dyDescent="0.55000000000000004">
      <c r="A40" s="310"/>
      <c r="B40" s="311"/>
      <c r="C40" s="311"/>
      <c r="D40" s="311"/>
      <c r="E40" s="311"/>
      <c r="F40" s="311"/>
      <c r="G40" s="328" t="s">
        <v>96</v>
      </c>
      <c r="H40" s="329"/>
      <c r="I40" s="313">
        <v>0</v>
      </c>
      <c r="J40" s="314">
        <v>21510</v>
      </c>
      <c r="K40" s="314">
        <v>-18400</v>
      </c>
      <c r="L40" s="313">
        <f>SUM(J40+K40)</f>
        <v>3110</v>
      </c>
      <c r="M40" s="313">
        <f t="shared" si="1"/>
        <v>0</v>
      </c>
      <c r="N40" s="315">
        <f t="shared" si="2"/>
        <v>0</v>
      </c>
      <c r="O40" s="316">
        <f t="shared" si="3"/>
        <v>3110</v>
      </c>
      <c r="P40" s="315">
        <f t="shared" si="4"/>
        <v>100</v>
      </c>
      <c r="Q40" s="317">
        <v>0</v>
      </c>
      <c r="R40" s="317">
        <v>0</v>
      </c>
      <c r="S40" s="318">
        <v>0</v>
      </c>
      <c r="T40" s="319">
        <v>0</v>
      </c>
      <c r="U40" s="314">
        <v>0</v>
      </c>
      <c r="V40" s="315">
        <v>0</v>
      </c>
      <c r="W40" s="314">
        <v>0</v>
      </c>
      <c r="X40" s="314">
        <v>0</v>
      </c>
      <c r="Y40" s="315">
        <v>0</v>
      </c>
      <c r="Z40" s="320">
        <v>0</v>
      </c>
      <c r="AA40" s="320">
        <v>0</v>
      </c>
      <c r="AB40" s="315">
        <v>0</v>
      </c>
      <c r="AC40" s="314">
        <v>0</v>
      </c>
      <c r="AD40" s="314">
        <v>0</v>
      </c>
      <c r="AE40" s="315">
        <v>0</v>
      </c>
      <c r="AF40" s="319">
        <v>0</v>
      </c>
      <c r="AG40" s="314">
        <v>0</v>
      </c>
      <c r="AH40" s="315">
        <v>0</v>
      </c>
      <c r="AI40" s="314">
        <v>0</v>
      </c>
      <c r="AJ40" s="314">
        <v>0</v>
      </c>
      <c r="AK40" s="315">
        <v>0</v>
      </c>
      <c r="AL40" s="320">
        <f t="shared" si="7"/>
        <v>0</v>
      </c>
      <c r="AM40" s="320">
        <f t="shared" si="7"/>
        <v>0</v>
      </c>
      <c r="AN40" s="315">
        <v>0</v>
      </c>
      <c r="AO40" s="314">
        <v>0</v>
      </c>
      <c r="AP40" s="314">
        <v>0</v>
      </c>
      <c r="AQ40" s="315">
        <v>0</v>
      </c>
      <c r="AR40" s="314">
        <v>0</v>
      </c>
      <c r="AS40" s="314">
        <v>0</v>
      </c>
      <c r="AT40" s="315">
        <v>0</v>
      </c>
      <c r="AU40" s="314">
        <v>0</v>
      </c>
      <c r="AV40" s="314">
        <v>0</v>
      </c>
      <c r="AW40" s="315">
        <v>0</v>
      </c>
      <c r="AX40" s="320">
        <f t="shared" si="9"/>
        <v>0</v>
      </c>
      <c r="AY40" s="320">
        <f t="shared" si="9"/>
        <v>0</v>
      </c>
      <c r="AZ40" s="315">
        <v>0</v>
      </c>
      <c r="BA40" s="314">
        <v>0</v>
      </c>
      <c r="BB40" s="314">
        <v>0</v>
      </c>
      <c r="BC40" s="315">
        <v>0</v>
      </c>
      <c r="BD40" s="314">
        <v>0</v>
      </c>
      <c r="BE40" s="314">
        <v>0</v>
      </c>
      <c r="BF40" s="315">
        <v>0</v>
      </c>
      <c r="BG40" s="314">
        <v>3110</v>
      </c>
      <c r="BH40" s="314">
        <v>0</v>
      </c>
      <c r="BI40" s="315">
        <v>0</v>
      </c>
      <c r="BJ40" s="320">
        <f t="shared" si="10"/>
        <v>3110</v>
      </c>
      <c r="BK40" s="320">
        <f t="shared" si="10"/>
        <v>0</v>
      </c>
      <c r="BL40" s="315">
        <v>0</v>
      </c>
      <c r="BM40" s="321">
        <f t="shared" si="12"/>
        <v>3110</v>
      </c>
    </row>
    <row r="41" spans="1:65" s="88" customFormat="1" x14ac:dyDescent="0.55000000000000004">
      <c r="A41" s="86"/>
      <c r="B41" s="87"/>
      <c r="C41" s="87"/>
      <c r="D41" s="87"/>
      <c r="E41" s="87"/>
      <c r="F41" s="87"/>
      <c r="G41" s="109" t="s">
        <v>97</v>
      </c>
      <c r="H41" s="190"/>
      <c r="I41" s="79">
        <v>0</v>
      </c>
      <c r="J41" s="83">
        <v>79650</v>
      </c>
      <c r="K41" s="83">
        <v>0</v>
      </c>
      <c r="L41" s="79">
        <f>SUM(J41-K41)</f>
        <v>79650</v>
      </c>
      <c r="M41" s="79">
        <f t="shared" si="1"/>
        <v>0</v>
      </c>
      <c r="N41" s="176">
        <f t="shared" si="2"/>
        <v>0</v>
      </c>
      <c r="O41" s="81">
        <f t="shared" si="3"/>
        <v>79650</v>
      </c>
      <c r="P41" s="176">
        <f t="shared" si="4"/>
        <v>100</v>
      </c>
      <c r="Q41" s="308">
        <v>0</v>
      </c>
      <c r="R41" s="308">
        <v>0</v>
      </c>
      <c r="S41" s="307">
        <v>0</v>
      </c>
      <c r="T41" s="309">
        <v>0</v>
      </c>
      <c r="U41" s="83">
        <v>0</v>
      </c>
      <c r="V41" s="176">
        <v>0</v>
      </c>
      <c r="W41" s="83">
        <v>0</v>
      </c>
      <c r="X41" s="83">
        <v>0</v>
      </c>
      <c r="Y41" s="176">
        <v>0</v>
      </c>
      <c r="Z41" s="175">
        <f t="shared" si="5"/>
        <v>0</v>
      </c>
      <c r="AA41" s="175">
        <f t="shared" si="5"/>
        <v>0</v>
      </c>
      <c r="AB41" s="176">
        <v>0</v>
      </c>
      <c r="AC41" s="83">
        <v>0</v>
      </c>
      <c r="AD41" s="83">
        <v>0</v>
      </c>
      <c r="AE41" s="176">
        <v>0</v>
      </c>
      <c r="AF41" s="309">
        <v>0</v>
      </c>
      <c r="AG41" s="83">
        <v>0</v>
      </c>
      <c r="AH41" s="176">
        <v>0</v>
      </c>
      <c r="AI41" s="83">
        <v>0</v>
      </c>
      <c r="AJ41" s="83">
        <v>0</v>
      </c>
      <c r="AK41" s="176">
        <v>0</v>
      </c>
      <c r="AL41" s="175">
        <f t="shared" si="7"/>
        <v>0</v>
      </c>
      <c r="AM41" s="175">
        <f t="shared" si="7"/>
        <v>0</v>
      </c>
      <c r="AN41" s="176">
        <v>0</v>
      </c>
      <c r="AO41" s="83">
        <v>0</v>
      </c>
      <c r="AP41" s="83">
        <v>0</v>
      </c>
      <c r="AQ41" s="176">
        <v>0</v>
      </c>
      <c r="AR41" s="83">
        <v>0</v>
      </c>
      <c r="AS41" s="83">
        <v>0</v>
      </c>
      <c r="AT41" s="176">
        <v>0</v>
      </c>
      <c r="AU41" s="83">
        <v>0</v>
      </c>
      <c r="AV41" s="83">
        <v>0</v>
      </c>
      <c r="AW41" s="176">
        <v>0</v>
      </c>
      <c r="AX41" s="175">
        <f t="shared" si="9"/>
        <v>0</v>
      </c>
      <c r="AY41" s="175">
        <f t="shared" si="9"/>
        <v>0</v>
      </c>
      <c r="AZ41" s="176">
        <v>0</v>
      </c>
      <c r="BA41" s="83">
        <v>0</v>
      </c>
      <c r="BB41" s="83">
        <v>0</v>
      </c>
      <c r="BC41" s="176">
        <v>0</v>
      </c>
      <c r="BD41" s="83">
        <v>0</v>
      </c>
      <c r="BE41" s="83">
        <v>0</v>
      </c>
      <c r="BF41" s="176">
        <v>0</v>
      </c>
      <c r="BG41" s="83">
        <v>79650</v>
      </c>
      <c r="BH41" s="83">
        <v>0</v>
      </c>
      <c r="BI41" s="176">
        <v>0</v>
      </c>
      <c r="BJ41" s="175">
        <f t="shared" si="10"/>
        <v>79650</v>
      </c>
      <c r="BK41" s="175">
        <f t="shared" si="10"/>
        <v>0</v>
      </c>
      <c r="BL41" s="176">
        <v>0</v>
      </c>
      <c r="BM41" s="90">
        <f t="shared" si="12"/>
        <v>79650</v>
      </c>
    </row>
    <row r="42" spans="1:65" s="212" customFormat="1" hidden="1" x14ac:dyDescent="0.55000000000000004">
      <c r="A42" s="204"/>
      <c r="B42" s="205" t="s">
        <v>116</v>
      </c>
      <c r="C42" s="206"/>
      <c r="D42" s="206"/>
      <c r="E42" s="206"/>
      <c r="F42" s="206"/>
      <c r="G42" s="206"/>
      <c r="H42" s="207"/>
      <c r="I42" s="208"/>
      <c r="J42" s="209"/>
      <c r="K42" s="209"/>
      <c r="L42" s="209"/>
      <c r="M42" s="209"/>
      <c r="N42" s="210"/>
      <c r="O42" s="210"/>
      <c r="P42" s="211" t="e">
        <f t="shared" si="4"/>
        <v>#DIV/0!</v>
      </c>
      <c r="Q42" s="330"/>
      <c r="R42" s="330"/>
      <c r="S42" s="210"/>
      <c r="T42" s="209"/>
      <c r="U42" s="209"/>
      <c r="V42" s="210"/>
      <c r="W42" s="209"/>
      <c r="X42" s="209"/>
      <c r="Y42" s="210"/>
      <c r="Z42" s="209"/>
      <c r="AA42" s="209"/>
      <c r="AB42" s="210"/>
      <c r="AC42" s="209"/>
      <c r="AD42" s="209"/>
      <c r="AE42" s="210"/>
      <c r="AF42" s="331"/>
      <c r="AG42" s="209"/>
      <c r="AH42" s="210"/>
      <c r="AI42" s="209"/>
      <c r="AJ42" s="209"/>
      <c r="AK42" s="210"/>
      <c r="AL42" s="209"/>
      <c r="AM42" s="209"/>
      <c r="AN42" s="210"/>
      <c r="AO42" s="209"/>
      <c r="AP42" s="209"/>
      <c r="AQ42" s="210"/>
      <c r="AR42" s="209"/>
      <c r="AS42" s="209"/>
      <c r="AT42" s="210"/>
      <c r="AU42" s="209"/>
      <c r="AV42" s="209"/>
      <c r="AW42" s="210"/>
      <c r="AX42" s="209"/>
      <c r="AY42" s="209"/>
      <c r="AZ42" s="210"/>
      <c r="BA42" s="209"/>
      <c r="BB42" s="209"/>
      <c r="BC42" s="210"/>
      <c r="BD42" s="209"/>
      <c r="BE42" s="209"/>
      <c r="BF42" s="210"/>
      <c r="BG42" s="209"/>
      <c r="BH42" s="209"/>
      <c r="BI42" s="210"/>
      <c r="BJ42" s="55">
        <f t="shared" si="10"/>
        <v>0</v>
      </c>
      <c r="BK42" s="55">
        <f t="shared" si="10"/>
        <v>0</v>
      </c>
      <c r="BL42" s="210"/>
      <c r="BM42" s="269">
        <f t="shared" si="12"/>
        <v>0</v>
      </c>
    </row>
    <row r="43" spans="1:65" s="31" customFormat="1" hidden="1" x14ac:dyDescent="0.55000000000000004">
      <c r="A43" s="68"/>
      <c r="B43" s="69"/>
      <c r="C43" s="69" t="s">
        <v>117</v>
      </c>
      <c r="D43" s="69"/>
      <c r="E43" s="69"/>
      <c r="F43" s="69"/>
      <c r="G43" s="69"/>
      <c r="H43" s="160"/>
      <c r="I43" s="70"/>
      <c r="J43" s="209"/>
      <c r="K43" s="209"/>
      <c r="L43" s="209"/>
      <c r="M43" s="209"/>
      <c r="N43" s="210"/>
      <c r="O43" s="210"/>
      <c r="P43" s="211" t="e">
        <f t="shared" si="4"/>
        <v>#DIV/0!</v>
      </c>
      <c r="Q43" s="330"/>
      <c r="R43" s="330"/>
      <c r="S43" s="210"/>
      <c r="T43" s="209"/>
      <c r="U43" s="209"/>
      <c r="V43" s="210"/>
      <c r="W43" s="209"/>
      <c r="X43" s="209"/>
      <c r="Y43" s="210"/>
      <c r="Z43" s="209"/>
      <c r="AA43" s="209"/>
      <c r="AB43" s="210"/>
      <c r="AC43" s="209"/>
      <c r="AD43" s="209"/>
      <c r="AE43" s="210"/>
      <c r="AF43" s="331"/>
      <c r="AG43" s="209"/>
      <c r="AH43" s="210"/>
      <c r="AI43" s="209"/>
      <c r="AJ43" s="209"/>
      <c r="AK43" s="210"/>
      <c r="AL43" s="209"/>
      <c r="AM43" s="209"/>
      <c r="AN43" s="210"/>
      <c r="AO43" s="209"/>
      <c r="AP43" s="209"/>
      <c r="AQ43" s="210"/>
      <c r="AR43" s="209"/>
      <c r="AS43" s="209"/>
      <c r="AT43" s="210"/>
      <c r="AU43" s="209"/>
      <c r="AV43" s="209"/>
      <c r="AW43" s="210"/>
      <c r="AX43" s="209"/>
      <c r="AY43" s="209"/>
      <c r="AZ43" s="210"/>
      <c r="BA43" s="209"/>
      <c r="BB43" s="209"/>
      <c r="BC43" s="210"/>
      <c r="BD43" s="209"/>
      <c r="BE43" s="209"/>
      <c r="BF43" s="210"/>
      <c r="BG43" s="209"/>
      <c r="BH43" s="209"/>
      <c r="BI43" s="210"/>
      <c r="BJ43" s="55">
        <f t="shared" si="10"/>
        <v>0</v>
      </c>
      <c r="BK43" s="55">
        <f t="shared" si="10"/>
        <v>0</v>
      </c>
      <c r="BL43" s="210"/>
      <c r="BM43" s="269">
        <f t="shared" si="12"/>
        <v>0</v>
      </c>
    </row>
    <row r="44" spans="1:65" s="31" customFormat="1" hidden="1" x14ac:dyDescent="0.55000000000000004">
      <c r="A44" s="213"/>
      <c r="B44" s="214"/>
      <c r="C44" s="214"/>
      <c r="D44" s="214" t="s">
        <v>37</v>
      </c>
      <c r="E44" s="214"/>
      <c r="F44" s="214"/>
      <c r="G44" s="214"/>
      <c r="H44" s="215"/>
      <c r="I44" s="79"/>
      <c r="J44" s="209"/>
      <c r="K44" s="209"/>
      <c r="L44" s="209"/>
      <c r="M44" s="209"/>
      <c r="N44" s="210"/>
      <c r="O44" s="210"/>
      <c r="P44" s="211" t="e">
        <f t="shared" si="4"/>
        <v>#DIV/0!</v>
      </c>
      <c r="Q44" s="330"/>
      <c r="R44" s="330"/>
      <c r="S44" s="210"/>
      <c r="T44" s="209"/>
      <c r="U44" s="209"/>
      <c r="V44" s="210"/>
      <c r="W44" s="209"/>
      <c r="X44" s="209"/>
      <c r="Y44" s="210"/>
      <c r="Z44" s="209"/>
      <c r="AA44" s="209"/>
      <c r="AB44" s="210"/>
      <c r="AC44" s="209"/>
      <c r="AD44" s="209"/>
      <c r="AE44" s="210"/>
      <c r="AF44" s="331"/>
      <c r="AG44" s="209"/>
      <c r="AH44" s="210"/>
      <c r="AI44" s="209"/>
      <c r="AJ44" s="209"/>
      <c r="AK44" s="210"/>
      <c r="AL44" s="209"/>
      <c r="AM44" s="209"/>
      <c r="AN44" s="210"/>
      <c r="AO44" s="209"/>
      <c r="AP44" s="209"/>
      <c r="AQ44" s="210"/>
      <c r="AR44" s="209"/>
      <c r="AS44" s="209"/>
      <c r="AT44" s="210"/>
      <c r="AU44" s="209"/>
      <c r="AV44" s="209"/>
      <c r="AW44" s="210"/>
      <c r="AX44" s="209"/>
      <c r="AY44" s="209"/>
      <c r="AZ44" s="210"/>
      <c r="BA44" s="209"/>
      <c r="BB44" s="209"/>
      <c r="BC44" s="210"/>
      <c r="BD44" s="209"/>
      <c r="BE44" s="209"/>
      <c r="BF44" s="210"/>
      <c r="BG44" s="209"/>
      <c r="BH44" s="209"/>
      <c r="BI44" s="210"/>
      <c r="BJ44" s="55">
        <f t="shared" si="10"/>
        <v>0</v>
      </c>
      <c r="BK44" s="55">
        <f t="shared" si="10"/>
        <v>0</v>
      </c>
      <c r="BL44" s="210"/>
      <c r="BM44" s="269">
        <f t="shared" si="12"/>
        <v>0</v>
      </c>
    </row>
    <row r="45" spans="1:65" s="31" customFormat="1" hidden="1" x14ac:dyDescent="0.55000000000000004">
      <c r="A45" s="213"/>
      <c r="B45" s="214"/>
      <c r="C45" s="214"/>
      <c r="D45" s="214"/>
      <c r="E45" s="214" t="s">
        <v>38</v>
      </c>
      <c r="F45" s="214"/>
      <c r="G45" s="214"/>
      <c r="H45" s="215"/>
      <c r="I45" s="79"/>
      <c r="J45" s="209"/>
      <c r="K45" s="209"/>
      <c r="L45" s="209"/>
      <c r="M45" s="209"/>
      <c r="N45" s="210"/>
      <c r="O45" s="210"/>
      <c r="P45" s="211" t="e">
        <f t="shared" si="4"/>
        <v>#DIV/0!</v>
      </c>
      <c r="Q45" s="330"/>
      <c r="R45" s="330"/>
      <c r="S45" s="210"/>
      <c r="T45" s="209"/>
      <c r="U45" s="209"/>
      <c r="V45" s="210"/>
      <c r="W45" s="209"/>
      <c r="X45" s="209"/>
      <c r="Y45" s="210"/>
      <c r="Z45" s="209"/>
      <c r="AA45" s="209"/>
      <c r="AB45" s="210"/>
      <c r="AC45" s="209"/>
      <c r="AD45" s="209"/>
      <c r="AE45" s="210"/>
      <c r="AF45" s="331"/>
      <c r="AG45" s="209"/>
      <c r="AH45" s="210"/>
      <c r="AI45" s="209"/>
      <c r="AJ45" s="209"/>
      <c r="AK45" s="210"/>
      <c r="AL45" s="209"/>
      <c r="AM45" s="209"/>
      <c r="AN45" s="210"/>
      <c r="AO45" s="209"/>
      <c r="AP45" s="209"/>
      <c r="AQ45" s="210"/>
      <c r="AR45" s="209"/>
      <c r="AS45" s="209"/>
      <c r="AT45" s="210"/>
      <c r="AU45" s="209"/>
      <c r="AV45" s="209"/>
      <c r="AW45" s="210"/>
      <c r="AX45" s="209"/>
      <c r="AY45" s="209"/>
      <c r="AZ45" s="210"/>
      <c r="BA45" s="209"/>
      <c r="BB45" s="209"/>
      <c r="BC45" s="210"/>
      <c r="BD45" s="209"/>
      <c r="BE45" s="209"/>
      <c r="BF45" s="210"/>
      <c r="BG45" s="209"/>
      <c r="BH45" s="209"/>
      <c r="BI45" s="210"/>
      <c r="BJ45" s="55">
        <f t="shared" si="10"/>
        <v>0</v>
      </c>
      <c r="BK45" s="55">
        <f t="shared" si="10"/>
        <v>0</v>
      </c>
      <c r="BL45" s="210"/>
      <c r="BM45" s="269">
        <f t="shared" si="12"/>
        <v>0</v>
      </c>
    </row>
    <row r="46" spans="1:65" hidden="1" x14ac:dyDescent="0.55000000000000004">
      <c r="A46" s="216"/>
      <c r="B46" s="217"/>
      <c r="C46" s="217"/>
      <c r="D46" s="214"/>
      <c r="E46" s="214"/>
      <c r="F46" s="218" t="s">
        <v>118</v>
      </c>
      <c r="G46" s="217"/>
      <c r="H46" s="219"/>
      <c r="I46" s="79"/>
      <c r="J46" s="209"/>
      <c r="K46" s="209"/>
      <c r="L46" s="209"/>
      <c r="M46" s="209"/>
      <c r="N46" s="210"/>
      <c r="O46" s="210"/>
      <c r="P46" s="211" t="e">
        <f t="shared" si="4"/>
        <v>#DIV/0!</v>
      </c>
      <c r="Q46" s="330"/>
      <c r="R46" s="330"/>
      <c r="S46" s="210"/>
      <c r="T46" s="209"/>
      <c r="U46" s="209"/>
      <c r="V46" s="210"/>
      <c r="W46" s="209"/>
      <c r="X46" s="209"/>
      <c r="Y46" s="210"/>
      <c r="Z46" s="209"/>
      <c r="AA46" s="209"/>
      <c r="AB46" s="210"/>
      <c r="AC46" s="209"/>
      <c r="AD46" s="209"/>
      <c r="AE46" s="210"/>
      <c r="AF46" s="331"/>
      <c r="AG46" s="209"/>
      <c r="AH46" s="210"/>
      <c r="AI46" s="209"/>
      <c r="AJ46" s="209"/>
      <c r="AK46" s="210"/>
      <c r="AL46" s="209"/>
      <c r="AM46" s="209"/>
      <c r="AN46" s="210"/>
      <c r="AO46" s="209"/>
      <c r="AP46" s="209"/>
      <c r="AQ46" s="210"/>
      <c r="AR46" s="209"/>
      <c r="AS46" s="209"/>
      <c r="AT46" s="210"/>
      <c r="AU46" s="209"/>
      <c r="AV46" s="209"/>
      <c r="AW46" s="210"/>
      <c r="AX46" s="209"/>
      <c r="AY46" s="209"/>
      <c r="AZ46" s="210"/>
      <c r="BA46" s="209"/>
      <c r="BB46" s="209"/>
      <c r="BC46" s="210"/>
      <c r="BD46" s="209"/>
      <c r="BE46" s="209"/>
      <c r="BF46" s="210"/>
      <c r="BG46" s="209"/>
      <c r="BH46" s="209"/>
      <c r="BI46" s="210"/>
      <c r="BJ46" s="55">
        <f t="shared" si="10"/>
        <v>0</v>
      </c>
      <c r="BK46" s="55">
        <f t="shared" si="10"/>
        <v>0</v>
      </c>
      <c r="BL46" s="210"/>
      <c r="BM46" s="269">
        <f t="shared" si="12"/>
        <v>0</v>
      </c>
    </row>
    <row r="47" spans="1:65" s="225" customFormat="1" hidden="1" x14ac:dyDescent="0.55000000000000004">
      <c r="A47" s="220"/>
      <c r="B47" s="221"/>
      <c r="C47" s="221"/>
      <c r="D47" s="222"/>
      <c r="E47" s="222"/>
      <c r="F47" s="93" t="s">
        <v>119</v>
      </c>
      <c r="G47" s="221"/>
      <c r="H47" s="223"/>
      <c r="I47" s="224"/>
      <c r="J47" s="209"/>
      <c r="K47" s="209"/>
      <c r="L47" s="209"/>
      <c r="M47" s="209"/>
      <c r="N47" s="210"/>
      <c r="O47" s="210"/>
      <c r="P47" s="211" t="e">
        <f t="shared" si="4"/>
        <v>#DIV/0!</v>
      </c>
      <c r="Q47" s="330"/>
      <c r="R47" s="330"/>
      <c r="S47" s="210"/>
      <c r="T47" s="209"/>
      <c r="U47" s="209"/>
      <c r="V47" s="210"/>
      <c r="W47" s="209"/>
      <c r="X47" s="209"/>
      <c r="Y47" s="210"/>
      <c r="Z47" s="209"/>
      <c r="AA47" s="209"/>
      <c r="AB47" s="210"/>
      <c r="AC47" s="209"/>
      <c r="AD47" s="209"/>
      <c r="AE47" s="210"/>
      <c r="AF47" s="331"/>
      <c r="AG47" s="209"/>
      <c r="AH47" s="210"/>
      <c r="AI47" s="209"/>
      <c r="AJ47" s="209"/>
      <c r="AK47" s="210"/>
      <c r="AL47" s="209"/>
      <c r="AM47" s="209"/>
      <c r="AN47" s="210"/>
      <c r="AO47" s="209"/>
      <c r="AP47" s="209"/>
      <c r="AQ47" s="210"/>
      <c r="AR47" s="209"/>
      <c r="AS47" s="209"/>
      <c r="AT47" s="210"/>
      <c r="AU47" s="209"/>
      <c r="AV47" s="209"/>
      <c r="AW47" s="210"/>
      <c r="AX47" s="209"/>
      <c r="AY47" s="209"/>
      <c r="AZ47" s="210"/>
      <c r="BA47" s="209"/>
      <c r="BB47" s="209"/>
      <c r="BC47" s="210"/>
      <c r="BD47" s="209"/>
      <c r="BE47" s="209"/>
      <c r="BF47" s="210"/>
      <c r="BG47" s="209"/>
      <c r="BH47" s="209"/>
      <c r="BI47" s="210"/>
      <c r="BJ47" s="55">
        <f t="shared" si="10"/>
        <v>0</v>
      </c>
      <c r="BK47" s="55">
        <f t="shared" si="10"/>
        <v>0</v>
      </c>
      <c r="BL47" s="210"/>
      <c r="BM47" s="269">
        <f t="shared" si="12"/>
        <v>0</v>
      </c>
    </row>
    <row r="48" spans="1:65" hidden="1" x14ac:dyDescent="0.55000000000000004">
      <c r="A48" s="216"/>
      <c r="B48" s="217"/>
      <c r="C48" s="217"/>
      <c r="D48" s="214"/>
      <c r="E48" s="214"/>
      <c r="F48" s="218" t="s">
        <v>120</v>
      </c>
      <c r="G48" s="217"/>
      <c r="H48" s="219"/>
      <c r="I48" s="226"/>
      <c r="J48" s="209"/>
      <c r="K48" s="209"/>
      <c r="L48" s="209"/>
      <c r="M48" s="209"/>
      <c r="N48" s="210"/>
      <c r="O48" s="210"/>
      <c r="P48" s="211" t="e">
        <f t="shared" si="4"/>
        <v>#DIV/0!</v>
      </c>
      <c r="Q48" s="330"/>
      <c r="R48" s="330"/>
      <c r="S48" s="210"/>
      <c r="T48" s="209"/>
      <c r="U48" s="209"/>
      <c r="V48" s="210"/>
      <c r="W48" s="209"/>
      <c r="X48" s="209"/>
      <c r="Y48" s="210"/>
      <c r="Z48" s="209"/>
      <c r="AA48" s="209"/>
      <c r="AB48" s="210"/>
      <c r="AC48" s="209"/>
      <c r="AD48" s="209"/>
      <c r="AE48" s="210"/>
      <c r="AF48" s="331"/>
      <c r="AG48" s="209"/>
      <c r="AH48" s="210"/>
      <c r="AI48" s="209"/>
      <c r="AJ48" s="209"/>
      <c r="AK48" s="210"/>
      <c r="AL48" s="209"/>
      <c r="AM48" s="209"/>
      <c r="AN48" s="210"/>
      <c r="AO48" s="209"/>
      <c r="AP48" s="209"/>
      <c r="AQ48" s="210"/>
      <c r="AR48" s="209"/>
      <c r="AS48" s="209"/>
      <c r="AT48" s="210"/>
      <c r="AU48" s="209"/>
      <c r="AV48" s="209"/>
      <c r="AW48" s="210"/>
      <c r="AX48" s="209"/>
      <c r="AY48" s="209"/>
      <c r="AZ48" s="210"/>
      <c r="BA48" s="209"/>
      <c r="BB48" s="209"/>
      <c r="BC48" s="210"/>
      <c r="BD48" s="209"/>
      <c r="BE48" s="209"/>
      <c r="BF48" s="210"/>
      <c r="BG48" s="209"/>
      <c r="BH48" s="209"/>
      <c r="BI48" s="210"/>
      <c r="BJ48" s="55">
        <f t="shared" si="10"/>
        <v>0</v>
      </c>
      <c r="BK48" s="55">
        <f t="shared" si="10"/>
        <v>0</v>
      </c>
      <c r="BL48" s="210"/>
      <c r="BM48" s="269">
        <f t="shared" si="12"/>
        <v>0</v>
      </c>
    </row>
    <row r="49" spans="1:65" s="225" customFormat="1" hidden="1" x14ac:dyDescent="0.55000000000000004">
      <c r="A49" s="220"/>
      <c r="B49" s="221"/>
      <c r="C49" s="221"/>
      <c r="D49" s="222"/>
      <c r="E49" s="222"/>
      <c r="F49" s="93"/>
      <c r="G49" s="221"/>
      <c r="H49" s="223" t="s">
        <v>119</v>
      </c>
      <c r="I49" s="224"/>
      <c r="J49" s="209"/>
      <c r="K49" s="209"/>
      <c r="L49" s="209"/>
      <c r="M49" s="209"/>
      <c r="N49" s="210"/>
      <c r="O49" s="210"/>
      <c r="P49" s="211" t="e">
        <f t="shared" si="4"/>
        <v>#DIV/0!</v>
      </c>
      <c r="Q49" s="330"/>
      <c r="R49" s="330"/>
      <c r="S49" s="210"/>
      <c r="T49" s="209"/>
      <c r="U49" s="209"/>
      <c r="V49" s="210"/>
      <c r="W49" s="209"/>
      <c r="X49" s="209"/>
      <c r="Y49" s="210"/>
      <c r="Z49" s="209"/>
      <c r="AA49" s="209"/>
      <c r="AB49" s="210"/>
      <c r="AC49" s="209"/>
      <c r="AD49" s="209"/>
      <c r="AE49" s="210"/>
      <c r="AF49" s="331"/>
      <c r="AG49" s="209"/>
      <c r="AH49" s="210"/>
      <c r="AI49" s="209"/>
      <c r="AJ49" s="209"/>
      <c r="AK49" s="210"/>
      <c r="AL49" s="209"/>
      <c r="AM49" s="209"/>
      <c r="AN49" s="210"/>
      <c r="AO49" s="209"/>
      <c r="AP49" s="209"/>
      <c r="AQ49" s="210"/>
      <c r="AR49" s="209"/>
      <c r="AS49" s="209"/>
      <c r="AT49" s="210"/>
      <c r="AU49" s="209"/>
      <c r="AV49" s="209"/>
      <c r="AW49" s="210"/>
      <c r="AX49" s="209"/>
      <c r="AY49" s="209"/>
      <c r="AZ49" s="210"/>
      <c r="BA49" s="209"/>
      <c r="BB49" s="209"/>
      <c r="BC49" s="210"/>
      <c r="BD49" s="209"/>
      <c r="BE49" s="209"/>
      <c r="BF49" s="210"/>
      <c r="BG49" s="209"/>
      <c r="BH49" s="209"/>
      <c r="BI49" s="210"/>
      <c r="BJ49" s="55">
        <f t="shared" si="10"/>
        <v>0</v>
      </c>
      <c r="BK49" s="55">
        <f t="shared" si="10"/>
        <v>0</v>
      </c>
      <c r="BL49" s="210"/>
      <c r="BM49" s="269">
        <f t="shared" si="12"/>
        <v>0</v>
      </c>
    </row>
    <row r="50" spans="1:65" hidden="1" x14ac:dyDescent="0.55000000000000004">
      <c r="A50" s="216"/>
      <c r="B50" s="217"/>
      <c r="C50" s="217"/>
      <c r="D50" s="214"/>
      <c r="E50" s="214" t="s">
        <v>121</v>
      </c>
      <c r="F50" s="218"/>
      <c r="G50" s="217"/>
      <c r="H50" s="219"/>
      <c r="I50" s="226"/>
      <c r="J50" s="209"/>
      <c r="K50" s="209"/>
      <c r="L50" s="209"/>
      <c r="M50" s="209"/>
      <c r="N50" s="210"/>
      <c r="O50" s="210"/>
      <c r="P50" s="211" t="e">
        <f t="shared" si="4"/>
        <v>#DIV/0!</v>
      </c>
      <c r="Q50" s="330"/>
      <c r="R50" s="330"/>
      <c r="S50" s="210"/>
      <c r="T50" s="209"/>
      <c r="U50" s="209"/>
      <c r="V50" s="210"/>
      <c r="W50" s="209"/>
      <c r="X50" s="209"/>
      <c r="Y50" s="210"/>
      <c r="Z50" s="209"/>
      <c r="AA50" s="209"/>
      <c r="AB50" s="210"/>
      <c r="AC50" s="209"/>
      <c r="AD50" s="209"/>
      <c r="AE50" s="210"/>
      <c r="AF50" s="331"/>
      <c r="AG50" s="209"/>
      <c r="AH50" s="210"/>
      <c r="AI50" s="209"/>
      <c r="AJ50" s="209"/>
      <c r="AK50" s="210"/>
      <c r="AL50" s="209"/>
      <c r="AM50" s="209"/>
      <c r="AN50" s="210"/>
      <c r="AO50" s="209"/>
      <c r="AP50" s="209"/>
      <c r="AQ50" s="210"/>
      <c r="AR50" s="209"/>
      <c r="AS50" s="209"/>
      <c r="AT50" s="210"/>
      <c r="AU50" s="209"/>
      <c r="AV50" s="209"/>
      <c r="AW50" s="210"/>
      <c r="AX50" s="209"/>
      <c r="AY50" s="209"/>
      <c r="AZ50" s="210"/>
      <c r="BA50" s="209"/>
      <c r="BB50" s="209"/>
      <c r="BC50" s="210"/>
      <c r="BD50" s="209"/>
      <c r="BE50" s="209"/>
      <c r="BF50" s="210"/>
      <c r="BG50" s="209"/>
      <c r="BH50" s="209"/>
      <c r="BI50" s="210"/>
      <c r="BJ50" s="55">
        <f t="shared" si="10"/>
        <v>0</v>
      </c>
      <c r="BK50" s="55">
        <f t="shared" si="10"/>
        <v>0</v>
      </c>
      <c r="BL50" s="210"/>
      <c r="BM50" s="269">
        <f t="shared" si="12"/>
        <v>0</v>
      </c>
    </row>
    <row r="51" spans="1:65" hidden="1" x14ac:dyDescent="0.55000000000000004">
      <c r="A51" s="216"/>
      <c r="B51" s="217"/>
      <c r="C51" s="217"/>
      <c r="D51" s="214"/>
      <c r="E51" s="214"/>
      <c r="F51" s="93"/>
      <c r="G51" s="217"/>
      <c r="H51" s="223" t="s">
        <v>119</v>
      </c>
      <c r="I51" s="226"/>
      <c r="J51" s="209"/>
      <c r="K51" s="209"/>
      <c r="L51" s="209"/>
      <c r="M51" s="209"/>
      <c r="N51" s="210"/>
      <c r="O51" s="210"/>
      <c r="P51" s="211" t="e">
        <f t="shared" si="4"/>
        <v>#DIV/0!</v>
      </c>
      <c r="Q51" s="330"/>
      <c r="R51" s="330"/>
      <c r="S51" s="210"/>
      <c r="T51" s="209"/>
      <c r="U51" s="209"/>
      <c r="V51" s="210"/>
      <c r="W51" s="209"/>
      <c r="X51" s="209"/>
      <c r="Y51" s="210"/>
      <c r="Z51" s="209"/>
      <c r="AA51" s="209"/>
      <c r="AB51" s="210"/>
      <c r="AC51" s="209"/>
      <c r="AD51" s="209"/>
      <c r="AE51" s="210"/>
      <c r="AF51" s="331"/>
      <c r="AG51" s="209"/>
      <c r="AH51" s="210"/>
      <c r="AI51" s="209"/>
      <c r="AJ51" s="209"/>
      <c r="AK51" s="210"/>
      <c r="AL51" s="209"/>
      <c r="AM51" s="209"/>
      <c r="AN51" s="210"/>
      <c r="AO51" s="209"/>
      <c r="AP51" s="209"/>
      <c r="AQ51" s="210"/>
      <c r="AR51" s="209"/>
      <c r="AS51" s="209"/>
      <c r="AT51" s="210"/>
      <c r="AU51" s="209"/>
      <c r="AV51" s="209"/>
      <c r="AW51" s="210"/>
      <c r="AX51" s="209"/>
      <c r="AY51" s="209"/>
      <c r="AZ51" s="210"/>
      <c r="BA51" s="209"/>
      <c r="BB51" s="209"/>
      <c r="BC51" s="210"/>
      <c r="BD51" s="209"/>
      <c r="BE51" s="209"/>
      <c r="BF51" s="210"/>
      <c r="BG51" s="209"/>
      <c r="BH51" s="209"/>
      <c r="BI51" s="210"/>
      <c r="BJ51" s="55">
        <f t="shared" si="10"/>
        <v>0</v>
      </c>
      <c r="BK51" s="55">
        <f t="shared" si="10"/>
        <v>0</v>
      </c>
      <c r="BL51" s="210"/>
      <c r="BM51" s="269">
        <f t="shared" si="12"/>
        <v>0</v>
      </c>
    </row>
    <row r="52" spans="1:65" s="31" customFormat="1" hidden="1" x14ac:dyDescent="0.55000000000000004">
      <c r="A52" s="213"/>
      <c r="B52" s="214"/>
      <c r="C52" s="214"/>
      <c r="D52" s="214" t="s">
        <v>40</v>
      </c>
      <c r="E52" s="214"/>
      <c r="F52" s="214"/>
      <c r="G52" s="214"/>
      <c r="H52" s="215"/>
      <c r="I52" s="226"/>
      <c r="J52" s="209"/>
      <c r="K52" s="209"/>
      <c r="L52" s="209"/>
      <c r="M52" s="209"/>
      <c r="N52" s="210"/>
      <c r="O52" s="210"/>
      <c r="P52" s="211" t="e">
        <f t="shared" si="4"/>
        <v>#DIV/0!</v>
      </c>
      <c r="Q52" s="330"/>
      <c r="R52" s="330"/>
      <c r="S52" s="210"/>
      <c r="T52" s="209"/>
      <c r="U52" s="209"/>
      <c r="V52" s="210"/>
      <c r="W52" s="209"/>
      <c r="X52" s="209"/>
      <c r="Y52" s="210"/>
      <c r="Z52" s="209"/>
      <c r="AA52" s="209"/>
      <c r="AB52" s="210"/>
      <c r="AC52" s="209"/>
      <c r="AD52" s="209"/>
      <c r="AE52" s="210"/>
      <c r="AF52" s="331"/>
      <c r="AG52" s="209"/>
      <c r="AH52" s="210"/>
      <c r="AI52" s="209"/>
      <c r="AJ52" s="209"/>
      <c r="AK52" s="210"/>
      <c r="AL52" s="209"/>
      <c r="AM52" s="209"/>
      <c r="AN52" s="210"/>
      <c r="AO52" s="209"/>
      <c r="AP52" s="209"/>
      <c r="AQ52" s="210"/>
      <c r="AR52" s="209"/>
      <c r="AS52" s="209"/>
      <c r="AT52" s="210"/>
      <c r="AU52" s="209"/>
      <c r="AV52" s="209"/>
      <c r="AW52" s="210"/>
      <c r="AX52" s="209"/>
      <c r="AY52" s="209"/>
      <c r="AZ52" s="210"/>
      <c r="BA52" s="209"/>
      <c r="BB52" s="209"/>
      <c r="BC52" s="210"/>
      <c r="BD52" s="209"/>
      <c r="BE52" s="209"/>
      <c r="BF52" s="210"/>
      <c r="BG52" s="209"/>
      <c r="BH52" s="209"/>
      <c r="BI52" s="210"/>
      <c r="BJ52" s="55">
        <f t="shared" si="10"/>
        <v>0</v>
      </c>
      <c r="BK52" s="55">
        <f t="shared" si="10"/>
        <v>0</v>
      </c>
      <c r="BL52" s="210"/>
      <c r="BM52" s="269">
        <f t="shared" si="12"/>
        <v>0</v>
      </c>
    </row>
    <row r="53" spans="1:65" s="31" customFormat="1" hidden="1" x14ac:dyDescent="0.55000000000000004">
      <c r="A53" s="213"/>
      <c r="B53" s="214"/>
      <c r="C53" s="214"/>
      <c r="D53" s="214"/>
      <c r="E53" s="214" t="s">
        <v>41</v>
      </c>
      <c r="F53" s="214"/>
      <c r="G53" s="214"/>
      <c r="H53" s="215"/>
      <c r="I53" s="226"/>
      <c r="J53" s="209"/>
      <c r="K53" s="209"/>
      <c r="L53" s="209"/>
      <c r="M53" s="209"/>
      <c r="N53" s="210"/>
      <c r="O53" s="210"/>
      <c r="P53" s="211" t="e">
        <f t="shared" si="4"/>
        <v>#DIV/0!</v>
      </c>
      <c r="Q53" s="330"/>
      <c r="R53" s="330"/>
      <c r="S53" s="210"/>
      <c r="T53" s="209"/>
      <c r="U53" s="209"/>
      <c r="V53" s="210"/>
      <c r="W53" s="209"/>
      <c r="X53" s="209"/>
      <c r="Y53" s="210"/>
      <c r="Z53" s="209"/>
      <c r="AA53" s="209"/>
      <c r="AB53" s="210"/>
      <c r="AC53" s="209"/>
      <c r="AD53" s="209"/>
      <c r="AE53" s="210"/>
      <c r="AF53" s="331"/>
      <c r="AG53" s="209"/>
      <c r="AH53" s="210"/>
      <c r="AI53" s="209"/>
      <c r="AJ53" s="209"/>
      <c r="AK53" s="210"/>
      <c r="AL53" s="209"/>
      <c r="AM53" s="209"/>
      <c r="AN53" s="210"/>
      <c r="AO53" s="209"/>
      <c r="AP53" s="209"/>
      <c r="AQ53" s="210"/>
      <c r="AR53" s="209"/>
      <c r="AS53" s="209"/>
      <c r="AT53" s="210"/>
      <c r="AU53" s="209"/>
      <c r="AV53" s="209"/>
      <c r="AW53" s="210"/>
      <c r="AX53" s="209"/>
      <c r="AY53" s="209"/>
      <c r="AZ53" s="210"/>
      <c r="BA53" s="209"/>
      <c r="BB53" s="209"/>
      <c r="BC53" s="210"/>
      <c r="BD53" s="209"/>
      <c r="BE53" s="209"/>
      <c r="BF53" s="210"/>
      <c r="BG53" s="209"/>
      <c r="BH53" s="209"/>
      <c r="BI53" s="210"/>
      <c r="BJ53" s="55">
        <f t="shared" si="10"/>
        <v>0</v>
      </c>
      <c r="BK53" s="55">
        <f t="shared" si="10"/>
        <v>0</v>
      </c>
      <c r="BL53" s="210"/>
      <c r="BM53" s="269">
        <f t="shared" si="12"/>
        <v>0</v>
      </c>
    </row>
    <row r="54" spans="1:65" s="31" customFormat="1" hidden="1" x14ac:dyDescent="0.55000000000000004">
      <c r="A54" s="213"/>
      <c r="B54" s="214"/>
      <c r="C54" s="214"/>
      <c r="D54" s="214"/>
      <c r="E54" s="214"/>
      <c r="F54" s="214" t="s">
        <v>42</v>
      </c>
      <c r="G54" s="214"/>
      <c r="H54" s="215"/>
      <c r="I54" s="226"/>
      <c r="J54" s="209"/>
      <c r="K54" s="209"/>
      <c r="L54" s="209"/>
      <c r="M54" s="209"/>
      <c r="N54" s="210"/>
      <c r="O54" s="210"/>
      <c r="P54" s="211" t="e">
        <f t="shared" si="4"/>
        <v>#DIV/0!</v>
      </c>
      <c r="Q54" s="330"/>
      <c r="R54" s="330"/>
      <c r="S54" s="210"/>
      <c r="T54" s="209"/>
      <c r="U54" s="209"/>
      <c r="V54" s="210"/>
      <c r="W54" s="209"/>
      <c r="X54" s="209"/>
      <c r="Y54" s="210"/>
      <c r="Z54" s="209"/>
      <c r="AA54" s="209"/>
      <c r="AB54" s="210"/>
      <c r="AC54" s="209"/>
      <c r="AD54" s="209"/>
      <c r="AE54" s="210"/>
      <c r="AF54" s="331"/>
      <c r="AG54" s="209"/>
      <c r="AH54" s="210"/>
      <c r="AI54" s="209"/>
      <c r="AJ54" s="209"/>
      <c r="AK54" s="210"/>
      <c r="AL54" s="209"/>
      <c r="AM54" s="209"/>
      <c r="AN54" s="210"/>
      <c r="AO54" s="209"/>
      <c r="AP54" s="209"/>
      <c r="AQ54" s="210"/>
      <c r="AR54" s="209"/>
      <c r="AS54" s="209"/>
      <c r="AT54" s="210"/>
      <c r="AU54" s="209"/>
      <c r="AV54" s="209"/>
      <c r="AW54" s="210"/>
      <c r="AX54" s="209"/>
      <c r="AY54" s="209"/>
      <c r="AZ54" s="210"/>
      <c r="BA54" s="209"/>
      <c r="BB54" s="209"/>
      <c r="BC54" s="210"/>
      <c r="BD54" s="209"/>
      <c r="BE54" s="209"/>
      <c r="BF54" s="210"/>
      <c r="BG54" s="209"/>
      <c r="BH54" s="209"/>
      <c r="BI54" s="210"/>
      <c r="BJ54" s="55">
        <f t="shared" si="10"/>
        <v>0</v>
      </c>
      <c r="BK54" s="55">
        <f t="shared" si="10"/>
        <v>0</v>
      </c>
      <c r="BL54" s="210"/>
      <c r="BM54" s="269">
        <f t="shared" si="12"/>
        <v>0</v>
      </c>
    </row>
    <row r="55" spans="1:65" hidden="1" x14ac:dyDescent="0.55000000000000004">
      <c r="A55" s="216"/>
      <c r="B55" s="217"/>
      <c r="C55" s="217"/>
      <c r="D55" s="214"/>
      <c r="E55" s="217"/>
      <c r="F55" s="93"/>
      <c r="G55" s="217"/>
      <c r="H55" s="223" t="s">
        <v>119</v>
      </c>
      <c r="I55" s="226"/>
      <c r="J55" s="209"/>
      <c r="K55" s="209"/>
      <c r="L55" s="209"/>
      <c r="M55" s="209"/>
      <c r="N55" s="210"/>
      <c r="O55" s="210"/>
      <c r="P55" s="211" t="e">
        <f t="shared" si="4"/>
        <v>#DIV/0!</v>
      </c>
      <c r="Q55" s="330"/>
      <c r="R55" s="330"/>
      <c r="S55" s="210"/>
      <c r="T55" s="209"/>
      <c r="U55" s="209"/>
      <c r="V55" s="210"/>
      <c r="W55" s="209"/>
      <c r="X55" s="209"/>
      <c r="Y55" s="210"/>
      <c r="Z55" s="209"/>
      <c r="AA55" s="209"/>
      <c r="AB55" s="210"/>
      <c r="AC55" s="209"/>
      <c r="AD55" s="209"/>
      <c r="AE55" s="210"/>
      <c r="AF55" s="331"/>
      <c r="AG55" s="209"/>
      <c r="AH55" s="210"/>
      <c r="AI55" s="209"/>
      <c r="AJ55" s="209"/>
      <c r="AK55" s="210"/>
      <c r="AL55" s="209"/>
      <c r="AM55" s="209"/>
      <c r="AN55" s="210"/>
      <c r="AO55" s="209"/>
      <c r="AP55" s="209"/>
      <c r="AQ55" s="210"/>
      <c r="AR55" s="209"/>
      <c r="AS55" s="209"/>
      <c r="AT55" s="210"/>
      <c r="AU55" s="209"/>
      <c r="AV55" s="209"/>
      <c r="AW55" s="210"/>
      <c r="AX55" s="209"/>
      <c r="AY55" s="209"/>
      <c r="AZ55" s="210"/>
      <c r="BA55" s="209"/>
      <c r="BB55" s="209"/>
      <c r="BC55" s="210"/>
      <c r="BD55" s="209"/>
      <c r="BE55" s="209"/>
      <c r="BF55" s="210"/>
      <c r="BG55" s="209"/>
      <c r="BH55" s="209"/>
      <c r="BI55" s="210"/>
      <c r="BJ55" s="55">
        <f t="shared" si="10"/>
        <v>0</v>
      </c>
      <c r="BK55" s="55">
        <f t="shared" si="10"/>
        <v>0</v>
      </c>
      <c r="BL55" s="210"/>
      <c r="BM55" s="269">
        <f t="shared" si="12"/>
        <v>0</v>
      </c>
    </row>
    <row r="56" spans="1:65" hidden="1" x14ac:dyDescent="0.55000000000000004">
      <c r="A56" s="216"/>
      <c r="B56" s="217"/>
      <c r="C56" s="217"/>
      <c r="D56" s="214"/>
      <c r="E56" s="217"/>
      <c r="F56" s="214" t="s">
        <v>47</v>
      </c>
      <c r="G56" s="217"/>
      <c r="H56" s="219"/>
      <c r="I56" s="226"/>
      <c r="J56" s="209"/>
      <c r="K56" s="209"/>
      <c r="L56" s="209"/>
      <c r="M56" s="209"/>
      <c r="N56" s="210"/>
      <c r="O56" s="210"/>
      <c r="P56" s="211" t="e">
        <f t="shared" si="4"/>
        <v>#DIV/0!</v>
      </c>
      <c r="Q56" s="330"/>
      <c r="R56" s="330"/>
      <c r="S56" s="210"/>
      <c r="T56" s="209"/>
      <c r="U56" s="209"/>
      <c r="V56" s="210"/>
      <c r="W56" s="209"/>
      <c r="X56" s="209"/>
      <c r="Y56" s="210"/>
      <c r="Z56" s="209"/>
      <c r="AA56" s="209"/>
      <c r="AB56" s="210"/>
      <c r="AC56" s="209"/>
      <c r="AD56" s="209"/>
      <c r="AE56" s="210"/>
      <c r="AF56" s="331"/>
      <c r="AG56" s="209"/>
      <c r="AH56" s="210"/>
      <c r="AI56" s="209"/>
      <c r="AJ56" s="209"/>
      <c r="AK56" s="210"/>
      <c r="AL56" s="209"/>
      <c r="AM56" s="209"/>
      <c r="AN56" s="210"/>
      <c r="AO56" s="209"/>
      <c r="AP56" s="209"/>
      <c r="AQ56" s="210"/>
      <c r="AR56" s="209"/>
      <c r="AS56" s="209"/>
      <c r="AT56" s="210"/>
      <c r="AU56" s="209"/>
      <c r="AV56" s="209"/>
      <c r="AW56" s="210"/>
      <c r="AX56" s="209"/>
      <c r="AY56" s="209"/>
      <c r="AZ56" s="210"/>
      <c r="BA56" s="209"/>
      <c r="BB56" s="209"/>
      <c r="BC56" s="210"/>
      <c r="BD56" s="209"/>
      <c r="BE56" s="209"/>
      <c r="BF56" s="210"/>
      <c r="BG56" s="209"/>
      <c r="BH56" s="209"/>
      <c r="BI56" s="210"/>
      <c r="BJ56" s="55">
        <f t="shared" si="10"/>
        <v>0</v>
      </c>
      <c r="BK56" s="55">
        <f t="shared" si="10"/>
        <v>0</v>
      </c>
      <c r="BL56" s="210"/>
      <c r="BM56" s="269">
        <f t="shared" si="12"/>
        <v>0</v>
      </c>
    </row>
    <row r="57" spans="1:65" hidden="1" x14ac:dyDescent="0.55000000000000004">
      <c r="A57" s="216"/>
      <c r="B57" s="217"/>
      <c r="C57" s="217"/>
      <c r="D57" s="214"/>
      <c r="E57" s="217"/>
      <c r="F57" s="91"/>
      <c r="G57" s="93"/>
      <c r="H57" s="223" t="s">
        <v>119</v>
      </c>
      <c r="I57" s="226"/>
      <c r="J57" s="209"/>
      <c r="K57" s="209"/>
      <c r="L57" s="209"/>
      <c r="M57" s="209"/>
      <c r="N57" s="210"/>
      <c r="O57" s="210"/>
      <c r="P57" s="211" t="e">
        <f t="shared" si="4"/>
        <v>#DIV/0!</v>
      </c>
      <c r="Q57" s="330"/>
      <c r="R57" s="330"/>
      <c r="S57" s="210"/>
      <c r="T57" s="209"/>
      <c r="U57" s="209"/>
      <c r="V57" s="210"/>
      <c r="W57" s="209"/>
      <c r="X57" s="209"/>
      <c r="Y57" s="210"/>
      <c r="Z57" s="209"/>
      <c r="AA57" s="209"/>
      <c r="AB57" s="210"/>
      <c r="AC57" s="209"/>
      <c r="AD57" s="209"/>
      <c r="AE57" s="210"/>
      <c r="AF57" s="331"/>
      <c r="AG57" s="209"/>
      <c r="AH57" s="210"/>
      <c r="AI57" s="209"/>
      <c r="AJ57" s="209"/>
      <c r="AK57" s="210"/>
      <c r="AL57" s="209"/>
      <c r="AM57" s="209"/>
      <c r="AN57" s="210"/>
      <c r="AO57" s="209"/>
      <c r="AP57" s="209"/>
      <c r="AQ57" s="210"/>
      <c r="AR57" s="209"/>
      <c r="AS57" s="209"/>
      <c r="AT57" s="210"/>
      <c r="AU57" s="209"/>
      <c r="AV57" s="209"/>
      <c r="AW57" s="210"/>
      <c r="AX57" s="209"/>
      <c r="AY57" s="209"/>
      <c r="AZ57" s="210"/>
      <c r="BA57" s="209"/>
      <c r="BB57" s="209"/>
      <c r="BC57" s="210"/>
      <c r="BD57" s="209"/>
      <c r="BE57" s="209"/>
      <c r="BF57" s="210"/>
      <c r="BG57" s="209"/>
      <c r="BH57" s="209"/>
      <c r="BI57" s="210"/>
      <c r="BJ57" s="55">
        <f t="shared" si="10"/>
        <v>0</v>
      </c>
      <c r="BK57" s="55">
        <f t="shared" si="10"/>
        <v>0</v>
      </c>
      <c r="BL57" s="210"/>
      <c r="BM57" s="269">
        <f t="shared" si="12"/>
        <v>0</v>
      </c>
    </row>
    <row r="58" spans="1:65" hidden="1" x14ac:dyDescent="0.55000000000000004">
      <c r="A58" s="216"/>
      <c r="B58" s="217"/>
      <c r="C58" s="217"/>
      <c r="D58" s="214"/>
      <c r="E58" s="217"/>
      <c r="F58" s="214" t="s">
        <v>59</v>
      </c>
      <c r="G58" s="217"/>
      <c r="H58" s="219"/>
      <c r="I58" s="226"/>
      <c r="J58" s="209"/>
      <c r="K58" s="209"/>
      <c r="L58" s="209"/>
      <c r="M58" s="209"/>
      <c r="N58" s="210"/>
      <c r="O58" s="210"/>
      <c r="P58" s="211" t="e">
        <f t="shared" si="4"/>
        <v>#DIV/0!</v>
      </c>
      <c r="Q58" s="330"/>
      <c r="R58" s="330"/>
      <c r="S58" s="210"/>
      <c r="T58" s="209"/>
      <c r="U58" s="209"/>
      <c r="V58" s="210"/>
      <c r="W58" s="209"/>
      <c r="X58" s="209"/>
      <c r="Y58" s="210"/>
      <c r="Z58" s="209"/>
      <c r="AA58" s="209"/>
      <c r="AB58" s="210"/>
      <c r="AC58" s="209"/>
      <c r="AD58" s="209"/>
      <c r="AE58" s="210"/>
      <c r="AF58" s="331"/>
      <c r="AG58" s="209"/>
      <c r="AH58" s="210"/>
      <c r="AI58" s="209"/>
      <c r="AJ58" s="209"/>
      <c r="AK58" s="210"/>
      <c r="AL58" s="209"/>
      <c r="AM58" s="209"/>
      <c r="AN58" s="210"/>
      <c r="AO58" s="209"/>
      <c r="AP58" s="209"/>
      <c r="AQ58" s="210"/>
      <c r="AR58" s="209"/>
      <c r="AS58" s="209"/>
      <c r="AT58" s="210"/>
      <c r="AU58" s="209"/>
      <c r="AV58" s="209"/>
      <c r="AW58" s="210"/>
      <c r="AX58" s="209"/>
      <c r="AY58" s="209"/>
      <c r="AZ58" s="210"/>
      <c r="BA58" s="209"/>
      <c r="BB58" s="209"/>
      <c r="BC58" s="210"/>
      <c r="BD58" s="209"/>
      <c r="BE58" s="209"/>
      <c r="BF58" s="210"/>
      <c r="BG58" s="209"/>
      <c r="BH58" s="209"/>
      <c r="BI58" s="210"/>
      <c r="BJ58" s="55">
        <f t="shared" si="10"/>
        <v>0</v>
      </c>
      <c r="BK58" s="55">
        <f t="shared" si="10"/>
        <v>0</v>
      </c>
      <c r="BL58" s="210"/>
      <c r="BM58" s="269">
        <f t="shared" si="12"/>
        <v>0</v>
      </c>
    </row>
    <row r="59" spans="1:65" hidden="1" x14ac:dyDescent="0.55000000000000004">
      <c r="A59" s="216"/>
      <c r="B59" s="217"/>
      <c r="C59" s="217"/>
      <c r="D59" s="217"/>
      <c r="E59" s="217"/>
      <c r="F59" s="93"/>
      <c r="G59" s="217"/>
      <c r="H59" s="223" t="s">
        <v>119</v>
      </c>
      <c r="I59" s="226"/>
      <c r="J59" s="209"/>
      <c r="K59" s="209"/>
      <c r="L59" s="209"/>
      <c r="M59" s="209"/>
      <c r="N59" s="210"/>
      <c r="O59" s="210"/>
      <c r="P59" s="211" t="e">
        <f t="shared" si="4"/>
        <v>#DIV/0!</v>
      </c>
      <c r="Q59" s="330"/>
      <c r="R59" s="330"/>
      <c r="S59" s="210"/>
      <c r="T59" s="209"/>
      <c r="U59" s="209"/>
      <c r="V59" s="210"/>
      <c r="W59" s="209"/>
      <c r="X59" s="209"/>
      <c r="Y59" s="210"/>
      <c r="Z59" s="209"/>
      <c r="AA59" s="209"/>
      <c r="AB59" s="210"/>
      <c r="AC59" s="209"/>
      <c r="AD59" s="209"/>
      <c r="AE59" s="210"/>
      <c r="AF59" s="331"/>
      <c r="AG59" s="209"/>
      <c r="AH59" s="210"/>
      <c r="AI59" s="209"/>
      <c r="AJ59" s="209"/>
      <c r="AK59" s="210"/>
      <c r="AL59" s="209"/>
      <c r="AM59" s="209"/>
      <c r="AN59" s="210"/>
      <c r="AO59" s="209"/>
      <c r="AP59" s="209"/>
      <c r="AQ59" s="210"/>
      <c r="AR59" s="209"/>
      <c r="AS59" s="209"/>
      <c r="AT59" s="210"/>
      <c r="AU59" s="209"/>
      <c r="AV59" s="209"/>
      <c r="AW59" s="210"/>
      <c r="AX59" s="209"/>
      <c r="AY59" s="209"/>
      <c r="AZ59" s="210"/>
      <c r="BA59" s="209"/>
      <c r="BB59" s="209"/>
      <c r="BC59" s="210"/>
      <c r="BD59" s="209"/>
      <c r="BE59" s="209"/>
      <c r="BF59" s="210"/>
      <c r="BG59" s="209"/>
      <c r="BH59" s="209"/>
      <c r="BI59" s="210"/>
      <c r="BJ59" s="55">
        <f t="shared" si="10"/>
        <v>0</v>
      </c>
      <c r="BK59" s="55">
        <f t="shared" si="10"/>
        <v>0</v>
      </c>
      <c r="BL59" s="210"/>
      <c r="BM59" s="269">
        <f t="shared" si="12"/>
        <v>0</v>
      </c>
    </row>
    <row r="60" spans="1:65" hidden="1" x14ac:dyDescent="0.55000000000000004">
      <c r="A60" s="216"/>
      <c r="B60" s="217"/>
      <c r="C60" s="217"/>
      <c r="D60" s="214"/>
      <c r="E60" s="214" t="s">
        <v>67</v>
      </c>
      <c r="F60" s="214"/>
      <c r="G60" s="217"/>
      <c r="H60" s="219"/>
      <c r="I60" s="226"/>
      <c r="J60" s="209"/>
      <c r="K60" s="209"/>
      <c r="L60" s="209"/>
      <c r="M60" s="209"/>
      <c r="N60" s="210"/>
      <c r="O60" s="210"/>
      <c r="P60" s="211" t="e">
        <f t="shared" si="4"/>
        <v>#DIV/0!</v>
      </c>
      <c r="Q60" s="330"/>
      <c r="R60" s="330"/>
      <c r="S60" s="210"/>
      <c r="T60" s="209"/>
      <c r="U60" s="209"/>
      <c r="V60" s="210"/>
      <c r="W60" s="209"/>
      <c r="X60" s="209"/>
      <c r="Y60" s="210"/>
      <c r="Z60" s="209"/>
      <c r="AA60" s="209"/>
      <c r="AB60" s="210"/>
      <c r="AC60" s="209"/>
      <c r="AD60" s="209"/>
      <c r="AE60" s="210"/>
      <c r="AF60" s="331"/>
      <c r="AG60" s="209"/>
      <c r="AH60" s="210"/>
      <c r="AI60" s="209"/>
      <c r="AJ60" s="209"/>
      <c r="AK60" s="210"/>
      <c r="AL60" s="209"/>
      <c r="AM60" s="209"/>
      <c r="AN60" s="210"/>
      <c r="AO60" s="209"/>
      <c r="AP60" s="209"/>
      <c r="AQ60" s="210"/>
      <c r="AR60" s="209"/>
      <c r="AS60" s="209"/>
      <c r="AT60" s="210"/>
      <c r="AU60" s="209"/>
      <c r="AV60" s="209"/>
      <c r="AW60" s="210"/>
      <c r="AX60" s="209"/>
      <c r="AY60" s="209"/>
      <c r="AZ60" s="210"/>
      <c r="BA60" s="209"/>
      <c r="BB60" s="209"/>
      <c r="BC60" s="210"/>
      <c r="BD60" s="209"/>
      <c r="BE60" s="209"/>
      <c r="BF60" s="210"/>
      <c r="BG60" s="209"/>
      <c r="BH60" s="209"/>
      <c r="BI60" s="210"/>
      <c r="BJ60" s="55">
        <f t="shared" si="10"/>
        <v>0</v>
      </c>
      <c r="BK60" s="55">
        <f t="shared" si="10"/>
        <v>0</v>
      </c>
      <c r="BL60" s="210"/>
      <c r="BM60" s="269">
        <f t="shared" si="12"/>
        <v>0</v>
      </c>
    </row>
    <row r="61" spans="1:65" hidden="1" x14ac:dyDescent="0.55000000000000004">
      <c r="A61" s="216"/>
      <c r="B61" s="217"/>
      <c r="C61" s="217"/>
      <c r="D61" s="214"/>
      <c r="E61" s="91" t="s">
        <v>122</v>
      </c>
      <c r="F61" s="214"/>
      <c r="G61" s="217"/>
      <c r="H61" s="219"/>
      <c r="I61" s="226"/>
      <c r="J61" s="209"/>
      <c r="K61" s="209"/>
      <c r="L61" s="209"/>
      <c r="M61" s="209"/>
      <c r="N61" s="210"/>
      <c r="O61" s="210"/>
      <c r="P61" s="211" t="e">
        <f t="shared" si="4"/>
        <v>#DIV/0!</v>
      </c>
      <c r="Q61" s="330"/>
      <c r="R61" s="330"/>
      <c r="S61" s="210"/>
      <c r="T61" s="209"/>
      <c r="U61" s="209"/>
      <c r="V61" s="210"/>
      <c r="W61" s="209"/>
      <c r="X61" s="209"/>
      <c r="Y61" s="210"/>
      <c r="Z61" s="209"/>
      <c r="AA61" s="209"/>
      <c r="AB61" s="210"/>
      <c r="AC61" s="209"/>
      <c r="AD61" s="209"/>
      <c r="AE61" s="210"/>
      <c r="AF61" s="331"/>
      <c r="AG61" s="209"/>
      <c r="AH61" s="210"/>
      <c r="AI61" s="209"/>
      <c r="AJ61" s="209"/>
      <c r="AK61" s="210"/>
      <c r="AL61" s="209"/>
      <c r="AM61" s="209"/>
      <c r="AN61" s="210"/>
      <c r="AO61" s="209"/>
      <c r="AP61" s="209"/>
      <c r="AQ61" s="210"/>
      <c r="AR61" s="209"/>
      <c r="AS61" s="209"/>
      <c r="AT61" s="210"/>
      <c r="AU61" s="209"/>
      <c r="AV61" s="209"/>
      <c r="AW61" s="210"/>
      <c r="AX61" s="209"/>
      <c r="AY61" s="209"/>
      <c r="AZ61" s="210"/>
      <c r="BA61" s="209"/>
      <c r="BB61" s="209"/>
      <c r="BC61" s="210"/>
      <c r="BD61" s="209"/>
      <c r="BE61" s="209"/>
      <c r="BF61" s="210"/>
      <c r="BG61" s="209"/>
      <c r="BH61" s="209"/>
      <c r="BI61" s="210"/>
      <c r="BJ61" s="55">
        <f t="shared" si="10"/>
        <v>0</v>
      </c>
      <c r="BK61" s="55">
        <f t="shared" si="10"/>
        <v>0</v>
      </c>
      <c r="BL61" s="210"/>
      <c r="BM61" s="269">
        <f t="shared" si="12"/>
        <v>0</v>
      </c>
    </row>
    <row r="62" spans="1:65" hidden="1" x14ac:dyDescent="0.55000000000000004">
      <c r="A62" s="216"/>
      <c r="B62" s="217"/>
      <c r="C62" s="217"/>
      <c r="D62" s="214"/>
      <c r="E62" s="91" t="s">
        <v>123</v>
      </c>
      <c r="F62" s="214"/>
      <c r="G62" s="217"/>
      <c r="H62" s="219"/>
      <c r="I62" s="226"/>
      <c r="J62" s="209"/>
      <c r="K62" s="209"/>
      <c r="L62" s="209"/>
      <c r="M62" s="209"/>
      <c r="N62" s="210"/>
      <c r="O62" s="210"/>
      <c r="P62" s="211" t="e">
        <f t="shared" si="4"/>
        <v>#DIV/0!</v>
      </c>
      <c r="Q62" s="330"/>
      <c r="R62" s="330"/>
      <c r="S62" s="210"/>
      <c r="T62" s="209"/>
      <c r="U62" s="209"/>
      <c r="V62" s="210"/>
      <c r="W62" s="209"/>
      <c r="X62" s="209"/>
      <c r="Y62" s="210"/>
      <c r="Z62" s="209"/>
      <c r="AA62" s="209"/>
      <c r="AB62" s="210"/>
      <c r="AC62" s="209"/>
      <c r="AD62" s="209"/>
      <c r="AE62" s="210"/>
      <c r="AF62" s="331"/>
      <c r="AG62" s="209"/>
      <c r="AH62" s="210"/>
      <c r="AI62" s="209"/>
      <c r="AJ62" s="209"/>
      <c r="AK62" s="210"/>
      <c r="AL62" s="209"/>
      <c r="AM62" s="209"/>
      <c r="AN62" s="210"/>
      <c r="AO62" s="209"/>
      <c r="AP62" s="209"/>
      <c r="AQ62" s="210"/>
      <c r="AR62" s="209"/>
      <c r="AS62" s="209"/>
      <c r="AT62" s="210"/>
      <c r="AU62" s="209"/>
      <c r="AV62" s="209"/>
      <c r="AW62" s="210"/>
      <c r="AX62" s="209"/>
      <c r="AY62" s="209"/>
      <c r="AZ62" s="210"/>
      <c r="BA62" s="209"/>
      <c r="BB62" s="209"/>
      <c r="BC62" s="210"/>
      <c r="BD62" s="209"/>
      <c r="BE62" s="209"/>
      <c r="BF62" s="210"/>
      <c r="BG62" s="209"/>
      <c r="BH62" s="209"/>
      <c r="BI62" s="210"/>
      <c r="BJ62" s="55">
        <f t="shared" ref="BJ62:BK125" si="32">SUM(BA62,BD62,BG62)</f>
        <v>0</v>
      </c>
      <c r="BK62" s="55">
        <f t="shared" si="32"/>
        <v>0</v>
      </c>
      <c r="BL62" s="210"/>
      <c r="BM62" s="269">
        <f t="shared" si="12"/>
        <v>0</v>
      </c>
    </row>
    <row r="63" spans="1:65" hidden="1" x14ac:dyDescent="0.55000000000000004">
      <c r="A63" s="216"/>
      <c r="B63" s="217"/>
      <c r="C63" s="217"/>
      <c r="D63" s="214"/>
      <c r="E63" s="91" t="s">
        <v>124</v>
      </c>
      <c r="F63" s="214"/>
      <c r="G63" s="217"/>
      <c r="H63" s="219"/>
      <c r="I63" s="226"/>
      <c r="J63" s="209"/>
      <c r="K63" s="209"/>
      <c r="L63" s="209"/>
      <c r="M63" s="209"/>
      <c r="N63" s="210"/>
      <c r="O63" s="210"/>
      <c r="P63" s="211" t="e">
        <f t="shared" si="4"/>
        <v>#DIV/0!</v>
      </c>
      <c r="Q63" s="330"/>
      <c r="R63" s="330"/>
      <c r="S63" s="210"/>
      <c r="T63" s="209"/>
      <c r="U63" s="209"/>
      <c r="V63" s="210"/>
      <c r="W63" s="209"/>
      <c r="X63" s="209"/>
      <c r="Y63" s="210"/>
      <c r="Z63" s="209"/>
      <c r="AA63" s="209"/>
      <c r="AB63" s="210"/>
      <c r="AC63" s="209"/>
      <c r="AD63" s="209"/>
      <c r="AE63" s="210"/>
      <c r="AF63" s="331"/>
      <c r="AG63" s="209"/>
      <c r="AH63" s="210"/>
      <c r="AI63" s="209"/>
      <c r="AJ63" s="209"/>
      <c r="AK63" s="210"/>
      <c r="AL63" s="209"/>
      <c r="AM63" s="209"/>
      <c r="AN63" s="210"/>
      <c r="AO63" s="209"/>
      <c r="AP63" s="209"/>
      <c r="AQ63" s="210"/>
      <c r="AR63" s="209"/>
      <c r="AS63" s="209"/>
      <c r="AT63" s="210"/>
      <c r="AU63" s="209"/>
      <c r="AV63" s="209"/>
      <c r="AW63" s="210"/>
      <c r="AX63" s="209"/>
      <c r="AY63" s="209"/>
      <c r="AZ63" s="210"/>
      <c r="BA63" s="209"/>
      <c r="BB63" s="209"/>
      <c r="BC63" s="210"/>
      <c r="BD63" s="209"/>
      <c r="BE63" s="209"/>
      <c r="BF63" s="210"/>
      <c r="BG63" s="209"/>
      <c r="BH63" s="209"/>
      <c r="BI63" s="210"/>
      <c r="BJ63" s="55">
        <f t="shared" si="32"/>
        <v>0</v>
      </c>
      <c r="BK63" s="55">
        <f t="shared" si="32"/>
        <v>0</v>
      </c>
      <c r="BL63" s="210"/>
      <c r="BM63" s="269">
        <f t="shared" si="12"/>
        <v>0</v>
      </c>
    </row>
    <row r="64" spans="1:65" hidden="1" x14ac:dyDescent="0.55000000000000004">
      <c r="A64" s="216"/>
      <c r="B64" s="217"/>
      <c r="C64" s="217"/>
      <c r="D64" s="214"/>
      <c r="E64" s="217"/>
      <c r="F64" s="227" t="s">
        <v>125</v>
      </c>
      <c r="G64" s="217"/>
      <c r="H64" s="219"/>
      <c r="I64" s="226"/>
      <c r="J64" s="209"/>
      <c r="K64" s="209"/>
      <c r="L64" s="209"/>
      <c r="M64" s="209"/>
      <c r="N64" s="210"/>
      <c r="O64" s="210"/>
      <c r="P64" s="211" t="e">
        <f t="shared" si="4"/>
        <v>#DIV/0!</v>
      </c>
      <c r="Q64" s="330"/>
      <c r="R64" s="330"/>
      <c r="S64" s="210"/>
      <c r="T64" s="209"/>
      <c r="U64" s="209"/>
      <c r="V64" s="210"/>
      <c r="W64" s="209"/>
      <c r="X64" s="209"/>
      <c r="Y64" s="210"/>
      <c r="Z64" s="209"/>
      <c r="AA64" s="209"/>
      <c r="AB64" s="210"/>
      <c r="AC64" s="209"/>
      <c r="AD64" s="209"/>
      <c r="AE64" s="210"/>
      <c r="AF64" s="331"/>
      <c r="AG64" s="209"/>
      <c r="AH64" s="210"/>
      <c r="AI64" s="209"/>
      <c r="AJ64" s="209"/>
      <c r="AK64" s="210"/>
      <c r="AL64" s="209"/>
      <c r="AM64" s="209"/>
      <c r="AN64" s="210"/>
      <c r="AO64" s="209"/>
      <c r="AP64" s="209"/>
      <c r="AQ64" s="210"/>
      <c r="AR64" s="209"/>
      <c r="AS64" s="209"/>
      <c r="AT64" s="210"/>
      <c r="AU64" s="209"/>
      <c r="AV64" s="209"/>
      <c r="AW64" s="210"/>
      <c r="AX64" s="209"/>
      <c r="AY64" s="209"/>
      <c r="AZ64" s="210"/>
      <c r="BA64" s="209"/>
      <c r="BB64" s="209"/>
      <c r="BC64" s="210"/>
      <c r="BD64" s="209"/>
      <c r="BE64" s="209"/>
      <c r="BF64" s="210"/>
      <c r="BG64" s="209"/>
      <c r="BH64" s="209"/>
      <c r="BI64" s="210"/>
      <c r="BJ64" s="55">
        <f t="shared" si="32"/>
        <v>0</v>
      </c>
      <c r="BK64" s="55">
        <f t="shared" si="32"/>
        <v>0</v>
      </c>
      <c r="BL64" s="210"/>
      <c r="BM64" s="269">
        <f t="shared" si="12"/>
        <v>0</v>
      </c>
    </row>
    <row r="65" spans="1:65" hidden="1" x14ac:dyDescent="0.55000000000000004">
      <c r="A65" s="216"/>
      <c r="B65" s="217"/>
      <c r="C65" s="217"/>
      <c r="D65" s="214"/>
      <c r="E65" s="217"/>
      <c r="F65" s="93"/>
      <c r="G65" s="217"/>
      <c r="H65" s="223" t="s">
        <v>119</v>
      </c>
      <c r="I65" s="226"/>
      <c r="J65" s="209"/>
      <c r="K65" s="209"/>
      <c r="L65" s="209"/>
      <c r="M65" s="209"/>
      <c r="N65" s="210"/>
      <c r="O65" s="210"/>
      <c r="P65" s="211" t="e">
        <f t="shared" si="4"/>
        <v>#DIV/0!</v>
      </c>
      <c r="Q65" s="330"/>
      <c r="R65" s="330"/>
      <c r="S65" s="210"/>
      <c r="T65" s="209"/>
      <c r="U65" s="209"/>
      <c r="V65" s="210"/>
      <c r="W65" s="209"/>
      <c r="X65" s="209"/>
      <c r="Y65" s="210"/>
      <c r="Z65" s="209"/>
      <c r="AA65" s="209"/>
      <c r="AB65" s="210"/>
      <c r="AC65" s="209"/>
      <c r="AD65" s="209"/>
      <c r="AE65" s="210"/>
      <c r="AF65" s="331"/>
      <c r="AG65" s="209"/>
      <c r="AH65" s="210"/>
      <c r="AI65" s="209"/>
      <c r="AJ65" s="209"/>
      <c r="AK65" s="210"/>
      <c r="AL65" s="209"/>
      <c r="AM65" s="209"/>
      <c r="AN65" s="210"/>
      <c r="AO65" s="209"/>
      <c r="AP65" s="209"/>
      <c r="AQ65" s="210"/>
      <c r="AR65" s="209"/>
      <c r="AS65" s="209"/>
      <c r="AT65" s="210"/>
      <c r="AU65" s="209"/>
      <c r="AV65" s="209"/>
      <c r="AW65" s="210"/>
      <c r="AX65" s="209"/>
      <c r="AY65" s="209"/>
      <c r="AZ65" s="210"/>
      <c r="BA65" s="209"/>
      <c r="BB65" s="209"/>
      <c r="BC65" s="210"/>
      <c r="BD65" s="209"/>
      <c r="BE65" s="209"/>
      <c r="BF65" s="210"/>
      <c r="BG65" s="209"/>
      <c r="BH65" s="209"/>
      <c r="BI65" s="210"/>
      <c r="BJ65" s="55">
        <f t="shared" si="32"/>
        <v>0</v>
      </c>
      <c r="BK65" s="55">
        <f t="shared" si="32"/>
        <v>0</v>
      </c>
      <c r="BL65" s="210"/>
      <c r="BM65" s="269">
        <f t="shared" si="12"/>
        <v>0</v>
      </c>
    </row>
    <row r="66" spans="1:65" hidden="1" x14ac:dyDescent="0.55000000000000004">
      <c r="A66" s="216"/>
      <c r="B66" s="217"/>
      <c r="C66" s="217"/>
      <c r="D66" s="214" t="s">
        <v>77</v>
      </c>
      <c r="E66" s="217"/>
      <c r="F66" s="217"/>
      <c r="G66" s="217"/>
      <c r="H66" s="219"/>
      <c r="I66" s="226"/>
      <c r="J66" s="209"/>
      <c r="K66" s="209"/>
      <c r="L66" s="209"/>
      <c r="M66" s="209"/>
      <c r="N66" s="210"/>
      <c r="O66" s="210"/>
      <c r="P66" s="211" t="e">
        <f t="shared" si="4"/>
        <v>#DIV/0!</v>
      </c>
      <c r="Q66" s="330"/>
      <c r="R66" s="330"/>
      <c r="S66" s="210"/>
      <c r="T66" s="209"/>
      <c r="U66" s="209"/>
      <c r="V66" s="210"/>
      <c r="W66" s="209"/>
      <c r="X66" s="209"/>
      <c r="Y66" s="210"/>
      <c r="Z66" s="209"/>
      <c r="AA66" s="209"/>
      <c r="AB66" s="210"/>
      <c r="AC66" s="209"/>
      <c r="AD66" s="209"/>
      <c r="AE66" s="210"/>
      <c r="AF66" s="331"/>
      <c r="AG66" s="209"/>
      <c r="AH66" s="210"/>
      <c r="AI66" s="209"/>
      <c r="AJ66" s="209"/>
      <c r="AK66" s="210"/>
      <c r="AL66" s="209"/>
      <c r="AM66" s="209"/>
      <c r="AN66" s="210"/>
      <c r="AO66" s="209"/>
      <c r="AP66" s="209"/>
      <c r="AQ66" s="210"/>
      <c r="AR66" s="209"/>
      <c r="AS66" s="209"/>
      <c r="AT66" s="210"/>
      <c r="AU66" s="209"/>
      <c r="AV66" s="209"/>
      <c r="AW66" s="210"/>
      <c r="AX66" s="209"/>
      <c r="AY66" s="209"/>
      <c r="AZ66" s="210"/>
      <c r="BA66" s="209"/>
      <c r="BB66" s="209"/>
      <c r="BC66" s="210"/>
      <c r="BD66" s="209"/>
      <c r="BE66" s="209"/>
      <c r="BF66" s="210"/>
      <c r="BG66" s="209"/>
      <c r="BH66" s="209"/>
      <c r="BI66" s="210"/>
      <c r="BJ66" s="55">
        <f t="shared" si="32"/>
        <v>0</v>
      </c>
      <c r="BK66" s="55">
        <f t="shared" si="32"/>
        <v>0</v>
      </c>
      <c r="BL66" s="210"/>
      <c r="BM66" s="269">
        <f t="shared" si="12"/>
        <v>0</v>
      </c>
    </row>
    <row r="67" spans="1:65" hidden="1" x14ac:dyDescent="0.55000000000000004">
      <c r="A67" s="216"/>
      <c r="B67" s="217"/>
      <c r="C67" s="217"/>
      <c r="D67" s="214"/>
      <c r="E67" s="214" t="s">
        <v>78</v>
      </c>
      <c r="F67" s="217"/>
      <c r="G67" s="217"/>
      <c r="H67" s="219"/>
      <c r="I67" s="226"/>
      <c r="J67" s="209"/>
      <c r="K67" s="209"/>
      <c r="L67" s="209"/>
      <c r="M67" s="209"/>
      <c r="N67" s="210"/>
      <c r="O67" s="210"/>
      <c r="P67" s="211" t="e">
        <f t="shared" si="4"/>
        <v>#DIV/0!</v>
      </c>
      <c r="Q67" s="330"/>
      <c r="R67" s="330"/>
      <c r="S67" s="210"/>
      <c r="T67" s="209"/>
      <c r="U67" s="209"/>
      <c r="V67" s="210"/>
      <c r="W67" s="209"/>
      <c r="X67" s="209"/>
      <c r="Y67" s="210"/>
      <c r="Z67" s="209"/>
      <c r="AA67" s="209"/>
      <c r="AB67" s="210"/>
      <c r="AC67" s="209"/>
      <c r="AD67" s="209"/>
      <c r="AE67" s="210"/>
      <c r="AF67" s="331"/>
      <c r="AG67" s="209"/>
      <c r="AH67" s="210"/>
      <c r="AI67" s="209"/>
      <c r="AJ67" s="209"/>
      <c r="AK67" s="210"/>
      <c r="AL67" s="209"/>
      <c r="AM67" s="209"/>
      <c r="AN67" s="210"/>
      <c r="AO67" s="209"/>
      <c r="AP67" s="209"/>
      <c r="AQ67" s="210"/>
      <c r="AR67" s="209"/>
      <c r="AS67" s="209"/>
      <c r="AT67" s="210"/>
      <c r="AU67" s="209"/>
      <c r="AV67" s="209"/>
      <c r="AW67" s="210"/>
      <c r="AX67" s="209"/>
      <c r="AY67" s="209"/>
      <c r="AZ67" s="210"/>
      <c r="BA67" s="209"/>
      <c r="BB67" s="209"/>
      <c r="BC67" s="210"/>
      <c r="BD67" s="209"/>
      <c r="BE67" s="209"/>
      <c r="BF67" s="210"/>
      <c r="BG67" s="209"/>
      <c r="BH67" s="209"/>
      <c r="BI67" s="210"/>
      <c r="BJ67" s="55">
        <f t="shared" si="32"/>
        <v>0</v>
      </c>
      <c r="BK67" s="55">
        <f t="shared" si="32"/>
        <v>0</v>
      </c>
      <c r="BL67" s="210"/>
      <c r="BM67" s="269">
        <f t="shared" si="12"/>
        <v>0</v>
      </c>
    </row>
    <row r="68" spans="1:65" hidden="1" x14ac:dyDescent="0.55000000000000004">
      <c r="A68" s="216"/>
      <c r="B68" s="217"/>
      <c r="C68" s="217"/>
      <c r="D68" s="214"/>
      <c r="E68" s="217"/>
      <c r="F68" s="214" t="s">
        <v>79</v>
      </c>
      <c r="G68" s="217"/>
      <c r="H68" s="219"/>
      <c r="I68" s="226"/>
      <c r="J68" s="209"/>
      <c r="K68" s="209"/>
      <c r="L68" s="209"/>
      <c r="M68" s="209"/>
      <c r="N68" s="210"/>
      <c r="O68" s="210"/>
      <c r="P68" s="211" t="e">
        <f t="shared" si="4"/>
        <v>#DIV/0!</v>
      </c>
      <c r="Q68" s="330"/>
      <c r="R68" s="330"/>
      <c r="S68" s="210"/>
      <c r="T68" s="209"/>
      <c r="U68" s="209"/>
      <c r="V68" s="210"/>
      <c r="W68" s="209"/>
      <c r="X68" s="209"/>
      <c r="Y68" s="210"/>
      <c r="Z68" s="209"/>
      <c r="AA68" s="209"/>
      <c r="AB68" s="210"/>
      <c r="AC68" s="209"/>
      <c r="AD68" s="209"/>
      <c r="AE68" s="210"/>
      <c r="AF68" s="331"/>
      <c r="AG68" s="209"/>
      <c r="AH68" s="210"/>
      <c r="AI68" s="209"/>
      <c r="AJ68" s="209"/>
      <c r="AK68" s="210"/>
      <c r="AL68" s="209"/>
      <c r="AM68" s="209"/>
      <c r="AN68" s="210"/>
      <c r="AO68" s="209"/>
      <c r="AP68" s="209"/>
      <c r="AQ68" s="210"/>
      <c r="AR68" s="209"/>
      <c r="AS68" s="209"/>
      <c r="AT68" s="210"/>
      <c r="AU68" s="209"/>
      <c r="AV68" s="209"/>
      <c r="AW68" s="210"/>
      <c r="AX68" s="209"/>
      <c r="AY68" s="209"/>
      <c r="AZ68" s="210"/>
      <c r="BA68" s="209"/>
      <c r="BB68" s="209"/>
      <c r="BC68" s="210"/>
      <c r="BD68" s="209"/>
      <c r="BE68" s="209"/>
      <c r="BF68" s="210"/>
      <c r="BG68" s="209"/>
      <c r="BH68" s="209"/>
      <c r="BI68" s="210"/>
      <c r="BJ68" s="55">
        <f t="shared" si="32"/>
        <v>0</v>
      </c>
      <c r="BK68" s="55">
        <f t="shared" si="32"/>
        <v>0</v>
      </c>
      <c r="BL68" s="210"/>
      <c r="BM68" s="269">
        <f t="shared" si="12"/>
        <v>0</v>
      </c>
    </row>
    <row r="69" spans="1:65" hidden="1" x14ac:dyDescent="0.55000000000000004">
      <c r="A69" s="216"/>
      <c r="B69" s="217"/>
      <c r="C69" s="217"/>
      <c r="D69" s="217"/>
      <c r="E69" s="217"/>
      <c r="F69" s="217"/>
      <c r="G69" s="217"/>
      <c r="H69" s="223" t="s">
        <v>119</v>
      </c>
      <c r="I69" s="226"/>
      <c r="J69" s="209"/>
      <c r="K69" s="209"/>
      <c r="L69" s="209"/>
      <c r="M69" s="209"/>
      <c r="N69" s="210"/>
      <c r="O69" s="210"/>
      <c r="P69" s="211" t="e">
        <f t="shared" si="4"/>
        <v>#DIV/0!</v>
      </c>
      <c r="Q69" s="330"/>
      <c r="R69" s="330"/>
      <c r="S69" s="210"/>
      <c r="T69" s="209"/>
      <c r="U69" s="209"/>
      <c r="V69" s="210"/>
      <c r="W69" s="209"/>
      <c r="X69" s="209"/>
      <c r="Y69" s="210"/>
      <c r="Z69" s="209"/>
      <c r="AA69" s="209"/>
      <c r="AB69" s="210"/>
      <c r="AC69" s="209"/>
      <c r="AD69" s="209"/>
      <c r="AE69" s="210"/>
      <c r="AF69" s="331"/>
      <c r="AG69" s="209"/>
      <c r="AH69" s="210"/>
      <c r="AI69" s="209"/>
      <c r="AJ69" s="209"/>
      <c r="AK69" s="210"/>
      <c r="AL69" s="209"/>
      <c r="AM69" s="209"/>
      <c r="AN69" s="210"/>
      <c r="AO69" s="209"/>
      <c r="AP69" s="209"/>
      <c r="AQ69" s="210"/>
      <c r="AR69" s="209"/>
      <c r="AS69" s="209"/>
      <c r="AT69" s="210"/>
      <c r="AU69" s="209"/>
      <c r="AV69" s="209"/>
      <c r="AW69" s="210"/>
      <c r="AX69" s="209"/>
      <c r="AY69" s="209"/>
      <c r="AZ69" s="210"/>
      <c r="BA69" s="209"/>
      <c r="BB69" s="209"/>
      <c r="BC69" s="210"/>
      <c r="BD69" s="209"/>
      <c r="BE69" s="209"/>
      <c r="BF69" s="210"/>
      <c r="BG69" s="209"/>
      <c r="BH69" s="209"/>
      <c r="BI69" s="210"/>
      <c r="BJ69" s="55">
        <f t="shared" si="32"/>
        <v>0</v>
      </c>
      <c r="BK69" s="55">
        <f t="shared" si="32"/>
        <v>0</v>
      </c>
      <c r="BL69" s="210"/>
      <c r="BM69" s="269">
        <f t="shared" si="12"/>
        <v>0</v>
      </c>
    </row>
    <row r="70" spans="1:65" hidden="1" x14ac:dyDescent="0.55000000000000004">
      <c r="A70" s="216"/>
      <c r="B70" s="217"/>
      <c r="C70" s="217"/>
      <c r="D70" s="214"/>
      <c r="E70" s="217"/>
      <c r="F70" s="214" t="s">
        <v>126</v>
      </c>
      <c r="G70" s="217"/>
      <c r="H70" s="219"/>
      <c r="I70" s="226"/>
      <c r="J70" s="209"/>
      <c r="K70" s="209"/>
      <c r="L70" s="209"/>
      <c r="M70" s="209"/>
      <c r="N70" s="210"/>
      <c r="O70" s="210"/>
      <c r="P70" s="211" t="e">
        <f t="shared" si="4"/>
        <v>#DIV/0!</v>
      </c>
      <c r="Q70" s="330"/>
      <c r="R70" s="330"/>
      <c r="S70" s="210"/>
      <c r="T70" s="209"/>
      <c r="U70" s="209"/>
      <c r="V70" s="210"/>
      <c r="W70" s="209"/>
      <c r="X70" s="209"/>
      <c r="Y70" s="210"/>
      <c r="Z70" s="209"/>
      <c r="AA70" s="209"/>
      <c r="AB70" s="210"/>
      <c r="AC70" s="209"/>
      <c r="AD70" s="209"/>
      <c r="AE70" s="210"/>
      <c r="AF70" s="331"/>
      <c r="AG70" s="209"/>
      <c r="AH70" s="210"/>
      <c r="AI70" s="209"/>
      <c r="AJ70" s="209"/>
      <c r="AK70" s="210"/>
      <c r="AL70" s="209"/>
      <c r="AM70" s="209"/>
      <c r="AN70" s="210"/>
      <c r="AO70" s="209"/>
      <c r="AP70" s="209"/>
      <c r="AQ70" s="210"/>
      <c r="AR70" s="209"/>
      <c r="AS70" s="209"/>
      <c r="AT70" s="210"/>
      <c r="AU70" s="209"/>
      <c r="AV70" s="209"/>
      <c r="AW70" s="210"/>
      <c r="AX70" s="209"/>
      <c r="AY70" s="209"/>
      <c r="AZ70" s="210"/>
      <c r="BA70" s="209"/>
      <c r="BB70" s="209"/>
      <c r="BC70" s="210"/>
      <c r="BD70" s="209"/>
      <c r="BE70" s="209"/>
      <c r="BF70" s="210"/>
      <c r="BG70" s="209"/>
      <c r="BH70" s="209"/>
      <c r="BI70" s="210"/>
      <c r="BJ70" s="55">
        <f t="shared" si="32"/>
        <v>0</v>
      </c>
      <c r="BK70" s="55">
        <f t="shared" si="32"/>
        <v>0</v>
      </c>
      <c r="BL70" s="210"/>
      <c r="BM70" s="269">
        <f t="shared" si="12"/>
        <v>0</v>
      </c>
    </row>
    <row r="71" spans="1:65" hidden="1" x14ac:dyDescent="0.55000000000000004">
      <c r="A71" s="216"/>
      <c r="B71" s="217"/>
      <c r="C71" s="217"/>
      <c r="D71" s="217"/>
      <c r="E71" s="217"/>
      <c r="F71" s="217"/>
      <c r="G71" s="217"/>
      <c r="H71" s="223" t="s">
        <v>119</v>
      </c>
      <c r="I71" s="226"/>
      <c r="J71" s="209"/>
      <c r="K71" s="209"/>
      <c r="L71" s="209"/>
      <c r="M71" s="209"/>
      <c r="N71" s="210"/>
      <c r="O71" s="210"/>
      <c r="P71" s="211" t="e">
        <f t="shared" si="4"/>
        <v>#DIV/0!</v>
      </c>
      <c r="Q71" s="330"/>
      <c r="R71" s="330"/>
      <c r="S71" s="210"/>
      <c r="T71" s="209"/>
      <c r="U71" s="209"/>
      <c r="V71" s="210"/>
      <c r="W71" s="209"/>
      <c r="X71" s="209"/>
      <c r="Y71" s="210"/>
      <c r="Z71" s="209"/>
      <c r="AA71" s="209"/>
      <c r="AB71" s="210"/>
      <c r="AC71" s="209"/>
      <c r="AD71" s="209"/>
      <c r="AE71" s="210"/>
      <c r="AF71" s="331"/>
      <c r="AG71" s="209"/>
      <c r="AH71" s="210"/>
      <c r="AI71" s="209"/>
      <c r="AJ71" s="209"/>
      <c r="AK71" s="210"/>
      <c r="AL71" s="209"/>
      <c r="AM71" s="209"/>
      <c r="AN71" s="210"/>
      <c r="AO71" s="209"/>
      <c r="AP71" s="209"/>
      <c r="AQ71" s="210"/>
      <c r="AR71" s="209"/>
      <c r="AS71" s="209"/>
      <c r="AT71" s="210"/>
      <c r="AU71" s="209"/>
      <c r="AV71" s="209"/>
      <c r="AW71" s="210"/>
      <c r="AX71" s="209"/>
      <c r="AY71" s="209"/>
      <c r="AZ71" s="210"/>
      <c r="BA71" s="209"/>
      <c r="BB71" s="209"/>
      <c r="BC71" s="210"/>
      <c r="BD71" s="209"/>
      <c r="BE71" s="209"/>
      <c r="BF71" s="210"/>
      <c r="BG71" s="209"/>
      <c r="BH71" s="209"/>
      <c r="BI71" s="210"/>
      <c r="BJ71" s="55">
        <f t="shared" si="32"/>
        <v>0</v>
      </c>
      <c r="BK71" s="55">
        <f t="shared" si="32"/>
        <v>0</v>
      </c>
      <c r="BL71" s="210"/>
      <c r="BM71" s="269">
        <f t="shared" si="12"/>
        <v>0</v>
      </c>
    </row>
    <row r="72" spans="1:65" hidden="1" x14ac:dyDescent="0.55000000000000004">
      <c r="A72" s="216"/>
      <c r="B72" s="217"/>
      <c r="C72" s="217"/>
      <c r="D72" s="214" t="s">
        <v>70</v>
      </c>
      <c r="E72" s="217"/>
      <c r="F72" s="217"/>
      <c r="G72" s="217"/>
      <c r="H72" s="219"/>
      <c r="I72" s="226"/>
      <c r="J72" s="209"/>
      <c r="K72" s="209"/>
      <c r="L72" s="209"/>
      <c r="M72" s="209"/>
      <c r="N72" s="210"/>
      <c r="O72" s="210"/>
      <c r="P72" s="211" t="e">
        <f t="shared" si="4"/>
        <v>#DIV/0!</v>
      </c>
      <c r="Q72" s="330"/>
      <c r="R72" s="330"/>
      <c r="S72" s="210"/>
      <c r="T72" s="209"/>
      <c r="U72" s="209"/>
      <c r="V72" s="210"/>
      <c r="W72" s="209"/>
      <c r="X72" s="209"/>
      <c r="Y72" s="210"/>
      <c r="Z72" s="209"/>
      <c r="AA72" s="209"/>
      <c r="AB72" s="210"/>
      <c r="AC72" s="209"/>
      <c r="AD72" s="209"/>
      <c r="AE72" s="210"/>
      <c r="AF72" s="331"/>
      <c r="AG72" s="209"/>
      <c r="AH72" s="210"/>
      <c r="AI72" s="209"/>
      <c r="AJ72" s="209"/>
      <c r="AK72" s="210"/>
      <c r="AL72" s="209"/>
      <c r="AM72" s="209"/>
      <c r="AN72" s="210"/>
      <c r="AO72" s="209"/>
      <c r="AP72" s="209"/>
      <c r="AQ72" s="210"/>
      <c r="AR72" s="209"/>
      <c r="AS72" s="209"/>
      <c r="AT72" s="210"/>
      <c r="AU72" s="209"/>
      <c r="AV72" s="209"/>
      <c r="AW72" s="210"/>
      <c r="AX72" s="209"/>
      <c r="AY72" s="209"/>
      <c r="AZ72" s="210"/>
      <c r="BA72" s="209"/>
      <c r="BB72" s="209"/>
      <c r="BC72" s="210"/>
      <c r="BD72" s="209"/>
      <c r="BE72" s="209"/>
      <c r="BF72" s="210"/>
      <c r="BG72" s="209"/>
      <c r="BH72" s="209"/>
      <c r="BI72" s="210"/>
      <c r="BJ72" s="55">
        <f t="shared" si="32"/>
        <v>0</v>
      </c>
      <c r="BK72" s="55">
        <f t="shared" si="32"/>
        <v>0</v>
      </c>
      <c r="BL72" s="210"/>
      <c r="BM72" s="269">
        <f t="shared" si="12"/>
        <v>0</v>
      </c>
    </row>
    <row r="73" spans="1:65" hidden="1" x14ac:dyDescent="0.55000000000000004">
      <c r="A73" s="216"/>
      <c r="B73" s="217"/>
      <c r="C73" s="217"/>
      <c r="D73" s="214"/>
      <c r="E73" s="214" t="s">
        <v>71</v>
      </c>
      <c r="F73" s="217"/>
      <c r="G73" s="217"/>
      <c r="H73" s="219"/>
      <c r="I73" s="226"/>
      <c r="J73" s="209"/>
      <c r="K73" s="209"/>
      <c r="L73" s="209"/>
      <c r="M73" s="209"/>
      <c r="N73" s="210"/>
      <c r="O73" s="210"/>
      <c r="P73" s="211" t="e">
        <f t="shared" si="4"/>
        <v>#DIV/0!</v>
      </c>
      <c r="Q73" s="330"/>
      <c r="R73" s="330"/>
      <c r="S73" s="210"/>
      <c r="T73" s="209"/>
      <c r="U73" s="209"/>
      <c r="V73" s="210"/>
      <c r="W73" s="209"/>
      <c r="X73" s="209"/>
      <c r="Y73" s="210"/>
      <c r="Z73" s="209"/>
      <c r="AA73" s="209"/>
      <c r="AB73" s="210"/>
      <c r="AC73" s="209"/>
      <c r="AD73" s="209"/>
      <c r="AE73" s="210"/>
      <c r="AF73" s="331"/>
      <c r="AG73" s="209"/>
      <c r="AH73" s="210"/>
      <c r="AI73" s="209"/>
      <c r="AJ73" s="209"/>
      <c r="AK73" s="210"/>
      <c r="AL73" s="209"/>
      <c r="AM73" s="209"/>
      <c r="AN73" s="210"/>
      <c r="AO73" s="209"/>
      <c r="AP73" s="209"/>
      <c r="AQ73" s="210"/>
      <c r="AR73" s="209"/>
      <c r="AS73" s="209"/>
      <c r="AT73" s="210"/>
      <c r="AU73" s="209"/>
      <c r="AV73" s="209"/>
      <c r="AW73" s="210"/>
      <c r="AX73" s="209"/>
      <c r="AY73" s="209"/>
      <c r="AZ73" s="210"/>
      <c r="BA73" s="209"/>
      <c r="BB73" s="209"/>
      <c r="BC73" s="210"/>
      <c r="BD73" s="209"/>
      <c r="BE73" s="209"/>
      <c r="BF73" s="210"/>
      <c r="BG73" s="209"/>
      <c r="BH73" s="209"/>
      <c r="BI73" s="210"/>
      <c r="BJ73" s="55">
        <f t="shared" si="32"/>
        <v>0</v>
      </c>
      <c r="BK73" s="55">
        <f t="shared" si="32"/>
        <v>0</v>
      </c>
      <c r="BL73" s="210"/>
      <c r="BM73" s="269">
        <f t="shared" si="12"/>
        <v>0</v>
      </c>
    </row>
    <row r="74" spans="1:65" hidden="1" x14ac:dyDescent="0.55000000000000004">
      <c r="A74" s="216"/>
      <c r="B74" s="217"/>
      <c r="C74" s="217"/>
      <c r="D74" s="214"/>
      <c r="E74" s="92"/>
      <c r="F74" s="217"/>
      <c r="G74" s="217"/>
      <c r="H74" s="223" t="s">
        <v>119</v>
      </c>
      <c r="I74" s="226"/>
      <c r="J74" s="209"/>
      <c r="K74" s="209"/>
      <c r="L74" s="209"/>
      <c r="M74" s="209"/>
      <c r="N74" s="210"/>
      <c r="O74" s="210"/>
      <c r="P74" s="211" t="e">
        <f t="shared" si="4"/>
        <v>#DIV/0!</v>
      </c>
      <c r="Q74" s="330"/>
      <c r="R74" s="330"/>
      <c r="S74" s="210"/>
      <c r="T74" s="209"/>
      <c r="U74" s="209"/>
      <c r="V74" s="210"/>
      <c r="W74" s="209"/>
      <c r="X74" s="209"/>
      <c r="Y74" s="210"/>
      <c r="Z74" s="209"/>
      <c r="AA74" s="209"/>
      <c r="AB74" s="210"/>
      <c r="AC74" s="209"/>
      <c r="AD74" s="209"/>
      <c r="AE74" s="210"/>
      <c r="AF74" s="331"/>
      <c r="AG74" s="209"/>
      <c r="AH74" s="210"/>
      <c r="AI74" s="209"/>
      <c r="AJ74" s="209"/>
      <c r="AK74" s="210"/>
      <c r="AL74" s="209"/>
      <c r="AM74" s="209"/>
      <c r="AN74" s="210"/>
      <c r="AO74" s="209"/>
      <c r="AP74" s="209"/>
      <c r="AQ74" s="210"/>
      <c r="AR74" s="209"/>
      <c r="AS74" s="209"/>
      <c r="AT74" s="210"/>
      <c r="AU74" s="209"/>
      <c r="AV74" s="209"/>
      <c r="AW74" s="210"/>
      <c r="AX74" s="209"/>
      <c r="AY74" s="209"/>
      <c r="AZ74" s="210"/>
      <c r="BA74" s="209"/>
      <c r="BB74" s="209"/>
      <c r="BC74" s="210"/>
      <c r="BD74" s="209"/>
      <c r="BE74" s="209"/>
      <c r="BF74" s="210"/>
      <c r="BG74" s="209"/>
      <c r="BH74" s="209"/>
      <c r="BI74" s="210"/>
      <c r="BJ74" s="55">
        <f t="shared" si="32"/>
        <v>0</v>
      </c>
      <c r="BK74" s="55">
        <f t="shared" si="32"/>
        <v>0</v>
      </c>
      <c r="BL74" s="210"/>
      <c r="BM74" s="269">
        <f t="shared" si="12"/>
        <v>0</v>
      </c>
    </row>
    <row r="75" spans="1:65" hidden="1" x14ac:dyDescent="0.55000000000000004">
      <c r="A75" s="216"/>
      <c r="B75" s="217"/>
      <c r="C75" s="217"/>
      <c r="D75" s="214"/>
      <c r="E75" s="227" t="s">
        <v>127</v>
      </c>
      <c r="F75" s="92"/>
      <c r="G75" s="217"/>
      <c r="H75" s="219"/>
      <c r="I75" s="226"/>
      <c r="J75" s="209"/>
      <c r="K75" s="209"/>
      <c r="L75" s="209"/>
      <c r="M75" s="209"/>
      <c r="N75" s="210"/>
      <c r="O75" s="210"/>
      <c r="P75" s="211" t="e">
        <f t="shared" si="4"/>
        <v>#DIV/0!</v>
      </c>
      <c r="Q75" s="330"/>
      <c r="R75" s="330"/>
      <c r="S75" s="210"/>
      <c r="T75" s="209"/>
      <c r="U75" s="209"/>
      <c r="V75" s="210"/>
      <c r="W75" s="209"/>
      <c r="X75" s="209"/>
      <c r="Y75" s="210"/>
      <c r="Z75" s="209"/>
      <c r="AA75" s="209"/>
      <c r="AB75" s="210"/>
      <c r="AC75" s="209"/>
      <c r="AD75" s="209"/>
      <c r="AE75" s="210"/>
      <c r="AF75" s="331"/>
      <c r="AG75" s="209"/>
      <c r="AH75" s="210"/>
      <c r="AI75" s="209"/>
      <c r="AJ75" s="209"/>
      <c r="AK75" s="210"/>
      <c r="AL75" s="209"/>
      <c r="AM75" s="209"/>
      <c r="AN75" s="210"/>
      <c r="AO75" s="209"/>
      <c r="AP75" s="209"/>
      <c r="AQ75" s="210"/>
      <c r="AR75" s="209"/>
      <c r="AS75" s="209"/>
      <c r="AT75" s="210"/>
      <c r="AU75" s="209"/>
      <c r="AV75" s="209"/>
      <c r="AW75" s="210"/>
      <c r="AX75" s="209"/>
      <c r="AY75" s="209"/>
      <c r="AZ75" s="210"/>
      <c r="BA75" s="209"/>
      <c r="BB75" s="209"/>
      <c r="BC75" s="210"/>
      <c r="BD75" s="209"/>
      <c r="BE75" s="209"/>
      <c r="BF75" s="210"/>
      <c r="BG75" s="209"/>
      <c r="BH75" s="209"/>
      <c r="BI75" s="210"/>
      <c r="BJ75" s="55">
        <f t="shared" si="32"/>
        <v>0</v>
      </c>
      <c r="BK75" s="55">
        <f t="shared" si="32"/>
        <v>0</v>
      </c>
      <c r="BL75" s="210"/>
      <c r="BM75" s="269">
        <f t="shared" si="12"/>
        <v>0</v>
      </c>
    </row>
    <row r="76" spans="1:65" hidden="1" x14ac:dyDescent="0.55000000000000004">
      <c r="A76" s="216"/>
      <c r="B76" s="217"/>
      <c r="C76" s="217"/>
      <c r="D76" s="214"/>
      <c r="E76" s="227"/>
      <c r="F76" s="92"/>
      <c r="G76" s="217"/>
      <c r="H76" s="223" t="s">
        <v>119</v>
      </c>
      <c r="I76" s="226"/>
      <c r="J76" s="209"/>
      <c r="K76" s="209"/>
      <c r="L76" s="209"/>
      <c r="M76" s="209"/>
      <c r="N76" s="210"/>
      <c r="O76" s="210"/>
      <c r="P76" s="211" t="e">
        <f t="shared" si="4"/>
        <v>#DIV/0!</v>
      </c>
      <c r="Q76" s="330"/>
      <c r="R76" s="330"/>
      <c r="S76" s="210"/>
      <c r="T76" s="209"/>
      <c r="U76" s="209"/>
      <c r="V76" s="210"/>
      <c r="W76" s="209"/>
      <c r="X76" s="209"/>
      <c r="Y76" s="210"/>
      <c r="Z76" s="209"/>
      <c r="AA76" s="209"/>
      <c r="AB76" s="210"/>
      <c r="AC76" s="209"/>
      <c r="AD76" s="209"/>
      <c r="AE76" s="210"/>
      <c r="AF76" s="331"/>
      <c r="AG76" s="209"/>
      <c r="AH76" s="210"/>
      <c r="AI76" s="209"/>
      <c r="AJ76" s="209"/>
      <c r="AK76" s="210"/>
      <c r="AL76" s="209"/>
      <c r="AM76" s="209"/>
      <c r="AN76" s="210"/>
      <c r="AO76" s="209"/>
      <c r="AP76" s="209"/>
      <c r="AQ76" s="210"/>
      <c r="AR76" s="209"/>
      <c r="AS76" s="209"/>
      <c r="AT76" s="210"/>
      <c r="AU76" s="209"/>
      <c r="AV76" s="209"/>
      <c r="AW76" s="210"/>
      <c r="AX76" s="209"/>
      <c r="AY76" s="209"/>
      <c r="AZ76" s="210"/>
      <c r="BA76" s="209"/>
      <c r="BB76" s="209"/>
      <c r="BC76" s="210"/>
      <c r="BD76" s="209"/>
      <c r="BE76" s="209"/>
      <c r="BF76" s="210"/>
      <c r="BG76" s="209"/>
      <c r="BH76" s="209"/>
      <c r="BI76" s="210"/>
      <c r="BJ76" s="55">
        <f t="shared" si="32"/>
        <v>0</v>
      </c>
      <c r="BK76" s="55">
        <f t="shared" si="32"/>
        <v>0</v>
      </c>
      <c r="BL76" s="210"/>
      <c r="BM76" s="269">
        <f t="shared" si="12"/>
        <v>0</v>
      </c>
    </row>
    <row r="77" spans="1:65" hidden="1" x14ac:dyDescent="0.55000000000000004">
      <c r="A77" s="216"/>
      <c r="B77" s="217"/>
      <c r="C77" s="217"/>
      <c r="D77" s="214" t="s">
        <v>94</v>
      </c>
      <c r="E77" s="214"/>
      <c r="F77" s="214"/>
      <c r="G77" s="217"/>
      <c r="H77" s="219"/>
      <c r="I77" s="226"/>
      <c r="J77" s="209"/>
      <c r="K77" s="209"/>
      <c r="L77" s="209"/>
      <c r="M77" s="209"/>
      <c r="N77" s="210"/>
      <c r="O77" s="210"/>
      <c r="P77" s="211" t="e">
        <f t="shared" ref="P77:P140" si="33">SUM(O77*100/L77)</f>
        <v>#DIV/0!</v>
      </c>
      <c r="Q77" s="330"/>
      <c r="R77" s="330"/>
      <c r="S77" s="210"/>
      <c r="T77" s="209"/>
      <c r="U77" s="209"/>
      <c r="V77" s="210"/>
      <c r="W77" s="209"/>
      <c r="X77" s="209"/>
      <c r="Y77" s="210"/>
      <c r="Z77" s="209"/>
      <c r="AA77" s="209"/>
      <c r="AB77" s="210"/>
      <c r="AC77" s="209"/>
      <c r="AD77" s="209"/>
      <c r="AE77" s="210"/>
      <c r="AF77" s="331"/>
      <c r="AG77" s="209"/>
      <c r="AH77" s="210"/>
      <c r="AI77" s="209"/>
      <c r="AJ77" s="209"/>
      <c r="AK77" s="210"/>
      <c r="AL77" s="209"/>
      <c r="AM77" s="209"/>
      <c r="AN77" s="210"/>
      <c r="AO77" s="209"/>
      <c r="AP77" s="209"/>
      <c r="AQ77" s="210"/>
      <c r="AR77" s="209"/>
      <c r="AS77" s="209"/>
      <c r="AT77" s="210"/>
      <c r="AU77" s="209"/>
      <c r="AV77" s="209"/>
      <c r="AW77" s="210"/>
      <c r="AX77" s="209"/>
      <c r="AY77" s="209"/>
      <c r="AZ77" s="210"/>
      <c r="BA77" s="209"/>
      <c r="BB77" s="209"/>
      <c r="BC77" s="210"/>
      <c r="BD77" s="209"/>
      <c r="BE77" s="209"/>
      <c r="BF77" s="210"/>
      <c r="BG77" s="209"/>
      <c r="BH77" s="209"/>
      <c r="BI77" s="210"/>
      <c r="BJ77" s="55">
        <f t="shared" si="32"/>
        <v>0</v>
      </c>
      <c r="BK77" s="55">
        <f t="shared" si="32"/>
        <v>0</v>
      </c>
      <c r="BL77" s="210"/>
      <c r="BM77" s="269">
        <f t="shared" si="12"/>
        <v>0</v>
      </c>
    </row>
    <row r="78" spans="1:65" hidden="1" x14ac:dyDescent="0.55000000000000004">
      <c r="A78" s="216"/>
      <c r="B78" s="217"/>
      <c r="C78" s="217"/>
      <c r="D78" s="214"/>
      <c r="E78" s="214" t="s">
        <v>128</v>
      </c>
      <c r="F78" s="214"/>
      <c r="G78" s="217"/>
      <c r="H78" s="219"/>
      <c r="I78" s="226"/>
      <c r="J78" s="209"/>
      <c r="K78" s="209"/>
      <c r="L78" s="209"/>
      <c r="M78" s="209"/>
      <c r="N78" s="210"/>
      <c r="O78" s="210"/>
      <c r="P78" s="211" t="e">
        <f t="shared" si="33"/>
        <v>#DIV/0!</v>
      </c>
      <c r="Q78" s="330"/>
      <c r="R78" s="330"/>
      <c r="S78" s="210"/>
      <c r="T78" s="209"/>
      <c r="U78" s="209"/>
      <c r="V78" s="210"/>
      <c r="W78" s="209"/>
      <c r="X78" s="209"/>
      <c r="Y78" s="210"/>
      <c r="Z78" s="209"/>
      <c r="AA78" s="209"/>
      <c r="AB78" s="210"/>
      <c r="AC78" s="209"/>
      <c r="AD78" s="209"/>
      <c r="AE78" s="210"/>
      <c r="AF78" s="331"/>
      <c r="AG78" s="209"/>
      <c r="AH78" s="210"/>
      <c r="AI78" s="209"/>
      <c r="AJ78" s="209"/>
      <c r="AK78" s="210"/>
      <c r="AL78" s="209"/>
      <c r="AM78" s="209"/>
      <c r="AN78" s="210"/>
      <c r="AO78" s="209"/>
      <c r="AP78" s="209"/>
      <c r="AQ78" s="210"/>
      <c r="AR78" s="209"/>
      <c r="AS78" s="209"/>
      <c r="AT78" s="210"/>
      <c r="AU78" s="209"/>
      <c r="AV78" s="209"/>
      <c r="AW78" s="210"/>
      <c r="AX78" s="209"/>
      <c r="AY78" s="209"/>
      <c r="AZ78" s="210"/>
      <c r="BA78" s="209"/>
      <c r="BB78" s="209"/>
      <c r="BC78" s="210"/>
      <c r="BD78" s="209"/>
      <c r="BE78" s="209"/>
      <c r="BF78" s="210"/>
      <c r="BG78" s="209"/>
      <c r="BH78" s="209"/>
      <c r="BI78" s="210"/>
      <c r="BJ78" s="55">
        <f t="shared" si="32"/>
        <v>0</v>
      </c>
      <c r="BK78" s="55">
        <f t="shared" si="32"/>
        <v>0</v>
      </c>
      <c r="BL78" s="210"/>
      <c r="BM78" s="269">
        <f t="shared" si="12"/>
        <v>0</v>
      </c>
    </row>
    <row r="79" spans="1:65" hidden="1" x14ac:dyDescent="0.55000000000000004">
      <c r="A79" s="216"/>
      <c r="B79" s="217"/>
      <c r="C79" s="217"/>
      <c r="D79" s="217"/>
      <c r="E79" s="217"/>
      <c r="F79" s="217"/>
      <c r="G79" s="228" t="s">
        <v>129</v>
      </c>
      <c r="H79" s="229"/>
      <c r="I79" s="226"/>
      <c r="J79" s="209"/>
      <c r="K79" s="209"/>
      <c r="L79" s="209"/>
      <c r="M79" s="209"/>
      <c r="N79" s="210"/>
      <c r="O79" s="210"/>
      <c r="P79" s="211" t="e">
        <f t="shared" si="33"/>
        <v>#DIV/0!</v>
      </c>
      <c r="Q79" s="330"/>
      <c r="R79" s="330"/>
      <c r="S79" s="210"/>
      <c r="T79" s="209"/>
      <c r="U79" s="209"/>
      <c r="V79" s="210"/>
      <c r="W79" s="209"/>
      <c r="X79" s="209"/>
      <c r="Y79" s="210"/>
      <c r="Z79" s="209"/>
      <c r="AA79" s="209"/>
      <c r="AB79" s="210"/>
      <c r="AC79" s="209"/>
      <c r="AD79" s="209"/>
      <c r="AE79" s="210"/>
      <c r="AF79" s="331"/>
      <c r="AG79" s="209"/>
      <c r="AH79" s="210"/>
      <c r="AI79" s="209"/>
      <c r="AJ79" s="209"/>
      <c r="AK79" s="210"/>
      <c r="AL79" s="209"/>
      <c r="AM79" s="209"/>
      <c r="AN79" s="210"/>
      <c r="AO79" s="209"/>
      <c r="AP79" s="209"/>
      <c r="AQ79" s="210"/>
      <c r="AR79" s="209"/>
      <c r="AS79" s="209"/>
      <c r="AT79" s="210"/>
      <c r="AU79" s="209"/>
      <c r="AV79" s="209"/>
      <c r="AW79" s="210"/>
      <c r="AX79" s="209"/>
      <c r="AY79" s="209"/>
      <c r="AZ79" s="210"/>
      <c r="BA79" s="209"/>
      <c r="BB79" s="209"/>
      <c r="BC79" s="210"/>
      <c r="BD79" s="209"/>
      <c r="BE79" s="209"/>
      <c r="BF79" s="210"/>
      <c r="BG79" s="209"/>
      <c r="BH79" s="209"/>
      <c r="BI79" s="210"/>
      <c r="BJ79" s="55">
        <f t="shared" si="32"/>
        <v>0</v>
      </c>
      <c r="BK79" s="55">
        <f t="shared" si="32"/>
        <v>0</v>
      </c>
      <c r="BL79" s="210"/>
      <c r="BM79" s="269">
        <f t="shared" si="12"/>
        <v>0</v>
      </c>
    </row>
    <row r="80" spans="1:65" hidden="1" x14ac:dyDescent="0.55000000000000004">
      <c r="A80" s="216"/>
      <c r="B80" s="217"/>
      <c r="C80" s="217"/>
      <c r="D80" s="217"/>
      <c r="E80" s="217"/>
      <c r="F80" s="217"/>
      <c r="G80" s="228"/>
      <c r="H80" s="223" t="s">
        <v>119</v>
      </c>
      <c r="I80" s="226"/>
      <c r="J80" s="209"/>
      <c r="K80" s="209"/>
      <c r="L80" s="209"/>
      <c r="M80" s="209"/>
      <c r="N80" s="210"/>
      <c r="O80" s="210"/>
      <c r="P80" s="211" t="e">
        <f t="shared" si="33"/>
        <v>#DIV/0!</v>
      </c>
      <c r="Q80" s="330"/>
      <c r="R80" s="330"/>
      <c r="S80" s="210"/>
      <c r="T80" s="209"/>
      <c r="U80" s="209"/>
      <c r="V80" s="210"/>
      <c r="W80" s="209"/>
      <c r="X80" s="209"/>
      <c r="Y80" s="210"/>
      <c r="Z80" s="209"/>
      <c r="AA80" s="209"/>
      <c r="AB80" s="210"/>
      <c r="AC80" s="209"/>
      <c r="AD80" s="209"/>
      <c r="AE80" s="210"/>
      <c r="AF80" s="331"/>
      <c r="AG80" s="209"/>
      <c r="AH80" s="210"/>
      <c r="AI80" s="209"/>
      <c r="AJ80" s="209"/>
      <c r="AK80" s="210"/>
      <c r="AL80" s="209"/>
      <c r="AM80" s="209"/>
      <c r="AN80" s="210"/>
      <c r="AO80" s="209"/>
      <c r="AP80" s="209"/>
      <c r="AQ80" s="210"/>
      <c r="AR80" s="209"/>
      <c r="AS80" s="209"/>
      <c r="AT80" s="210"/>
      <c r="AU80" s="209"/>
      <c r="AV80" s="209"/>
      <c r="AW80" s="210"/>
      <c r="AX80" s="209"/>
      <c r="AY80" s="209"/>
      <c r="AZ80" s="210"/>
      <c r="BA80" s="209"/>
      <c r="BB80" s="209"/>
      <c r="BC80" s="210"/>
      <c r="BD80" s="209"/>
      <c r="BE80" s="209"/>
      <c r="BF80" s="210"/>
      <c r="BG80" s="209"/>
      <c r="BH80" s="209"/>
      <c r="BI80" s="210"/>
      <c r="BJ80" s="55">
        <f t="shared" si="32"/>
        <v>0</v>
      </c>
      <c r="BK80" s="55">
        <f t="shared" si="32"/>
        <v>0</v>
      </c>
      <c r="BL80" s="210"/>
      <c r="BM80" s="269">
        <f t="shared" si="12"/>
        <v>0</v>
      </c>
    </row>
    <row r="81" spans="1:65" s="233" customFormat="1" hidden="1" x14ac:dyDescent="0.55000000000000004">
      <c r="A81" s="230" t="s">
        <v>130</v>
      </c>
      <c r="B81" s="120"/>
      <c r="C81" s="120"/>
      <c r="D81" s="120"/>
      <c r="E81" s="120"/>
      <c r="F81" s="120"/>
      <c r="G81" s="120"/>
      <c r="H81" s="231"/>
      <c r="I81" s="232"/>
      <c r="J81" s="209"/>
      <c r="K81" s="209"/>
      <c r="L81" s="209"/>
      <c r="M81" s="209"/>
      <c r="N81" s="210"/>
      <c r="O81" s="210"/>
      <c r="P81" s="211" t="e">
        <f t="shared" si="33"/>
        <v>#DIV/0!</v>
      </c>
      <c r="Q81" s="330"/>
      <c r="R81" s="330"/>
      <c r="S81" s="210"/>
      <c r="T81" s="209"/>
      <c r="U81" s="209"/>
      <c r="V81" s="210"/>
      <c r="W81" s="209"/>
      <c r="X81" s="209"/>
      <c r="Y81" s="210"/>
      <c r="Z81" s="209"/>
      <c r="AA81" s="209"/>
      <c r="AB81" s="210"/>
      <c r="AC81" s="209"/>
      <c r="AD81" s="209"/>
      <c r="AE81" s="210"/>
      <c r="AF81" s="331"/>
      <c r="AG81" s="209"/>
      <c r="AH81" s="210"/>
      <c r="AI81" s="209"/>
      <c r="AJ81" s="209"/>
      <c r="AK81" s="210"/>
      <c r="AL81" s="209"/>
      <c r="AM81" s="209"/>
      <c r="AN81" s="210"/>
      <c r="AO81" s="209"/>
      <c r="AP81" s="209"/>
      <c r="AQ81" s="210"/>
      <c r="AR81" s="209"/>
      <c r="AS81" s="209"/>
      <c r="AT81" s="210"/>
      <c r="AU81" s="209"/>
      <c r="AV81" s="209"/>
      <c r="AW81" s="210"/>
      <c r="AX81" s="209"/>
      <c r="AY81" s="209"/>
      <c r="AZ81" s="210"/>
      <c r="BA81" s="209"/>
      <c r="BB81" s="209"/>
      <c r="BC81" s="210"/>
      <c r="BD81" s="209"/>
      <c r="BE81" s="209"/>
      <c r="BF81" s="210"/>
      <c r="BG81" s="209"/>
      <c r="BH81" s="209"/>
      <c r="BI81" s="210"/>
      <c r="BJ81" s="55">
        <f t="shared" si="32"/>
        <v>0</v>
      </c>
      <c r="BK81" s="55">
        <f t="shared" si="32"/>
        <v>0</v>
      </c>
      <c r="BL81" s="210"/>
      <c r="BM81" s="269">
        <f t="shared" ref="BM81:BM144" si="34">SUM(Z81,AL81,AX81,BJ81)</f>
        <v>0</v>
      </c>
    </row>
    <row r="82" spans="1:65" hidden="1" x14ac:dyDescent="0.55000000000000004">
      <c r="A82" s="58"/>
      <c r="B82" s="234" t="s">
        <v>131</v>
      </c>
      <c r="C82" s="60"/>
      <c r="D82" s="60"/>
      <c r="E82" s="60"/>
      <c r="F82" s="60"/>
      <c r="G82" s="60"/>
      <c r="H82" s="235"/>
      <c r="I82" s="236"/>
      <c r="J82" s="209"/>
      <c r="K82" s="209"/>
      <c r="L82" s="209"/>
      <c r="M82" s="209"/>
      <c r="N82" s="210"/>
      <c r="O82" s="210"/>
      <c r="P82" s="211" t="e">
        <f t="shared" si="33"/>
        <v>#DIV/0!</v>
      </c>
      <c r="Q82" s="330"/>
      <c r="R82" s="330"/>
      <c r="S82" s="210"/>
      <c r="T82" s="209"/>
      <c r="U82" s="209"/>
      <c r="V82" s="210"/>
      <c r="W82" s="209"/>
      <c r="X82" s="209"/>
      <c r="Y82" s="210"/>
      <c r="Z82" s="209"/>
      <c r="AA82" s="209"/>
      <c r="AB82" s="210"/>
      <c r="AC82" s="209"/>
      <c r="AD82" s="209"/>
      <c r="AE82" s="210"/>
      <c r="AF82" s="331"/>
      <c r="AG82" s="209"/>
      <c r="AH82" s="210"/>
      <c r="AI82" s="209"/>
      <c r="AJ82" s="209"/>
      <c r="AK82" s="210"/>
      <c r="AL82" s="209"/>
      <c r="AM82" s="209"/>
      <c r="AN82" s="210"/>
      <c r="AO82" s="209"/>
      <c r="AP82" s="209"/>
      <c r="AQ82" s="210"/>
      <c r="AR82" s="209"/>
      <c r="AS82" s="209"/>
      <c r="AT82" s="210"/>
      <c r="AU82" s="209"/>
      <c r="AV82" s="209"/>
      <c r="AW82" s="210"/>
      <c r="AX82" s="209"/>
      <c r="AY82" s="209"/>
      <c r="AZ82" s="210"/>
      <c r="BA82" s="209"/>
      <c r="BB82" s="209"/>
      <c r="BC82" s="210"/>
      <c r="BD82" s="209"/>
      <c r="BE82" s="209"/>
      <c r="BF82" s="210"/>
      <c r="BG82" s="209"/>
      <c r="BH82" s="209"/>
      <c r="BI82" s="210"/>
      <c r="BJ82" s="55">
        <f t="shared" si="32"/>
        <v>0</v>
      </c>
      <c r="BK82" s="55">
        <f t="shared" si="32"/>
        <v>0</v>
      </c>
      <c r="BL82" s="210"/>
      <c r="BM82" s="269">
        <f t="shared" si="34"/>
        <v>0</v>
      </c>
    </row>
    <row r="83" spans="1:65" hidden="1" x14ac:dyDescent="0.55000000000000004">
      <c r="A83" s="95"/>
      <c r="B83" s="96"/>
      <c r="C83" s="69" t="s">
        <v>132</v>
      </c>
      <c r="D83" s="96"/>
      <c r="E83" s="96"/>
      <c r="F83" s="96"/>
      <c r="G83" s="96"/>
      <c r="H83" s="237"/>
      <c r="I83" s="238"/>
      <c r="J83" s="209"/>
      <c r="K83" s="209"/>
      <c r="L83" s="209"/>
      <c r="M83" s="209"/>
      <c r="N83" s="210"/>
      <c r="O83" s="210"/>
      <c r="P83" s="211" t="e">
        <f t="shared" si="33"/>
        <v>#DIV/0!</v>
      </c>
      <c r="Q83" s="330"/>
      <c r="R83" s="330"/>
      <c r="S83" s="210"/>
      <c r="T83" s="209"/>
      <c r="U83" s="209"/>
      <c r="V83" s="210"/>
      <c r="W83" s="209"/>
      <c r="X83" s="209"/>
      <c r="Y83" s="210"/>
      <c r="Z83" s="209"/>
      <c r="AA83" s="209"/>
      <c r="AB83" s="210"/>
      <c r="AC83" s="209"/>
      <c r="AD83" s="209"/>
      <c r="AE83" s="210"/>
      <c r="AF83" s="331"/>
      <c r="AG83" s="209"/>
      <c r="AH83" s="210"/>
      <c r="AI83" s="209"/>
      <c r="AJ83" s="209"/>
      <c r="AK83" s="210"/>
      <c r="AL83" s="209"/>
      <c r="AM83" s="209"/>
      <c r="AN83" s="210"/>
      <c r="AO83" s="209"/>
      <c r="AP83" s="209"/>
      <c r="AQ83" s="210"/>
      <c r="AR83" s="209"/>
      <c r="AS83" s="209"/>
      <c r="AT83" s="210"/>
      <c r="AU83" s="209"/>
      <c r="AV83" s="209"/>
      <c r="AW83" s="210"/>
      <c r="AX83" s="209"/>
      <c r="AY83" s="209"/>
      <c r="AZ83" s="210"/>
      <c r="BA83" s="209"/>
      <c r="BB83" s="209"/>
      <c r="BC83" s="210"/>
      <c r="BD83" s="209"/>
      <c r="BE83" s="209"/>
      <c r="BF83" s="210"/>
      <c r="BG83" s="209"/>
      <c r="BH83" s="209"/>
      <c r="BI83" s="210"/>
      <c r="BJ83" s="55">
        <f t="shared" si="32"/>
        <v>0</v>
      </c>
      <c r="BK83" s="55">
        <f t="shared" si="32"/>
        <v>0</v>
      </c>
      <c r="BL83" s="210"/>
      <c r="BM83" s="269">
        <f t="shared" si="34"/>
        <v>0</v>
      </c>
    </row>
    <row r="84" spans="1:65" hidden="1" x14ac:dyDescent="0.55000000000000004">
      <c r="A84" s="216"/>
      <c r="B84" s="217"/>
      <c r="C84" s="217"/>
      <c r="D84" s="214" t="s">
        <v>37</v>
      </c>
      <c r="E84" s="217"/>
      <c r="F84" s="217"/>
      <c r="G84" s="217"/>
      <c r="H84" s="219"/>
      <c r="I84" s="226"/>
      <c r="J84" s="209"/>
      <c r="K84" s="209"/>
      <c r="L84" s="209"/>
      <c r="M84" s="209"/>
      <c r="N84" s="210"/>
      <c r="O84" s="210"/>
      <c r="P84" s="211" t="e">
        <f t="shared" si="33"/>
        <v>#DIV/0!</v>
      </c>
      <c r="Q84" s="330"/>
      <c r="R84" s="330"/>
      <c r="S84" s="210"/>
      <c r="T84" s="209"/>
      <c r="U84" s="209"/>
      <c r="V84" s="210"/>
      <c r="W84" s="209"/>
      <c r="X84" s="209"/>
      <c r="Y84" s="210"/>
      <c r="Z84" s="209"/>
      <c r="AA84" s="209"/>
      <c r="AB84" s="210"/>
      <c r="AC84" s="209"/>
      <c r="AD84" s="209"/>
      <c r="AE84" s="210"/>
      <c r="AF84" s="331"/>
      <c r="AG84" s="209"/>
      <c r="AH84" s="210"/>
      <c r="AI84" s="209"/>
      <c r="AJ84" s="209"/>
      <c r="AK84" s="210"/>
      <c r="AL84" s="209"/>
      <c r="AM84" s="209"/>
      <c r="AN84" s="210"/>
      <c r="AO84" s="209"/>
      <c r="AP84" s="209"/>
      <c r="AQ84" s="210"/>
      <c r="AR84" s="209"/>
      <c r="AS84" s="209"/>
      <c r="AT84" s="210"/>
      <c r="AU84" s="209"/>
      <c r="AV84" s="209"/>
      <c r="AW84" s="210"/>
      <c r="AX84" s="209"/>
      <c r="AY84" s="209"/>
      <c r="AZ84" s="210"/>
      <c r="BA84" s="209"/>
      <c r="BB84" s="209"/>
      <c r="BC84" s="210"/>
      <c r="BD84" s="209"/>
      <c r="BE84" s="209"/>
      <c r="BF84" s="210"/>
      <c r="BG84" s="209"/>
      <c r="BH84" s="209"/>
      <c r="BI84" s="210"/>
      <c r="BJ84" s="55">
        <f t="shared" si="32"/>
        <v>0</v>
      </c>
      <c r="BK84" s="55">
        <f t="shared" si="32"/>
        <v>0</v>
      </c>
      <c r="BL84" s="210"/>
      <c r="BM84" s="269">
        <f t="shared" si="34"/>
        <v>0</v>
      </c>
    </row>
    <row r="85" spans="1:65" hidden="1" x14ac:dyDescent="0.55000000000000004">
      <c r="A85" s="216"/>
      <c r="B85" s="217"/>
      <c r="C85" s="217"/>
      <c r="D85" s="214"/>
      <c r="E85" s="214" t="s">
        <v>38</v>
      </c>
      <c r="F85" s="217"/>
      <c r="G85" s="217"/>
      <c r="H85" s="219"/>
      <c r="I85" s="226"/>
      <c r="J85" s="209"/>
      <c r="K85" s="209"/>
      <c r="L85" s="209"/>
      <c r="M85" s="209"/>
      <c r="N85" s="210"/>
      <c r="O85" s="210"/>
      <c r="P85" s="211" t="e">
        <f t="shared" si="33"/>
        <v>#DIV/0!</v>
      </c>
      <c r="Q85" s="330"/>
      <c r="R85" s="330"/>
      <c r="S85" s="210"/>
      <c r="T85" s="209"/>
      <c r="U85" s="209"/>
      <c r="V85" s="210"/>
      <c r="W85" s="209"/>
      <c r="X85" s="209"/>
      <c r="Y85" s="210"/>
      <c r="Z85" s="209"/>
      <c r="AA85" s="209"/>
      <c r="AB85" s="210"/>
      <c r="AC85" s="209"/>
      <c r="AD85" s="209"/>
      <c r="AE85" s="210"/>
      <c r="AF85" s="331"/>
      <c r="AG85" s="209"/>
      <c r="AH85" s="210"/>
      <c r="AI85" s="209"/>
      <c r="AJ85" s="209"/>
      <c r="AK85" s="210"/>
      <c r="AL85" s="209"/>
      <c r="AM85" s="209"/>
      <c r="AN85" s="210"/>
      <c r="AO85" s="209"/>
      <c r="AP85" s="209"/>
      <c r="AQ85" s="210"/>
      <c r="AR85" s="209"/>
      <c r="AS85" s="209"/>
      <c r="AT85" s="210"/>
      <c r="AU85" s="209"/>
      <c r="AV85" s="209"/>
      <c r="AW85" s="210"/>
      <c r="AX85" s="209"/>
      <c r="AY85" s="209"/>
      <c r="AZ85" s="210"/>
      <c r="BA85" s="209"/>
      <c r="BB85" s="209"/>
      <c r="BC85" s="210"/>
      <c r="BD85" s="209"/>
      <c r="BE85" s="209"/>
      <c r="BF85" s="210"/>
      <c r="BG85" s="209"/>
      <c r="BH85" s="209"/>
      <c r="BI85" s="210"/>
      <c r="BJ85" s="55">
        <f t="shared" si="32"/>
        <v>0</v>
      </c>
      <c r="BK85" s="55">
        <f t="shared" si="32"/>
        <v>0</v>
      </c>
      <c r="BL85" s="210"/>
      <c r="BM85" s="269">
        <f t="shared" si="34"/>
        <v>0</v>
      </c>
    </row>
    <row r="86" spans="1:65" hidden="1" x14ac:dyDescent="0.55000000000000004">
      <c r="A86" s="216"/>
      <c r="B86" s="217"/>
      <c r="C86" s="217"/>
      <c r="D86" s="214"/>
      <c r="E86" s="214"/>
      <c r="F86" s="218" t="s">
        <v>118</v>
      </c>
      <c r="G86" s="217"/>
      <c r="H86" s="219"/>
      <c r="I86" s="226"/>
      <c r="J86" s="209"/>
      <c r="K86" s="209"/>
      <c r="L86" s="209"/>
      <c r="M86" s="209"/>
      <c r="N86" s="210"/>
      <c r="O86" s="210"/>
      <c r="P86" s="211" t="e">
        <f t="shared" si="33"/>
        <v>#DIV/0!</v>
      </c>
      <c r="Q86" s="330"/>
      <c r="R86" s="330"/>
      <c r="S86" s="210"/>
      <c r="T86" s="209"/>
      <c r="U86" s="209"/>
      <c r="V86" s="210"/>
      <c r="W86" s="209"/>
      <c r="X86" s="209"/>
      <c r="Y86" s="210"/>
      <c r="Z86" s="209"/>
      <c r="AA86" s="209"/>
      <c r="AB86" s="210"/>
      <c r="AC86" s="209"/>
      <c r="AD86" s="209"/>
      <c r="AE86" s="210"/>
      <c r="AF86" s="331"/>
      <c r="AG86" s="209"/>
      <c r="AH86" s="210"/>
      <c r="AI86" s="209"/>
      <c r="AJ86" s="209"/>
      <c r="AK86" s="210"/>
      <c r="AL86" s="209"/>
      <c r="AM86" s="209"/>
      <c r="AN86" s="210"/>
      <c r="AO86" s="209"/>
      <c r="AP86" s="209"/>
      <c r="AQ86" s="210"/>
      <c r="AR86" s="209"/>
      <c r="AS86" s="209"/>
      <c r="AT86" s="210"/>
      <c r="AU86" s="209"/>
      <c r="AV86" s="209"/>
      <c r="AW86" s="210"/>
      <c r="AX86" s="209"/>
      <c r="AY86" s="209"/>
      <c r="AZ86" s="210"/>
      <c r="BA86" s="209"/>
      <c r="BB86" s="209"/>
      <c r="BC86" s="210"/>
      <c r="BD86" s="209"/>
      <c r="BE86" s="209"/>
      <c r="BF86" s="210"/>
      <c r="BG86" s="209"/>
      <c r="BH86" s="209"/>
      <c r="BI86" s="210"/>
      <c r="BJ86" s="55">
        <f t="shared" si="32"/>
        <v>0</v>
      </c>
      <c r="BK86" s="55">
        <f t="shared" si="32"/>
        <v>0</v>
      </c>
      <c r="BL86" s="210"/>
      <c r="BM86" s="269">
        <f t="shared" si="34"/>
        <v>0</v>
      </c>
    </row>
    <row r="87" spans="1:65" hidden="1" x14ac:dyDescent="0.55000000000000004">
      <c r="A87" s="216"/>
      <c r="B87" s="217"/>
      <c r="C87" s="217"/>
      <c r="D87" s="214"/>
      <c r="E87" s="214"/>
      <c r="F87" s="218" t="s">
        <v>133</v>
      </c>
      <c r="G87" s="217"/>
      <c r="H87" s="219"/>
      <c r="I87" s="226"/>
      <c r="J87" s="209"/>
      <c r="K87" s="209"/>
      <c r="L87" s="209"/>
      <c r="M87" s="209"/>
      <c r="N87" s="210"/>
      <c r="O87" s="210"/>
      <c r="P87" s="211" t="e">
        <f t="shared" si="33"/>
        <v>#DIV/0!</v>
      </c>
      <c r="Q87" s="330"/>
      <c r="R87" s="330"/>
      <c r="S87" s="210"/>
      <c r="T87" s="209"/>
      <c r="U87" s="209"/>
      <c r="V87" s="210"/>
      <c r="W87" s="209"/>
      <c r="X87" s="209"/>
      <c r="Y87" s="210"/>
      <c r="Z87" s="209"/>
      <c r="AA87" s="209"/>
      <c r="AB87" s="210"/>
      <c r="AC87" s="209"/>
      <c r="AD87" s="209"/>
      <c r="AE87" s="210"/>
      <c r="AF87" s="331"/>
      <c r="AG87" s="209"/>
      <c r="AH87" s="210"/>
      <c r="AI87" s="209"/>
      <c r="AJ87" s="209"/>
      <c r="AK87" s="210"/>
      <c r="AL87" s="209"/>
      <c r="AM87" s="209"/>
      <c r="AN87" s="210"/>
      <c r="AO87" s="209"/>
      <c r="AP87" s="209"/>
      <c r="AQ87" s="210"/>
      <c r="AR87" s="209"/>
      <c r="AS87" s="209"/>
      <c r="AT87" s="210"/>
      <c r="AU87" s="209"/>
      <c r="AV87" s="209"/>
      <c r="AW87" s="210"/>
      <c r="AX87" s="209"/>
      <c r="AY87" s="209"/>
      <c r="AZ87" s="210"/>
      <c r="BA87" s="209"/>
      <c r="BB87" s="209"/>
      <c r="BC87" s="210"/>
      <c r="BD87" s="209"/>
      <c r="BE87" s="209"/>
      <c r="BF87" s="210"/>
      <c r="BG87" s="209"/>
      <c r="BH87" s="209"/>
      <c r="BI87" s="210"/>
      <c r="BJ87" s="55">
        <f t="shared" si="32"/>
        <v>0</v>
      </c>
      <c r="BK87" s="55">
        <f t="shared" si="32"/>
        <v>0</v>
      </c>
      <c r="BL87" s="210"/>
      <c r="BM87" s="269">
        <f t="shared" si="34"/>
        <v>0</v>
      </c>
    </row>
    <row r="88" spans="1:65" hidden="1" x14ac:dyDescent="0.55000000000000004">
      <c r="A88" s="216"/>
      <c r="B88" s="217"/>
      <c r="C88" s="217"/>
      <c r="D88" s="214"/>
      <c r="E88" s="214" t="s">
        <v>134</v>
      </c>
      <c r="F88" s="218"/>
      <c r="G88" s="217"/>
      <c r="H88" s="219"/>
      <c r="I88" s="226"/>
      <c r="J88" s="209"/>
      <c r="K88" s="209"/>
      <c r="L88" s="209"/>
      <c r="M88" s="209"/>
      <c r="N88" s="210"/>
      <c r="O88" s="210"/>
      <c r="P88" s="211" t="e">
        <f t="shared" si="33"/>
        <v>#DIV/0!</v>
      </c>
      <c r="Q88" s="330"/>
      <c r="R88" s="330"/>
      <c r="S88" s="210"/>
      <c r="T88" s="209"/>
      <c r="U88" s="209"/>
      <c r="V88" s="210"/>
      <c r="W88" s="209"/>
      <c r="X88" s="209"/>
      <c r="Y88" s="210"/>
      <c r="Z88" s="209"/>
      <c r="AA88" s="209"/>
      <c r="AB88" s="210"/>
      <c r="AC88" s="209"/>
      <c r="AD88" s="209"/>
      <c r="AE88" s="210"/>
      <c r="AF88" s="331"/>
      <c r="AG88" s="209"/>
      <c r="AH88" s="210"/>
      <c r="AI88" s="209"/>
      <c r="AJ88" s="209"/>
      <c r="AK88" s="210"/>
      <c r="AL88" s="209"/>
      <c r="AM88" s="209"/>
      <c r="AN88" s="210"/>
      <c r="AO88" s="209"/>
      <c r="AP88" s="209"/>
      <c r="AQ88" s="210"/>
      <c r="AR88" s="209"/>
      <c r="AS88" s="209"/>
      <c r="AT88" s="210"/>
      <c r="AU88" s="209"/>
      <c r="AV88" s="209"/>
      <c r="AW88" s="210"/>
      <c r="AX88" s="209"/>
      <c r="AY88" s="209"/>
      <c r="AZ88" s="210"/>
      <c r="BA88" s="209"/>
      <c r="BB88" s="209"/>
      <c r="BC88" s="210"/>
      <c r="BD88" s="209"/>
      <c r="BE88" s="209"/>
      <c r="BF88" s="210"/>
      <c r="BG88" s="209"/>
      <c r="BH88" s="209"/>
      <c r="BI88" s="210"/>
      <c r="BJ88" s="55">
        <f t="shared" si="32"/>
        <v>0</v>
      </c>
      <c r="BK88" s="55">
        <f t="shared" si="32"/>
        <v>0</v>
      </c>
      <c r="BL88" s="210"/>
      <c r="BM88" s="269">
        <f t="shared" si="34"/>
        <v>0</v>
      </c>
    </row>
    <row r="89" spans="1:65" hidden="1" x14ac:dyDescent="0.55000000000000004">
      <c r="A89" s="216"/>
      <c r="B89" s="217"/>
      <c r="C89" s="217"/>
      <c r="D89" s="214"/>
      <c r="E89" s="214"/>
      <c r="F89" s="218" t="s">
        <v>135</v>
      </c>
      <c r="G89" s="217"/>
      <c r="H89" s="219"/>
      <c r="I89" s="226"/>
      <c r="J89" s="209"/>
      <c r="K89" s="209"/>
      <c r="L89" s="209"/>
      <c r="M89" s="209"/>
      <c r="N89" s="210"/>
      <c r="O89" s="210"/>
      <c r="P89" s="211" t="e">
        <f t="shared" si="33"/>
        <v>#DIV/0!</v>
      </c>
      <c r="Q89" s="330"/>
      <c r="R89" s="330"/>
      <c r="S89" s="210"/>
      <c r="T89" s="209"/>
      <c r="U89" s="209"/>
      <c r="V89" s="210"/>
      <c r="W89" s="209"/>
      <c r="X89" s="209"/>
      <c r="Y89" s="210"/>
      <c r="Z89" s="209"/>
      <c r="AA89" s="209"/>
      <c r="AB89" s="210"/>
      <c r="AC89" s="209"/>
      <c r="AD89" s="209"/>
      <c r="AE89" s="210"/>
      <c r="AF89" s="331"/>
      <c r="AG89" s="209"/>
      <c r="AH89" s="210"/>
      <c r="AI89" s="209"/>
      <c r="AJ89" s="209"/>
      <c r="AK89" s="210"/>
      <c r="AL89" s="209"/>
      <c r="AM89" s="209"/>
      <c r="AN89" s="210"/>
      <c r="AO89" s="209"/>
      <c r="AP89" s="209"/>
      <c r="AQ89" s="210"/>
      <c r="AR89" s="209"/>
      <c r="AS89" s="209"/>
      <c r="AT89" s="210"/>
      <c r="AU89" s="209"/>
      <c r="AV89" s="209"/>
      <c r="AW89" s="210"/>
      <c r="AX89" s="209"/>
      <c r="AY89" s="209"/>
      <c r="AZ89" s="210"/>
      <c r="BA89" s="209"/>
      <c r="BB89" s="209"/>
      <c r="BC89" s="210"/>
      <c r="BD89" s="209"/>
      <c r="BE89" s="209"/>
      <c r="BF89" s="210"/>
      <c r="BG89" s="209"/>
      <c r="BH89" s="209"/>
      <c r="BI89" s="210"/>
      <c r="BJ89" s="55">
        <f t="shared" si="32"/>
        <v>0</v>
      </c>
      <c r="BK89" s="55">
        <f t="shared" si="32"/>
        <v>0</v>
      </c>
      <c r="BL89" s="210"/>
      <c r="BM89" s="269">
        <f t="shared" si="34"/>
        <v>0</v>
      </c>
    </row>
    <row r="90" spans="1:65" hidden="1" x14ac:dyDescent="0.55000000000000004">
      <c r="A90" s="216"/>
      <c r="B90" s="217"/>
      <c r="C90" s="217"/>
      <c r="D90" s="214"/>
      <c r="E90" s="214"/>
      <c r="F90" s="218" t="s">
        <v>120</v>
      </c>
      <c r="G90" s="217"/>
      <c r="H90" s="219"/>
      <c r="I90" s="226"/>
      <c r="J90" s="209"/>
      <c r="K90" s="209"/>
      <c r="L90" s="209"/>
      <c r="M90" s="209"/>
      <c r="N90" s="210"/>
      <c r="O90" s="210"/>
      <c r="P90" s="211" t="e">
        <f t="shared" si="33"/>
        <v>#DIV/0!</v>
      </c>
      <c r="Q90" s="330"/>
      <c r="R90" s="330"/>
      <c r="S90" s="210"/>
      <c r="T90" s="209"/>
      <c r="U90" s="209"/>
      <c r="V90" s="210"/>
      <c r="W90" s="209"/>
      <c r="X90" s="209"/>
      <c r="Y90" s="210"/>
      <c r="Z90" s="209"/>
      <c r="AA90" s="209"/>
      <c r="AB90" s="210"/>
      <c r="AC90" s="209"/>
      <c r="AD90" s="209"/>
      <c r="AE90" s="210"/>
      <c r="AF90" s="331"/>
      <c r="AG90" s="209"/>
      <c r="AH90" s="210"/>
      <c r="AI90" s="209"/>
      <c r="AJ90" s="209"/>
      <c r="AK90" s="210"/>
      <c r="AL90" s="209"/>
      <c r="AM90" s="209"/>
      <c r="AN90" s="210"/>
      <c r="AO90" s="209"/>
      <c r="AP90" s="209"/>
      <c r="AQ90" s="210"/>
      <c r="AR90" s="209"/>
      <c r="AS90" s="209"/>
      <c r="AT90" s="210"/>
      <c r="AU90" s="209"/>
      <c r="AV90" s="209"/>
      <c r="AW90" s="210"/>
      <c r="AX90" s="209"/>
      <c r="AY90" s="209"/>
      <c r="AZ90" s="210"/>
      <c r="BA90" s="209"/>
      <c r="BB90" s="209"/>
      <c r="BC90" s="210"/>
      <c r="BD90" s="209"/>
      <c r="BE90" s="209"/>
      <c r="BF90" s="210"/>
      <c r="BG90" s="209"/>
      <c r="BH90" s="209"/>
      <c r="BI90" s="210"/>
      <c r="BJ90" s="55">
        <f t="shared" si="32"/>
        <v>0</v>
      </c>
      <c r="BK90" s="55">
        <f t="shared" si="32"/>
        <v>0</v>
      </c>
      <c r="BL90" s="210"/>
      <c r="BM90" s="269">
        <f t="shared" si="34"/>
        <v>0</v>
      </c>
    </row>
    <row r="91" spans="1:65" hidden="1" x14ac:dyDescent="0.55000000000000004">
      <c r="A91" s="216"/>
      <c r="B91" s="217"/>
      <c r="C91" s="217"/>
      <c r="D91" s="214"/>
      <c r="E91" s="214" t="s">
        <v>121</v>
      </c>
      <c r="F91" s="218"/>
      <c r="G91" s="217"/>
      <c r="H91" s="219"/>
      <c r="I91" s="226"/>
      <c r="J91" s="209"/>
      <c r="K91" s="209"/>
      <c r="L91" s="209"/>
      <c r="M91" s="209"/>
      <c r="N91" s="210"/>
      <c r="O91" s="210"/>
      <c r="P91" s="211" t="e">
        <f t="shared" si="33"/>
        <v>#DIV/0!</v>
      </c>
      <c r="Q91" s="330"/>
      <c r="R91" s="330"/>
      <c r="S91" s="210"/>
      <c r="T91" s="209"/>
      <c r="U91" s="209"/>
      <c r="V91" s="210"/>
      <c r="W91" s="209"/>
      <c r="X91" s="209"/>
      <c r="Y91" s="210"/>
      <c r="Z91" s="209"/>
      <c r="AA91" s="209"/>
      <c r="AB91" s="210"/>
      <c r="AC91" s="209"/>
      <c r="AD91" s="209"/>
      <c r="AE91" s="210"/>
      <c r="AF91" s="331"/>
      <c r="AG91" s="209"/>
      <c r="AH91" s="210"/>
      <c r="AI91" s="209"/>
      <c r="AJ91" s="209"/>
      <c r="AK91" s="210"/>
      <c r="AL91" s="209"/>
      <c r="AM91" s="209"/>
      <c r="AN91" s="210"/>
      <c r="AO91" s="209"/>
      <c r="AP91" s="209"/>
      <c r="AQ91" s="210"/>
      <c r="AR91" s="209"/>
      <c r="AS91" s="209"/>
      <c r="AT91" s="210"/>
      <c r="AU91" s="209"/>
      <c r="AV91" s="209"/>
      <c r="AW91" s="210"/>
      <c r="AX91" s="209"/>
      <c r="AY91" s="209"/>
      <c r="AZ91" s="210"/>
      <c r="BA91" s="209"/>
      <c r="BB91" s="209"/>
      <c r="BC91" s="210"/>
      <c r="BD91" s="209"/>
      <c r="BE91" s="209"/>
      <c r="BF91" s="210"/>
      <c r="BG91" s="209"/>
      <c r="BH91" s="209"/>
      <c r="BI91" s="210"/>
      <c r="BJ91" s="55">
        <f t="shared" si="32"/>
        <v>0</v>
      </c>
      <c r="BK91" s="55">
        <f t="shared" si="32"/>
        <v>0</v>
      </c>
      <c r="BL91" s="210"/>
      <c r="BM91" s="269">
        <f t="shared" si="34"/>
        <v>0</v>
      </c>
    </row>
    <row r="92" spans="1:65" hidden="1" x14ac:dyDescent="0.55000000000000004">
      <c r="A92" s="216"/>
      <c r="B92" s="217"/>
      <c r="C92" s="217"/>
      <c r="D92" s="214" t="s">
        <v>40</v>
      </c>
      <c r="E92" s="217"/>
      <c r="F92" s="217"/>
      <c r="G92" s="217"/>
      <c r="H92" s="219"/>
      <c r="I92" s="226"/>
      <c r="J92" s="209"/>
      <c r="K92" s="209"/>
      <c r="L92" s="209"/>
      <c r="M92" s="209"/>
      <c r="N92" s="210"/>
      <c r="O92" s="210"/>
      <c r="P92" s="211" t="e">
        <f t="shared" si="33"/>
        <v>#DIV/0!</v>
      </c>
      <c r="Q92" s="330"/>
      <c r="R92" s="330"/>
      <c r="S92" s="210"/>
      <c r="T92" s="209"/>
      <c r="U92" s="209"/>
      <c r="V92" s="210"/>
      <c r="W92" s="209"/>
      <c r="X92" s="209"/>
      <c r="Y92" s="210"/>
      <c r="Z92" s="209"/>
      <c r="AA92" s="209"/>
      <c r="AB92" s="210"/>
      <c r="AC92" s="209"/>
      <c r="AD92" s="209"/>
      <c r="AE92" s="210"/>
      <c r="AF92" s="331"/>
      <c r="AG92" s="209"/>
      <c r="AH92" s="210"/>
      <c r="AI92" s="209"/>
      <c r="AJ92" s="209"/>
      <c r="AK92" s="210"/>
      <c r="AL92" s="209"/>
      <c r="AM92" s="209"/>
      <c r="AN92" s="210"/>
      <c r="AO92" s="209"/>
      <c r="AP92" s="209"/>
      <c r="AQ92" s="210"/>
      <c r="AR92" s="209"/>
      <c r="AS92" s="209"/>
      <c r="AT92" s="210"/>
      <c r="AU92" s="209"/>
      <c r="AV92" s="209"/>
      <c r="AW92" s="210"/>
      <c r="AX92" s="209"/>
      <c r="AY92" s="209"/>
      <c r="AZ92" s="210"/>
      <c r="BA92" s="209"/>
      <c r="BB92" s="209"/>
      <c r="BC92" s="210"/>
      <c r="BD92" s="209"/>
      <c r="BE92" s="209"/>
      <c r="BF92" s="210"/>
      <c r="BG92" s="209"/>
      <c r="BH92" s="209"/>
      <c r="BI92" s="210"/>
      <c r="BJ92" s="55">
        <f t="shared" si="32"/>
        <v>0</v>
      </c>
      <c r="BK92" s="55">
        <f t="shared" si="32"/>
        <v>0</v>
      </c>
      <c r="BL92" s="210"/>
      <c r="BM92" s="269">
        <f t="shared" si="34"/>
        <v>0</v>
      </c>
    </row>
    <row r="93" spans="1:65" hidden="1" x14ac:dyDescent="0.55000000000000004">
      <c r="A93" s="216"/>
      <c r="B93" s="217"/>
      <c r="C93" s="217"/>
      <c r="D93" s="214"/>
      <c r="E93" s="214" t="s">
        <v>41</v>
      </c>
      <c r="F93" s="217"/>
      <c r="G93" s="217"/>
      <c r="H93" s="219"/>
      <c r="I93" s="226"/>
      <c r="J93" s="209"/>
      <c r="K93" s="209"/>
      <c r="L93" s="209"/>
      <c r="M93" s="209"/>
      <c r="N93" s="210"/>
      <c r="O93" s="210"/>
      <c r="P93" s="211" t="e">
        <f t="shared" si="33"/>
        <v>#DIV/0!</v>
      </c>
      <c r="Q93" s="330"/>
      <c r="R93" s="330"/>
      <c r="S93" s="210"/>
      <c r="T93" s="209"/>
      <c r="U93" s="209"/>
      <c r="V93" s="210"/>
      <c r="W93" s="209"/>
      <c r="X93" s="209"/>
      <c r="Y93" s="210"/>
      <c r="Z93" s="209"/>
      <c r="AA93" s="209"/>
      <c r="AB93" s="210"/>
      <c r="AC93" s="209"/>
      <c r="AD93" s="209"/>
      <c r="AE93" s="210"/>
      <c r="AF93" s="331"/>
      <c r="AG93" s="209"/>
      <c r="AH93" s="210"/>
      <c r="AI93" s="209"/>
      <c r="AJ93" s="209"/>
      <c r="AK93" s="210"/>
      <c r="AL93" s="209"/>
      <c r="AM93" s="209"/>
      <c r="AN93" s="210"/>
      <c r="AO93" s="209"/>
      <c r="AP93" s="209"/>
      <c r="AQ93" s="210"/>
      <c r="AR93" s="209"/>
      <c r="AS93" s="209"/>
      <c r="AT93" s="210"/>
      <c r="AU93" s="209"/>
      <c r="AV93" s="209"/>
      <c r="AW93" s="210"/>
      <c r="AX93" s="209"/>
      <c r="AY93" s="209"/>
      <c r="AZ93" s="210"/>
      <c r="BA93" s="209"/>
      <c r="BB93" s="209"/>
      <c r="BC93" s="210"/>
      <c r="BD93" s="209"/>
      <c r="BE93" s="209"/>
      <c r="BF93" s="210"/>
      <c r="BG93" s="209"/>
      <c r="BH93" s="209"/>
      <c r="BI93" s="210"/>
      <c r="BJ93" s="55">
        <f t="shared" si="32"/>
        <v>0</v>
      </c>
      <c r="BK93" s="55">
        <f t="shared" si="32"/>
        <v>0</v>
      </c>
      <c r="BL93" s="210"/>
      <c r="BM93" s="269">
        <f t="shared" si="34"/>
        <v>0</v>
      </c>
    </row>
    <row r="94" spans="1:65" hidden="1" x14ac:dyDescent="0.55000000000000004">
      <c r="A94" s="216"/>
      <c r="B94" s="217"/>
      <c r="C94" s="217"/>
      <c r="D94" s="214"/>
      <c r="E94" s="217"/>
      <c r="F94" s="214" t="s">
        <v>42</v>
      </c>
      <c r="G94" s="217"/>
      <c r="H94" s="219"/>
      <c r="I94" s="226"/>
      <c r="J94" s="209"/>
      <c r="K94" s="209"/>
      <c r="L94" s="209"/>
      <c r="M94" s="209"/>
      <c r="N94" s="210"/>
      <c r="O94" s="210"/>
      <c r="P94" s="211" t="e">
        <f t="shared" si="33"/>
        <v>#DIV/0!</v>
      </c>
      <c r="Q94" s="330"/>
      <c r="R94" s="330"/>
      <c r="S94" s="210"/>
      <c r="T94" s="209"/>
      <c r="U94" s="209"/>
      <c r="V94" s="210"/>
      <c r="W94" s="209"/>
      <c r="X94" s="209"/>
      <c r="Y94" s="210"/>
      <c r="Z94" s="209"/>
      <c r="AA94" s="209"/>
      <c r="AB94" s="210"/>
      <c r="AC94" s="209"/>
      <c r="AD94" s="209"/>
      <c r="AE94" s="210"/>
      <c r="AF94" s="331"/>
      <c r="AG94" s="209"/>
      <c r="AH94" s="210"/>
      <c r="AI94" s="209"/>
      <c r="AJ94" s="209"/>
      <c r="AK94" s="210"/>
      <c r="AL94" s="209"/>
      <c r="AM94" s="209"/>
      <c r="AN94" s="210"/>
      <c r="AO94" s="209"/>
      <c r="AP94" s="209"/>
      <c r="AQ94" s="210"/>
      <c r="AR94" s="209"/>
      <c r="AS94" s="209"/>
      <c r="AT94" s="210"/>
      <c r="AU94" s="209"/>
      <c r="AV94" s="209"/>
      <c r="AW94" s="210"/>
      <c r="AX94" s="209"/>
      <c r="AY94" s="209"/>
      <c r="AZ94" s="210"/>
      <c r="BA94" s="209"/>
      <c r="BB94" s="209"/>
      <c r="BC94" s="210"/>
      <c r="BD94" s="209"/>
      <c r="BE94" s="209"/>
      <c r="BF94" s="210"/>
      <c r="BG94" s="209"/>
      <c r="BH94" s="209"/>
      <c r="BI94" s="210"/>
      <c r="BJ94" s="55">
        <f t="shared" si="32"/>
        <v>0</v>
      </c>
      <c r="BK94" s="55">
        <f t="shared" si="32"/>
        <v>0</v>
      </c>
      <c r="BL94" s="210"/>
      <c r="BM94" s="269">
        <f t="shared" si="34"/>
        <v>0</v>
      </c>
    </row>
    <row r="95" spans="1:65" hidden="1" x14ac:dyDescent="0.55000000000000004">
      <c r="A95" s="216"/>
      <c r="B95" s="217"/>
      <c r="C95" s="217"/>
      <c r="D95" s="214"/>
      <c r="E95" s="217"/>
      <c r="F95" s="214" t="s">
        <v>47</v>
      </c>
      <c r="G95" s="217"/>
      <c r="H95" s="219"/>
      <c r="I95" s="226"/>
      <c r="J95" s="209"/>
      <c r="K95" s="209"/>
      <c r="L95" s="209"/>
      <c r="M95" s="209"/>
      <c r="N95" s="210"/>
      <c r="O95" s="210"/>
      <c r="P95" s="211" t="e">
        <f t="shared" si="33"/>
        <v>#DIV/0!</v>
      </c>
      <c r="Q95" s="330"/>
      <c r="R95" s="330"/>
      <c r="S95" s="210"/>
      <c r="T95" s="209"/>
      <c r="U95" s="209"/>
      <c r="V95" s="210"/>
      <c r="W95" s="209"/>
      <c r="X95" s="209"/>
      <c r="Y95" s="210"/>
      <c r="Z95" s="209"/>
      <c r="AA95" s="209"/>
      <c r="AB95" s="210"/>
      <c r="AC95" s="209"/>
      <c r="AD95" s="209"/>
      <c r="AE95" s="210"/>
      <c r="AF95" s="331"/>
      <c r="AG95" s="209"/>
      <c r="AH95" s="210"/>
      <c r="AI95" s="209"/>
      <c r="AJ95" s="209"/>
      <c r="AK95" s="210"/>
      <c r="AL95" s="209"/>
      <c r="AM95" s="209"/>
      <c r="AN95" s="210"/>
      <c r="AO95" s="209"/>
      <c r="AP95" s="209"/>
      <c r="AQ95" s="210"/>
      <c r="AR95" s="209"/>
      <c r="AS95" s="209"/>
      <c r="AT95" s="210"/>
      <c r="AU95" s="209"/>
      <c r="AV95" s="209"/>
      <c r="AW95" s="210"/>
      <c r="AX95" s="209"/>
      <c r="AY95" s="209"/>
      <c r="AZ95" s="210"/>
      <c r="BA95" s="209"/>
      <c r="BB95" s="209"/>
      <c r="BC95" s="210"/>
      <c r="BD95" s="209"/>
      <c r="BE95" s="209"/>
      <c r="BF95" s="210"/>
      <c r="BG95" s="209"/>
      <c r="BH95" s="209"/>
      <c r="BI95" s="210"/>
      <c r="BJ95" s="55">
        <f t="shared" si="32"/>
        <v>0</v>
      </c>
      <c r="BK95" s="55">
        <f t="shared" si="32"/>
        <v>0</v>
      </c>
      <c r="BL95" s="210"/>
      <c r="BM95" s="269">
        <f t="shared" si="34"/>
        <v>0</v>
      </c>
    </row>
    <row r="96" spans="1:65" hidden="1" x14ac:dyDescent="0.55000000000000004">
      <c r="A96" s="216"/>
      <c r="B96" s="217"/>
      <c r="C96" s="217"/>
      <c r="D96" s="214"/>
      <c r="E96" s="217"/>
      <c r="F96" s="214" t="s">
        <v>59</v>
      </c>
      <c r="G96" s="217"/>
      <c r="H96" s="219"/>
      <c r="I96" s="226"/>
      <c r="J96" s="209"/>
      <c r="K96" s="209"/>
      <c r="L96" s="209"/>
      <c r="M96" s="209"/>
      <c r="N96" s="210"/>
      <c r="O96" s="210"/>
      <c r="P96" s="211" t="e">
        <f t="shared" si="33"/>
        <v>#DIV/0!</v>
      </c>
      <c r="Q96" s="330"/>
      <c r="R96" s="330"/>
      <c r="S96" s="210"/>
      <c r="T96" s="209"/>
      <c r="U96" s="209"/>
      <c r="V96" s="210"/>
      <c r="W96" s="209"/>
      <c r="X96" s="209"/>
      <c r="Y96" s="210"/>
      <c r="Z96" s="209"/>
      <c r="AA96" s="209"/>
      <c r="AB96" s="210"/>
      <c r="AC96" s="209"/>
      <c r="AD96" s="209"/>
      <c r="AE96" s="210"/>
      <c r="AF96" s="331"/>
      <c r="AG96" s="209"/>
      <c r="AH96" s="210"/>
      <c r="AI96" s="209"/>
      <c r="AJ96" s="209"/>
      <c r="AK96" s="210"/>
      <c r="AL96" s="209"/>
      <c r="AM96" s="209"/>
      <c r="AN96" s="210"/>
      <c r="AO96" s="209"/>
      <c r="AP96" s="209"/>
      <c r="AQ96" s="210"/>
      <c r="AR96" s="209"/>
      <c r="AS96" s="209"/>
      <c r="AT96" s="210"/>
      <c r="AU96" s="209"/>
      <c r="AV96" s="209"/>
      <c r="AW96" s="210"/>
      <c r="AX96" s="209"/>
      <c r="AY96" s="209"/>
      <c r="AZ96" s="210"/>
      <c r="BA96" s="209"/>
      <c r="BB96" s="209"/>
      <c r="BC96" s="210"/>
      <c r="BD96" s="209"/>
      <c r="BE96" s="209"/>
      <c r="BF96" s="210"/>
      <c r="BG96" s="209"/>
      <c r="BH96" s="209"/>
      <c r="BI96" s="210"/>
      <c r="BJ96" s="55">
        <f t="shared" si="32"/>
        <v>0</v>
      </c>
      <c r="BK96" s="55">
        <f t="shared" si="32"/>
        <v>0</v>
      </c>
      <c r="BL96" s="210"/>
      <c r="BM96" s="269">
        <f t="shared" si="34"/>
        <v>0</v>
      </c>
    </row>
    <row r="97" spans="1:65" hidden="1" x14ac:dyDescent="0.55000000000000004">
      <c r="A97" s="216"/>
      <c r="B97" s="217"/>
      <c r="C97" s="217"/>
      <c r="D97" s="214"/>
      <c r="E97" s="214" t="s">
        <v>67</v>
      </c>
      <c r="F97" s="214"/>
      <c r="G97" s="217"/>
      <c r="H97" s="219"/>
      <c r="I97" s="226"/>
      <c r="J97" s="209"/>
      <c r="K97" s="209"/>
      <c r="L97" s="209"/>
      <c r="M97" s="209"/>
      <c r="N97" s="210"/>
      <c r="O97" s="210"/>
      <c r="P97" s="211" t="e">
        <f t="shared" si="33"/>
        <v>#DIV/0!</v>
      </c>
      <c r="Q97" s="330"/>
      <c r="R97" s="330"/>
      <c r="S97" s="210"/>
      <c r="T97" s="209"/>
      <c r="U97" s="209"/>
      <c r="V97" s="210"/>
      <c r="W97" s="209"/>
      <c r="X97" s="209"/>
      <c r="Y97" s="210"/>
      <c r="Z97" s="209"/>
      <c r="AA97" s="209"/>
      <c r="AB97" s="210"/>
      <c r="AC97" s="209"/>
      <c r="AD97" s="209"/>
      <c r="AE97" s="210"/>
      <c r="AF97" s="331"/>
      <c r="AG97" s="209"/>
      <c r="AH97" s="210"/>
      <c r="AI97" s="209"/>
      <c r="AJ97" s="209"/>
      <c r="AK97" s="210"/>
      <c r="AL97" s="209"/>
      <c r="AM97" s="209"/>
      <c r="AN97" s="210"/>
      <c r="AO97" s="209"/>
      <c r="AP97" s="209"/>
      <c r="AQ97" s="210"/>
      <c r="AR97" s="209"/>
      <c r="AS97" s="209"/>
      <c r="AT97" s="210"/>
      <c r="AU97" s="209"/>
      <c r="AV97" s="209"/>
      <c r="AW97" s="210"/>
      <c r="AX97" s="209"/>
      <c r="AY97" s="209"/>
      <c r="AZ97" s="210"/>
      <c r="BA97" s="209"/>
      <c r="BB97" s="209"/>
      <c r="BC97" s="210"/>
      <c r="BD97" s="209"/>
      <c r="BE97" s="209"/>
      <c r="BF97" s="210"/>
      <c r="BG97" s="209"/>
      <c r="BH97" s="209"/>
      <c r="BI97" s="210"/>
      <c r="BJ97" s="55">
        <f t="shared" si="32"/>
        <v>0</v>
      </c>
      <c r="BK97" s="55">
        <f t="shared" si="32"/>
        <v>0</v>
      </c>
      <c r="BL97" s="210"/>
      <c r="BM97" s="269">
        <f t="shared" si="34"/>
        <v>0</v>
      </c>
    </row>
    <row r="98" spans="1:65" hidden="1" x14ac:dyDescent="0.55000000000000004">
      <c r="A98" s="216"/>
      <c r="B98" s="217"/>
      <c r="C98" s="217"/>
      <c r="D98" s="214" t="s">
        <v>70</v>
      </c>
      <c r="E98" s="217"/>
      <c r="F98" s="217"/>
      <c r="G98" s="217"/>
      <c r="H98" s="219"/>
      <c r="I98" s="226"/>
      <c r="J98" s="209"/>
      <c r="K98" s="209"/>
      <c r="L98" s="209"/>
      <c r="M98" s="209"/>
      <c r="N98" s="210"/>
      <c r="O98" s="210"/>
      <c r="P98" s="211" t="e">
        <f t="shared" si="33"/>
        <v>#DIV/0!</v>
      </c>
      <c r="Q98" s="330"/>
      <c r="R98" s="330"/>
      <c r="S98" s="210"/>
      <c r="T98" s="209"/>
      <c r="U98" s="209"/>
      <c r="V98" s="210"/>
      <c r="W98" s="209"/>
      <c r="X98" s="209"/>
      <c r="Y98" s="210"/>
      <c r="Z98" s="209"/>
      <c r="AA98" s="209"/>
      <c r="AB98" s="210"/>
      <c r="AC98" s="209"/>
      <c r="AD98" s="209"/>
      <c r="AE98" s="210"/>
      <c r="AF98" s="331"/>
      <c r="AG98" s="209"/>
      <c r="AH98" s="210"/>
      <c r="AI98" s="209"/>
      <c r="AJ98" s="209"/>
      <c r="AK98" s="210"/>
      <c r="AL98" s="209"/>
      <c r="AM98" s="209"/>
      <c r="AN98" s="210"/>
      <c r="AO98" s="209"/>
      <c r="AP98" s="209"/>
      <c r="AQ98" s="210"/>
      <c r="AR98" s="209"/>
      <c r="AS98" s="209"/>
      <c r="AT98" s="210"/>
      <c r="AU98" s="209"/>
      <c r="AV98" s="209"/>
      <c r="AW98" s="210"/>
      <c r="AX98" s="209"/>
      <c r="AY98" s="209"/>
      <c r="AZ98" s="210"/>
      <c r="BA98" s="209"/>
      <c r="BB98" s="209"/>
      <c r="BC98" s="210"/>
      <c r="BD98" s="209"/>
      <c r="BE98" s="209"/>
      <c r="BF98" s="210"/>
      <c r="BG98" s="209"/>
      <c r="BH98" s="209"/>
      <c r="BI98" s="210"/>
      <c r="BJ98" s="55">
        <f t="shared" si="32"/>
        <v>0</v>
      </c>
      <c r="BK98" s="55">
        <f t="shared" si="32"/>
        <v>0</v>
      </c>
      <c r="BL98" s="210"/>
      <c r="BM98" s="269">
        <f t="shared" si="34"/>
        <v>0</v>
      </c>
    </row>
    <row r="99" spans="1:65" hidden="1" x14ac:dyDescent="0.55000000000000004">
      <c r="A99" s="216"/>
      <c r="B99" s="217"/>
      <c r="C99" s="217"/>
      <c r="D99" s="214"/>
      <c r="E99" s="214" t="s">
        <v>71</v>
      </c>
      <c r="F99" s="217"/>
      <c r="G99" s="217"/>
      <c r="H99" s="219"/>
      <c r="I99" s="226"/>
      <c r="J99" s="209"/>
      <c r="K99" s="209"/>
      <c r="L99" s="209"/>
      <c r="M99" s="209"/>
      <c r="N99" s="210"/>
      <c r="O99" s="210"/>
      <c r="P99" s="211" t="e">
        <f t="shared" si="33"/>
        <v>#DIV/0!</v>
      </c>
      <c r="Q99" s="330"/>
      <c r="R99" s="330"/>
      <c r="S99" s="210"/>
      <c r="T99" s="209"/>
      <c r="U99" s="209"/>
      <c r="V99" s="210"/>
      <c r="W99" s="209"/>
      <c r="X99" s="209"/>
      <c r="Y99" s="210"/>
      <c r="Z99" s="209"/>
      <c r="AA99" s="209"/>
      <c r="AB99" s="210"/>
      <c r="AC99" s="209"/>
      <c r="AD99" s="209"/>
      <c r="AE99" s="210"/>
      <c r="AF99" s="331"/>
      <c r="AG99" s="209"/>
      <c r="AH99" s="210"/>
      <c r="AI99" s="209"/>
      <c r="AJ99" s="209"/>
      <c r="AK99" s="210"/>
      <c r="AL99" s="209"/>
      <c r="AM99" s="209"/>
      <c r="AN99" s="210"/>
      <c r="AO99" s="209"/>
      <c r="AP99" s="209"/>
      <c r="AQ99" s="210"/>
      <c r="AR99" s="209"/>
      <c r="AS99" s="209"/>
      <c r="AT99" s="210"/>
      <c r="AU99" s="209"/>
      <c r="AV99" s="209"/>
      <c r="AW99" s="210"/>
      <c r="AX99" s="209"/>
      <c r="AY99" s="209"/>
      <c r="AZ99" s="210"/>
      <c r="BA99" s="209"/>
      <c r="BB99" s="209"/>
      <c r="BC99" s="210"/>
      <c r="BD99" s="209"/>
      <c r="BE99" s="209"/>
      <c r="BF99" s="210"/>
      <c r="BG99" s="209"/>
      <c r="BH99" s="209"/>
      <c r="BI99" s="210"/>
      <c r="BJ99" s="55">
        <f t="shared" si="32"/>
        <v>0</v>
      </c>
      <c r="BK99" s="55">
        <f t="shared" si="32"/>
        <v>0</v>
      </c>
      <c r="BL99" s="210"/>
      <c r="BM99" s="269">
        <f t="shared" si="34"/>
        <v>0</v>
      </c>
    </row>
    <row r="100" spans="1:65" hidden="1" x14ac:dyDescent="0.55000000000000004">
      <c r="A100" s="216"/>
      <c r="B100" s="217"/>
      <c r="C100" s="217"/>
      <c r="D100" s="214"/>
      <c r="E100" s="214"/>
      <c r="F100" s="217" t="s">
        <v>127</v>
      </c>
      <c r="G100" s="217"/>
      <c r="H100" s="219"/>
      <c r="I100" s="226"/>
      <c r="J100" s="209"/>
      <c r="K100" s="209"/>
      <c r="L100" s="209"/>
      <c r="M100" s="209"/>
      <c r="N100" s="210"/>
      <c r="O100" s="210"/>
      <c r="P100" s="211" t="e">
        <f t="shared" si="33"/>
        <v>#DIV/0!</v>
      </c>
      <c r="Q100" s="330"/>
      <c r="R100" s="330"/>
      <c r="S100" s="210"/>
      <c r="T100" s="209"/>
      <c r="U100" s="209"/>
      <c r="V100" s="210"/>
      <c r="W100" s="209"/>
      <c r="X100" s="209"/>
      <c r="Y100" s="210"/>
      <c r="Z100" s="209"/>
      <c r="AA100" s="209"/>
      <c r="AB100" s="210"/>
      <c r="AC100" s="209"/>
      <c r="AD100" s="209"/>
      <c r="AE100" s="210"/>
      <c r="AF100" s="331"/>
      <c r="AG100" s="209"/>
      <c r="AH100" s="210"/>
      <c r="AI100" s="209"/>
      <c r="AJ100" s="209"/>
      <c r="AK100" s="210"/>
      <c r="AL100" s="209"/>
      <c r="AM100" s="209"/>
      <c r="AN100" s="210"/>
      <c r="AO100" s="209"/>
      <c r="AP100" s="209"/>
      <c r="AQ100" s="210"/>
      <c r="AR100" s="209"/>
      <c r="AS100" s="209"/>
      <c r="AT100" s="210"/>
      <c r="AU100" s="209"/>
      <c r="AV100" s="209"/>
      <c r="AW100" s="210"/>
      <c r="AX100" s="209"/>
      <c r="AY100" s="209"/>
      <c r="AZ100" s="210"/>
      <c r="BA100" s="209"/>
      <c r="BB100" s="209"/>
      <c r="BC100" s="210"/>
      <c r="BD100" s="209"/>
      <c r="BE100" s="209"/>
      <c r="BF100" s="210"/>
      <c r="BG100" s="209"/>
      <c r="BH100" s="209"/>
      <c r="BI100" s="210"/>
      <c r="BJ100" s="55">
        <f t="shared" si="32"/>
        <v>0</v>
      </c>
      <c r="BK100" s="55">
        <f t="shared" si="32"/>
        <v>0</v>
      </c>
      <c r="BL100" s="210"/>
      <c r="BM100" s="269">
        <f t="shared" si="34"/>
        <v>0</v>
      </c>
    </row>
    <row r="101" spans="1:65" hidden="1" x14ac:dyDescent="0.55000000000000004">
      <c r="A101" s="216"/>
      <c r="B101" s="217"/>
      <c r="C101" s="214" t="s">
        <v>136</v>
      </c>
      <c r="D101" s="217"/>
      <c r="E101" s="217"/>
      <c r="F101" s="217"/>
      <c r="G101" s="217"/>
      <c r="H101" s="219"/>
      <c r="I101" s="226"/>
      <c r="J101" s="209"/>
      <c r="K101" s="209"/>
      <c r="L101" s="209"/>
      <c r="M101" s="209"/>
      <c r="N101" s="210"/>
      <c r="O101" s="210"/>
      <c r="P101" s="211" t="e">
        <f t="shared" si="33"/>
        <v>#DIV/0!</v>
      </c>
      <c r="Q101" s="330"/>
      <c r="R101" s="330"/>
      <c r="S101" s="210"/>
      <c r="T101" s="209"/>
      <c r="U101" s="209"/>
      <c r="V101" s="210"/>
      <c r="W101" s="209"/>
      <c r="X101" s="209"/>
      <c r="Y101" s="210"/>
      <c r="Z101" s="209"/>
      <c r="AA101" s="209"/>
      <c r="AB101" s="210"/>
      <c r="AC101" s="209"/>
      <c r="AD101" s="209"/>
      <c r="AE101" s="210"/>
      <c r="AF101" s="331"/>
      <c r="AG101" s="209"/>
      <c r="AH101" s="210"/>
      <c r="AI101" s="209"/>
      <c r="AJ101" s="209"/>
      <c r="AK101" s="210"/>
      <c r="AL101" s="209"/>
      <c r="AM101" s="209"/>
      <c r="AN101" s="210"/>
      <c r="AO101" s="209"/>
      <c r="AP101" s="209"/>
      <c r="AQ101" s="210"/>
      <c r="AR101" s="209"/>
      <c r="AS101" s="209"/>
      <c r="AT101" s="210"/>
      <c r="AU101" s="209"/>
      <c r="AV101" s="209"/>
      <c r="AW101" s="210"/>
      <c r="AX101" s="209"/>
      <c r="AY101" s="209"/>
      <c r="AZ101" s="210"/>
      <c r="BA101" s="209"/>
      <c r="BB101" s="209"/>
      <c r="BC101" s="210"/>
      <c r="BD101" s="209"/>
      <c r="BE101" s="209"/>
      <c r="BF101" s="210"/>
      <c r="BG101" s="209"/>
      <c r="BH101" s="209"/>
      <c r="BI101" s="210"/>
      <c r="BJ101" s="55">
        <f t="shared" si="32"/>
        <v>0</v>
      </c>
      <c r="BK101" s="55">
        <f t="shared" si="32"/>
        <v>0</v>
      </c>
      <c r="BL101" s="210"/>
      <c r="BM101" s="269">
        <f t="shared" si="34"/>
        <v>0</v>
      </c>
    </row>
    <row r="102" spans="1:65" hidden="1" x14ac:dyDescent="0.55000000000000004">
      <c r="A102" s="216"/>
      <c r="B102" s="217"/>
      <c r="C102" s="217"/>
      <c r="D102" s="214" t="s">
        <v>40</v>
      </c>
      <c r="E102" s="217"/>
      <c r="F102" s="217"/>
      <c r="G102" s="217"/>
      <c r="H102" s="219"/>
      <c r="I102" s="226"/>
      <c r="J102" s="209"/>
      <c r="K102" s="209"/>
      <c r="L102" s="209"/>
      <c r="M102" s="209"/>
      <c r="N102" s="210"/>
      <c r="O102" s="210"/>
      <c r="P102" s="211" t="e">
        <f t="shared" si="33"/>
        <v>#DIV/0!</v>
      </c>
      <c r="Q102" s="330"/>
      <c r="R102" s="330"/>
      <c r="S102" s="210"/>
      <c r="T102" s="209"/>
      <c r="U102" s="209"/>
      <c r="V102" s="210"/>
      <c r="W102" s="209"/>
      <c r="X102" s="209"/>
      <c r="Y102" s="210"/>
      <c r="Z102" s="209"/>
      <c r="AA102" s="209"/>
      <c r="AB102" s="210"/>
      <c r="AC102" s="209"/>
      <c r="AD102" s="209"/>
      <c r="AE102" s="210"/>
      <c r="AF102" s="331"/>
      <c r="AG102" s="209"/>
      <c r="AH102" s="210"/>
      <c r="AI102" s="209"/>
      <c r="AJ102" s="209"/>
      <c r="AK102" s="210"/>
      <c r="AL102" s="209"/>
      <c r="AM102" s="209"/>
      <c r="AN102" s="210"/>
      <c r="AO102" s="209"/>
      <c r="AP102" s="209"/>
      <c r="AQ102" s="210"/>
      <c r="AR102" s="209"/>
      <c r="AS102" s="209"/>
      <c r="AT102" s="210"/>
      <c r="AU102" s="209"/>
      <c r="AV102" s="209"/>
      <c r="AW102" s="210"/>
      <c r="AX102" s="209"/>
      <c r="AY102" s="209"/>
      <c r="AZ102" s="210"/>
      <c r="BA102" s="209"/>
      <c r="BB102" s="209"/>
      <c r="BC102" s="210"/>
      <c r="BD102" s="209"/>
      <c r="BE102" s="209"/>
      <c r="BF102" s="210"/>
      <c r="BG102" s="209"/>
      <c r="BH102" s="209"/>
      <c r="BI102" s="210"/>
      <c r="BJ102" s="55">
        <f t="shared" si="32"/>
        <v>0</v>
      </c>
      <c r="BK102" s="55">
        <f t="shared" si="32"/>
        <v>0</v>
      </c>
      <c r="BL102" s="210"/>
      <c r="BM102" s="269">
        <f t="shared" si="34"/>
        <v>0</v>
      </c>
    </row>
    <row r="103" spans="1:65" hidden="1" x14ac:dyDescent="0.55000000000000004">
      <c r="A103" s="216"/>
      <c r="B103" s="217"/>
      <c r="C103" s="217"/>
      <c r="D103" s="214"/>
      <c r="E103" s="214" t="s">
        <v>41</v>
      </c>
      <c r="F103" s="217"/>
      <c r="G103" s="217"/>
      <c r="H103" s="219"/>
      <c r="I103" s="226"/>
      <c r="J103" s="209"/>
      <c r="K103" s="209"/>
      <c r="L103" s="209"/>
      <c r="M103" s="209"/>
      <c r="N103" s="210"/>
      <c r="O103" s="210"/>
      <c r="P103" s="211" t="e">
        <f t="shared" si="33"/>
        <v>#DIV/0!</v>
      </c>
      <c r="Q103" s="330"/>
      <c r="R103" s="330"/>
      <c r="S103" s="210"/>
      <c r="T103" s="209"/>
      <c r="U103" s="209"/>
      <c r="V103" s="210"/>
      <c r="W103" s="209"/>
      <c r="X103" s="209"/>
      <c r="Y103" s="210"/>
      <c r="Z103" s="209"/>
      <c r="AA103" s="209"/>
      <c r="AB103" s="210"/>
      <c r="AC103" s="209"/>
      <c r="AD103" s="209"/>
      <c r="AE103" s="210"/>
      <c r="AF103" s="331"/>
      <c r="AG103" s="209"/>
      <c r="AH103" s="210"/>
      <c r="AI103" s="209"/>
      <c r="AJ103" s="209"/>
      <c r="AK103" s="210"/>
      <c r="AL103" s="209"/>
      <c r="AM103" s="209"/>
      <c r="AN103" s="210"/>
      <c r="AO103" s="209"/>
      <c r="AP103" s="209"/>
      <c r="AQ103" s="210"/>
      <c r="AR103" s="209"/>
      <c r="AS103" s="209"/>
      <c r="AT103" s="210"/>
      <c r="AU103" s="209"/>
      <c r="AV103" s="209"/>
      <c r="AW103" s="210"/>
      <c r="AX103" s="209"/>
      <c r="AY103" s="209"/>
      <c r="AZ103" s="210"/>
      <c r="BA103" s="209"/>
      <c r="BB103" s="209"/>
      <c r="BC103" s="210"/>
      <c r="BD103" s="209"/>
      <c r="BE103" s="209"/>
      <c r="BF103" s="210"/>
      <c r="BG103" s="209"/>
      <c r="BH103" s="209"/>
      <c r="BI103" s="210"/>
      <c r="BJ103" s="55">
        <f t="shared" si="32"/>
        <v>0</v>
      </c>
      <c r="BK103" s="55">
        <f t="shared" si="32"/>
        <v>0</v>
      </c>
      <c r="BL103" s="210"/>
      <c r="BM103" s="269">
        <f t="shared" si="34"/>
        <v>0</v>
      </c>
    </row>
    <row r="104" spans="1:65" hidden="1" x14ac:dyDescent="0.55000000000000004">
      <c r="A104" s="216"/>
      <c r="B104" s="217"/>
      <c r="C104" s="217"/>
      <c r="D104" s="214"/>
      <c r="E104" s="217"/>
      <c r="F104" s="214" t="s">
        <v>42</v>
      </c>
      <c r="G104" s="217"/>
      <c r="H104" s="219"/>
      <c r="I104" s="226"/>
      <c r="J104" s="209"/>
      <c r="K104" s="209"/>
      <c r="L104" s="209"/>
      <c r="M104" s="209"/>
      <c r="N104" s="210"/>
      <c r="O104" s="210"/>
      <c r="P104" s="211" t="e">
        <f t="shared" si="33"/>
        <v>#DIV/0!</v>
      </c>
      <c r="Q104" s="330"/>
      <c r="R104" s="330"/>
      <c r="S104" s="210"/>
      <c r="T104" s="209"/>
      <c r="U104" s="209"/>
      <c r="V104" s="210"/>
      <c r="W104" s="209"/>
      <c r="X104" s="209"/>
      <c r="Y104" s="210"/>
      <c r="Z104" s="209"/>
      <c r="AA104" s="209"/>
      <c r="AB104" s="210"/>
      <c r="AC104" s="209"/>
      <c r="AD104" s="209"/>
      <c r="AE104" s="210"/>
      <c r="AF104" s="331"/>
      <c r="AG104" s="209"/>
      <c r="AH104" s="210"/>
      <c r="AI104" s="209"/>
      <c r="AJ104" s="209"/>
      <c r="AK104" s="210"/>
      <c r="AL104" s="209"/>
      <c r="AM104" s="209"/>
      <c r="AN104" s="210"/>
      <c r="AO104" s="209"/>
      <c r="AP104" s="209"/>
      <c r="AQ104" s="210"/>
      <c r="AR104" s="209"/>
      <c r="AS104" s="209"/>
      <c r="AT104" s="210"/>
      <c r="AU104" s="209"/>
      <c r="AV104" s="209"/>
      <c r="AW104" s="210"/>
      <c r="AX104" s="209"/>
      <c r="AY104" s="209"/>
      <c r="AZ104" s="210"/>
      <c r="BA104" s="209"/>
      <c r="BB104" s="209"/>
      <c r="BC104" s="210"/>
      <c r="BD104" s="209"/>
      <c r="BE104" s="209"/>
      <c r="BF104" s="210"/>
      <c r="BG104" s="209"/>
      <c r="BH104" s="209"/>
      <c r="BI104" s="210"/>
      <c r="BJ104" s="55">
        <f t="shared" si="32"/>
        <v>0</v>
      </c>
      <c r="BK104" s="55">
        <f t="shared" si="32"/>
        <v>0</v>
      </c>
      <c r="BL104" s="210"/>
      <c r="BM104" s="269">
        <f t="shared" si="34"/>
        <v>0</v>
      </c>
    </row>
    <row r="105" spans="1:65" hidden="1" x14ac:dyDescent="0.55000000000000004">
      <c r="A105" s="216"/>
      <c r="B105" s="217"/>
      <c r="C105" s="217"/>
      <c r="D105" s="214"/>
      <c r="E105" s="217"/>
      <c r="F105" s="214" t="s">
        <v>47</v>
      </c>
      <c r="G105" s="217"/>
      <c r="H105" s="219"/>
      <c r="I105" s="226"/>
      <c r="J105" s="209"/>
      <c r="K105" s="209"/>
      <c r="L105" s="209"/>
      <c r="M105" s="209"/>
      <c r="N105" s="210"/>
      <c r="O105" s="210"/>
      <c r="P105" s="211" t="e">
        <f t="shared" si="33"/>
        <v>#DIV/0!</v>
      </c>
      <c r="Q105" s="330"/>
      <c r="R105" s="330"/>
      <c r="S105" s="210"/>
      <c r="T105" s="209"/>
      <c r="U105" s="209"/>
      <c r="V105" s="210"/>
      <c r="W105" s="209"/>
      <c r="X105" s="209"/>
      <c r="Y105" s="210"/>
      <c r="Z105" s="209"/>
      <c r="AA105" s="209"/>
      <c r="AB105" s="210"/>
      <c r="AC105" s="209"/>
      <c r="AD105" s="209"/>
      <c r="AE105" s="210"/>
      <c r="AF105" s="331"/>
      <c r="AG105" s="209"/>
      <c r="AH105" s="210"/>
      <c r="AI105" s="209"/>
      <c r="AJ105" s="209"/>
      <c r="AK105" s="210"/>
      <c r="AL105" s="209"/>
      <c r="AM105" s="209"/>
      <c r="AN105" s="210"/>
      <c r="AO105" s="209"/>
      <c r="AP105" s="209"/>
      <c r="AQ105" s="210"/>
      <c r="AR105" s="209"/>
      <c r="AS105" s="209"/>
      <c r="AT105" s="210"/>
      <c r="AU105" s="209"/>
      <c r="AV105" s="209"/>
      <c r="AW105" s="210"/>
      <c r="AX105" s="209"/>
      <c r="AY105" s="209"/>
      <c r="AZ105" s="210"/>
      <c r="BA105" s="209"/>
      <c r="BB105" s="209"/>
      <c r="BC105" s="210"/>
      <c r="BD105" s="209"/>
      <c r="BE105" s="209"/>
      <c r="BF105" s="210"/>
      <c r="BG105" s="209"/>
      <c r="BH105" s="209"/>
      <c r="BI105" s="210"/>
      <c r="BJ105" s="55">
        <f t="shared" si="32"/>
        <v>0</v>
      </c>
      <c r="BK105" s="55">
        <f t="shared" si="32"/>
        <v>0</v>
      </c>
      <c r="BL105" s="210"/>
      <c r="BM105" s="269">
        <f t="shared" si="34"/>
        <v>0</v>
      </c>
    </row>
    <row r="106" spans="1:65" hidden="1" x14ac:dyDescent="0.55000000000000004">
      <c r="A106" s="216"/>
      <c r="B106" s="217"/>
      <c r="C106" s="217"/>
      <c r="D106" s="214"/>
      <c r="E106" s="217"/>
      <c r="F106" s="214" t="s">
        <v>59</v>
      </c>
      <c r="G106" s="217"/>
      <c r="H106" s="219"/>
      <c r="I106" s="226"/>
      <c r="J106" s="209"/>
      <c r="K106" s="209"/>
      <c r="L106" s="209"/>
      <c r="M106" s="209"/>
      <c r="N106" s="210"/>
      <c r="O106" s="210"/>
      <c r="P106" s="211" t="e">
        <f t="shared" si="33"/>
        <v>#DIV/0!</v>
      </c>
      <c r="Q106" s="330"/>
      <c r="R106" s="330"/>
      <c r="S106" s="210"/>
      <c r="T106" s="209"/>
      <c r="U106" s="209"/>
      <c r="V106" s="210"/>
      <c r="W106" s="209"/>
      <c r="X106" s="209"/>
      <c r="Y106" s="210"/>
      <c r="Z106" s="209"/>
      <c r="AA106" s="209"/>
      <c r="AB106" s="210"/>
      <c r="AC106" s="209"/>
      <c r="AD106" s="209"/>
      <c r="AE106" s="210"/>
      <c r="AF106" s="331"/>
      <c r="AG106" s="209"/>
      <c r="AH106" s="210"/>
      <c r="AI106" s="209"/>
      <c r="AJ106" s="209"/>
      <c r="AK106" s="210"/>
      <c r="AL106" s="209"/>
      <c r="AM106" s="209"/>
      <c r="AN106" s="210"/>
      <c r="AO106" s="209"/>
      <c r="AP106" s="209"/>
      <c r="AQ106" s="210"/>
      <c r="AR106" s="209"/>
      <c r="AS106" s="209"/>
      <c r="AT106" s="210"/>
      <c r="AU106" s="209"/>
      <c r="AV106" s="209"/>
      <c r="AW106" s="210"/>
      <c r="AX106" s="209"/>
      <c r="AY106" s="209"/>
      <c r="AZ106" s="210"/>
      <c r="BA106" s="209"/>
      <c r="BB106" s="209"/>
      <c r="BC106" s="210"/>
      <c r="BD106" s="209"/>
      <c r="BE106" s="209"/>
      <c r="BF106" s="210"/>
      <c r="BG106" s="209"/>
      <c r="BH106" s="209"/>
      <c r="BI106" s="210"/>
      <c r="BJ106" s="55">
        <f t="shared" si="32"/>
        <v>0</v>
      </c>
      <c r="BK106" s="55">
        <f t="shared" si="32"/>
        <v>0</v>
      </c>
      <c r="BL106" s="210"/>
      <c r="BM106" s="269">
        <f t="shared" si="34"/>
        <v>0</v>
      </c>
    </row>
    <row r="107" spans="1:65" hidden="1" x14ac:dyDescent="0.55000000000000004">
      <c r="A107" s="216"/>
      <c r="B107" s="217"/>
      <c r="C107" s="217"/>
      <c r="D107" s="214"/>
      <c r="E107" s="214" t="s">
        <v>67</v>
      </c>
      <c r="F107" s="214"/>
      <c r="G107" s="217"/>
      <c r="H107" s="219"/>
      <c r="I107" s="226"/>
      <c r="J107" s="209"/>
      <c r="K107" s="209"/>
      <c r="L107" s="209"/>
      <c r="M107" s="209"/>
      <c r="N107" s="210"/>
      <c r="O107" s="210"/>
      <c r="P107" s="211" t="e">
        <f t="shared" si="33"/>
        <v>#DIV/0!</v>
      </c>
      <c r="Q107" s="330"/>
      <c r="R107" s="330"/>
      <c r="S107" s="210"/>
      <c r="T107" s="209"/>
      <c r="U107" s="209"/>
      <c r="V107" s="210"/>
      <c r="W107" s="209"/>
      <c r="X107" s="209"/>
      <c r="Y107" s="210"/>
      <c r="Z107" s="209"/>
      <c r="AA107" s="209"/>
      <c r="AB107" s="210"/>
      <c r="AC107" s="209"/>
      <c r="AD107" s="209"/>
      <c r="AE107" s="210"/>
      <c r="AF107" s="331"/>
      <c r="AG107" s="209"/>
      <c r="AH107" s="210"/>
      <c r="AI107" s="209"/>
      <c r="AJ107" s="209"/>
      <c r="AK107" s="210"/>
      <c r="AL107" s="209"/>
      <c r="AM107" s="209"/>
      <c r="AN107" s="210"/>
      <c r="AO107" s="209"/>
      <c r="AP107" s="209"/>
      <c r="AQ107" s="210"/>
      <c r="AR107" s="209"/>
      <c r="AS107" s="209"/>
      <c r="AT107" s="210"/>
      <c r="AU107" s="209"/>
      <c r="AV107" s="209"/>
      <c r="AW107" s="210"/>
      <c r="AX107" s="209"/>
      <c r="AY107" s="209"/>
      <c r="AZ107" s="210"/>
      <c r="BA107" s="209"/>
      <c r="BB107" s="209"/>
      <c r="BC107" s="210"/>
      <c r="BD107" s="209"/>
      <c r="BE107" s="209"/>
      <c r="BF107" s="210"/>
      <c r="BG107" s="209"/>
      <c r="BH107" s="209"/>
      <c r="BI107" s="210"/>
      <c r="BJ107" s="55">
        <f t="shared" si="32"/>
        <v>0</v>
      </c>
      <c r="BK107" s="55">
        <f t="shared" si="32"/>
        <v>0</v>
      </c>
      <c r="BL107" s="210"/>
      <c r="BM107" s="269">
        <f t="shared" si="34"/>
        <v>0</v>
      </c>
    </row>
    <row r="108" spans="1:65" hidden="1" x14ac:dyDescent="0.55000000000000004">
      <c r="A108" s="216"/>
      <c r="B108" s="217"/>
      <c r="C108" s="217"/>
      <c r="D108" s="214" t="s">
        <v>77</v>
      </c>
      <c r="E108" s="217"/>
      <c r="F108" s="217"/>
      <c r="G108" s="217"/>
      <c r="H108" s="219"/>
      <c r="I108" s="226"/>
      <c r="J108" s="209"/>
      <c r="K108" s="209"/>
      <c r="L108" s="209"/>
      <c r="M108" s="209"/>
      <c r="N108" s="210"/>
      <c r="O108" s="210"/>
      <c r="P108" s="211" t="e">
        <f t="shared" si="33"/>
        <v>#DIV/0!</v>
      </c>
      <c r="Q108" s="330"/>
      <c r="R108" s="330"/>
      <c r="S108" s="210"/>
      <c r="T108" s="209"/>
      <c r="U108" s="209"/>
      <c r="V108" s="210"/>
      <c r="W108" s="209"/>
      <c r="X108" s="209"/>
      <c r="Y108" s="210"/>
      <c r="Z108" s="209"/>
      <c r="AA108" s="209"/>
      <c r="AB108" s="210"/>
      <c r="AC108" s="209"/>
      <c r="AD108" s="209"/>
      <c r="AE108" s="210"/>
      <c r="AF108" s="331"/>
      <c r="AG108" s="209"/>
      <c r="AH108" s="210"/>
      <c r="AI108" s="209"/>
      <c r="AJ108" s="209"/>
      <c r="AK108" s="210"/>
      <c r="AL108" s="209"/>
      <c r="AM108" s="209"/>
      <c r="AN108" s="210"/>
      <c r="AO108" s="209"/>
      <c r="AP108" s="209"/>
      <c r="AQ108" s="210"/>
      <c r="AR108" s="209"/>
      <c r="AS108" s="209"/>
      <c r="AT108" s="210"/>
      <c r="AU108" s="209"/>
      <c r="AV108" s="209"/>
      <c r="AW108" s="210"/>
      <c r="AX108" s="209"/>
      <c r="AY108" s="209"/>
      <c r="AZ108" s="210"/>
      <c r="BA108" s="209"/>
      <c r="BB108" s="209"/>
      <c r="BC108" s="210"/>
      <c r="BD108" s="209"/>
      <c r="BE108" s="209"/>
      <c r="BF108" s="210"/>
      <c r="BG108" s="209"/>
      <c r="BH108" s="209"/>
      <c r="BI108" s="210"/>
      <c r="BJ108" s="55">
        <f t="shared" si="32"/>
        <v>0</v>
      </c>
      <c r="BK108" s="55">
        <f t="shared" si="32"/>
        <v>0</v>
      </c>
      <c r="BL108" s="210"/>
      <c r="BM108" s="269">
        <f t="shared" si="34"/>
        <v>0</v>
      </c>
    </row>
    <row r="109" spans="1:65" hidden="1" x14ac:dyDescent="0.55000000000000004">
      <c r="A109" s="216"/>
      <c r="B109" s="217"/>
      <c r="C109" s="217"/>
      <c r="D109" s="214"/>
      <c r="E109" s="214" t="s">
        <v>78</v>
      </c>
      <c r="F109" s="217"/>
      <c r="G109" s="217"/>
      <c r="H109" s="219"/>
      <c r="I109" s="226"/>
      <c r="J109" s="209"/>
      <c r="K109" s="209"/>
      <c r="L109" s="209"/>
      <c r="M109" s="209"/>
      <c r="N109" s="210"/>
      <c r="O109" s="210"/>
      <c r="P109" s="211" t="e">
        <f t="shared" si="33"/>
        <v>#DIV/0!</v>
      </c>
      <c r="Q109" s="330"/>
      <c r="R109" s="330"/>
      <c r="S109" s="210"/>
      <c r="T109" s="209"/>
      <c r="U109" s="209"/>
      <c r="V109" s="210"/>
      <c r="W109" s="209"/>
      <c r="X109" s="209"/>
      <c r="Y109" s="210"/>
      <c r="Z109" s="209"/>
      <c r="AA109" s="209"/>
      <c r="AB109" s="210"/>
      <c r="AC109" s="209"/>
      <c r="AD109" s="209"/>
      <c r="AE109" s="210"/>
      <c r="AF109" s="331"/>
      <c r="AG109" s="209"/>
      <c r="AH109" s="210"/>
      <c r="AI109" s="209"/>
      <c r="AJ109" s="209"/>
      <c r="AK109" s="210"/>
      <c r="AL109" s="209"/>
      <c r="AM109" s="209"/>
      <c r="AN109" s="210"/>
      <c r="AO109" s="209"/>
      <c r="AP109" s="209"/>
      <c r="AQ109" s="210"/>
      <c r="AR109" s="209"/>
      <c r="AS109" s="209"/>
      <c r="AT109" s="210"/>
      <c r="AU109" s="209"/>
      <c r="AV109" s="209"/>
      <c r="AW109" s="210"/>
      <c r="AX109" s="209"/>
      <c r="AY109" s="209"/>
      <c r="AZ109" s="210"/>
      <c r="BA109" s="209"/>
      <c r="BB109" s="209"/>
      <c r="BC109" s="210"/>
      <c r="BD109" s="209"/>
      <c r="BE109" s="209"/>
      <c r="BF109" s="210"/>
      <c r="BG109" s="209"/>
      <c r="BH109" s="209"/>
      <c r="BI109" s="210"/>
      <c r="BJ109" s="55">
        <f t="shared" si="32"/>
        <v>0</v>
      </c>
      <c r="BK109" s="55">
        <f t="shared" si="32"/>
        <v>0</v>
      </c>
      <c r="BL109" s="210"/>
      <c r="BM109" s="269">
        <f t="shared" si="34"/>
        <v>0</v>
      </c>
    </row>
    <row r="110" spans="1:65" hidden="1" x14ac:dyDescent="0.55000000000000004">
      <c r="A110" s="216"/>
      <c r="B110" s="217"/>
      <c r="C110" s="217"/>
      <c r="D110" s="214"/>
      <c r="E110" s="217"/>
      <c r="F110" s="214" t="s">
        <v>79</v>
      </c>
      <c r="G110" s="217"/>
      <c r="H110" s="219"/>
      <c r="I110" s="226"/>
      <c r="J110" s="209"/>
      <c r="K110" s="209"/>
      <c r="L110" s="209"/>
      <c r="M110" s="209"/>
      <c r="N110" s="210"/>
      <c r="O110" s="210"/>
      <c r="P110" s="211" t="e">
        <f t="shared" si="33"/>
        <v>#DIV/0!</v>
      </c>
      <c r="Q110" s="330"/>
      <c r="R110" s="330"/>
      <c r="S110" s="210"/>
      <c r="T110" s="209"/>
      <c r="U110" s="209"/>
      <c r="V110" s="210"/>
      <c r="W110" s="209"/>
      <c r="X110" s="209"/>
      <c r="Y110" s="210"/>
      <c r="Z110" s="209"/>
      <c r="AA110" s="209"/>
      <c r="AB110" s="210"/>
      <c r="AC110" s="209"/>
      <c r="AD110" s="209"/>
      <c r="AE110" s="210"/>
      <c r="AF110" s="331"/>
      <c r="AG110" s="209"/>
      <c r="AH110" s="210"/>
      <c r="AI110" s="209"/>
      <c r="AJ110" s="209"/>
      <c r="AK110" s="210"/>
      <c r="AL110" s="209"/>
      <c r="AM110" s="209"/>
      <c r="AN110" s="210"/>
      <c r="AO110" s="209"/>
      <c r="AP110" s="209"/>
      <c r="AQ110" s="210"/>
      <c r="AR110" s="209"/>
      <c r="AS110" s="209"/>
      <c r="AT110" s="210"/>
      <c r="AU110" s="209"/>
      <c r="AV110" s="209"/>
      <c r="AW110" s="210"/>
      <c r="AX110" s="209"/>
      <c r="AY110" s="209"/>
      <c r="AZ110" s="210"/>
      <c r="BA110" s="209"/>
      <c r="BB110" s="209"/>
      <c r="BC110" s="210"/>
      <c r="BD110" s="209"/>
      <c r="BE110" s="209"/>
      <c r="BF110" s="210"/>
      <c r="BG110" s="209"/>
      <c r="BH110" s="209"/>
      <c r="BI110" s="210"/>
      <c r="BJ110" s="55">
        <f t="shared" si="32"/>
        <v>0</v>
      </c>
      <c r="BK110" s="55">
        <f t="shared" si="32"/>
        <v>0</v>
      </c>
      <c r="BL110" s="210"/>
      <c r="BM110" s="269">
        <f t="shared" si="34"/>
        <v>0</v>
      </c>
    </row>
    <row r="111" spans="1:65" hidden="1" x14ac:dyDescent="0.55000000000000004">
      <c r="A111" s="216"/>
      <c r="B111" s="217"/>
      <c r="C111" s="217"/>
      <c r="D111" s="214"/>
      <c r="E111" s="217"/>
      <c r="F111" s="214" t="s">
        <v>126</v>
      </c>
      <c r="G111" s="217"/>
      <c r="H111" s="219"/>
      <c r="I111" s="226"/>
      <c r="J111" s="209"/>
      <c r="K111" s="209"/>
      <c r="L111" s="209"/>
      <c r="M111" s="209"/>
      <c r="N111" s="210"/>
      <c r="O111" s="210"/>
      <c r="P111" s="211" t="e">
        <f t="shared" si="33"/>
        <v>#DIV/0!</v>
      </c>
      <c r="Q111" s="330"/>
      <c r="R111" s="330"/>
      <c r="S111" s="210"/>
      <c r="T111" s="209"/>
      <c r="U111" s="209"/>
      <c r="V111" s="210"/>
      <c r="W111" s="209"/>
      <c r="X111" s="209"/>
      <c r="Y111" s="210"/>
      <c r="Z111" s="209"/>
      <c r="AA111" s="209"/>
      <c r="AB111" s="210"/>
      <c r="AC111" s="209"/>
      <c r="AD111" s="209"/>
      <c r="AE111" s="210"/>
      <c r="AF111" s="331"/>
      <c r="AG111" s="209"/>
      <c r="AH111" s="210"/>
      <c r="AI111" s="209"/>
      <c r="AJ111" s="209"/>
      <c r="AK111" s="210"/>
      <c r="AL111" s="209"/>
      <c r="AM111" s="209"/>
      <c r="AN111" s="210"/>
      <c r="AO111" s="209"/>
      <c r="AP111" s="209"/>
      <c r="AQ111" s="210"/>
      <c r="AR111" s="209"/>
      <c r="AS111" s="209"/>
      <c r="AT111" s="210"/>
      <c r="AU111" s="209"/>
      <c r="AV111" s="209"/>
      <c r="AW111" s="210"/>
      <c r="AX111" s="209"/>
      <c r="AY111" s="209"/>
      <c r="AZ111" s="210"/>
      <c r="BA111" s="209"/>
      <c r="BB111" s="209"/>
      <c r="BC111" s="210"/>
      <c r="BD111" s="209"/>
      <c r="BE111" s="209"/>
      <c r="BF111" s="210"/>
      <c r="BG111" s="209"/>
      <c r="BH111" s="209"/>
      <c r="BI111" s="210"/>
      <c r="BJ111" s="55">
        <f t="shared" si="32"/>
        <v>0</v>
      </c>
      <c r="BK111" s="55">
        <f t="shared" si="32"/>
        <v>0</v>
      </c>
      <c r="BL111" s="210"/>
      <c r="BM111" s="269">
        <f t="shared" si="34"/>
        <v>0</v>
      </c>
    </row>
    <row r="112" spans="1:65" hidden="1" x14ac:dyDescent="0.55000000000000004">
      <c r="A112" s="216"/>
      <c r="B112" s="217"/>
      <c r="C112" s="214" t="s">
        <v>137</v>
      </c>
      <c r="D112" s="217"/>
      <c r="E112" s="217"/>
      <c r="F112" s="217"/>
      <c r="G112" s="217"/>
      <c r="H112" s="219"/>
      <c r="I112" s="226"/>
      <c r="J112" s="209"/>
      <c r="K112" s="209"/>
      <c r="L112" s="209"/>
      <c r="M112" s="209"/>
      <c r="N112" s="210"/>
      <c r="O112" s="210"/>
      <c r="P112" s="211" t="e">
        <f t="shared" si="33"/>
        <v>#DIV/0!</v>
      </c>
      <c r="Q112" s="330"/>
      <c r="R112" s="330"/>
      <c r="S112" s="210"/>
      <c r="T112" s="209"/>
      <c r="U112" s="209"/>
      <c r="V112" s="210"/>
      <c r="W112" s="209"/>
      <c r="X112" s="209"/>
      <c r="Y112" s="210"/>
      <c r="Z112" s="209"/>
      <c r="AA112" s="209"/>
      <c r="AB112" s="210"/>
      <c r="AC112" s="209"/>
      <c r="AD112" s="209"/>
      <c r="AE112" s="210"/>
      <c r="AF112" s="331"/>
      <c r="AG112" s="209"/>
      <c r="AH112" s="210"/>
      <c r="AI112" s="209"/>
      <c r="AJ112" s="209"/>
      <c r="AK112" s="210"/>
      <c r="AL112" s="209"/>
      <c r="AM112" s="209"/>
      <c r="AN112" s="210"/>
      <c r="AO112" s="209"/>
      <c r="AP112" s="209"/>
      <c r="AQ112" s="210"/>
      <c r="AR112" s="209"/>
      <c r="AS112" s="209"/>
      <c r="AT112" s="210"/>
      <c r="AU112" s="209"/>
      <c r="AV112" s="209"/>
      <c r="AW112" s="210"/>
      <c r="AX112" s="209"/>
      <c r="AY112" s="209"/>
      <c r="AZ112" s="210"/>
      <c r="BA112" s="209"/>
      <c r="BB112" s="209"/>
      <c r="BC112" s="210"/>
      <c r="BD112" s="209"/>
      <c r="BE112" s="209"/>
      <c r="BF112" s="210"/>
      <c r="BG112" s="209"/>
      <c r="BH112" s="209"/>
      <c r="BI112" s="210"/>
      <c r="BJ112" s="55">
        <f t="shared" si="32"/>
        <v>0</v>
      </c>
      <c r="BK112" s="55">
        <f t="shared" si="32"/>
        <v>0</v>
      </c>
      <c r="BL112" s="210"/>
      <c r="BM112" s="269">
        <f t="shared" si="34"/>
        <v>0</v>
      </c>
    </row>
    <row r="113" spans="1:65" hidden="1" x14ac:dyDescent="0.55000000000000004">
      <c r="A113" s="216"/>
      <c r="B113" s="217"/>
      <c r="C113" s="217"/>
      <c r="D113" s="214" t="s">
        <v>138</v>
      </c>
      <c r="E113" s="217"/>
      <c r="F113" s="217"/>
      <c r="G113" s="217"/>
      <c r="H113" s="219"/>
      <c r="I113" s="226"/>
      <c r="J113" s="209"/>
      <c r="K113" s="209"/>
      <c r="L113" s="209"/>
      <c r="M113" s="209"/>
      <c r="N113" s="210"/>
      <c r="O113" s="210"/>
      <c r="P113" s="211" t="e">
        <f t="shared" si="33"/>
        <v>#DIV/0!</v>
      </c>
      <c r="Q113" s="330"/>
      <c r="R113" s="330"/>
      <c r="S113" s="210"/>
      <c r="T113" s="209"/>
      <c r="U113" s="209"/>
      <c r="V113" s="210"/>
      <c r="W113" s="209"/>
      <c r="X113" s="209"/>
      <c r="Y113" s="210"/>
      <c r="Z113" s="209"/>
      <c r="AA113" s="209"/>
      <c r="AB113" s="210"/>
      <c r="AC113" s="209"/>
      <c r="AD113" s="209"/>
      <c r="AE113" s="210"/>
      <c r="AF113" s="331"/>
      <c r="AG113" s="209"/>
      <c r="AH113" s="210"/>
      <c r="AI113" s="209"/>
      <c r="AJ113" s="209"/>
      <c r="AK113" s="210"/>
      <c r="AL113" s="209"/>
      <c r="AM113" s="209"/>
      <c r="AN113" s="210"/>
      <c r="AO113" s="209"/>
      <c r="AP113" s="209"/>
      <c r="AQ113" s="210"/>
      <c r="AR113" s="209"/>
      <c r="AS113" s="209"/>
      <c r="AT113" s="210"/>
      <c r="AU113" s="209"/>
      <c r="AV113" s="209"/>
      <c r="AW113" s="210"/>
      <c r="AX113" s="209"/>
      <c r="AY113" s="209"/>
      <c r="AZ113" s="210"/>
      <c r="BA113" s="209"/>
      <c r="BB113" s="209"/>
      <c r="BC113" s="210"/>
      <c r="BD113" s="209"/>
      <c r="BE113" s="209"/>
      <c r="BF113" s="210"/>
      <c r="BG113" s="209"/>
      <c r="BH113" s="209"/>
      <c r="BI113" s="210"/>
      <c r="BJ113" s="55">
        <f t="shared" si="32"/>
        <v>0</v>
      </c>
      <c r="BK113" s="55">
        <f t="shared" si="32"/>
        <v>0</v>
      </c>
      <c r="BL113" s="210"/>
      <c r="BM113" s="269">
        <f t="shared" si="34"/>
        <v>0</v>
      </c>
    </row>
    <row r="114" spans="1:65" hidden="1" x14ac:dyDescent="0.55000000000000004">
      <c r="A114" s="216"/>
      <c r="B114" s="217"/>
      <c r="C114" s="217"/>
      <c r="D114" s="217"/>
      <c r="E114" s="214" t="s">
        <v>40</v>
      </c>
      <c r="F114" s="217"/>
      <c r="G114" s="217"/>
      <c r="H114" s="219"/>
      <c r="I114" s="226"/>
      <c r="J114" s="209"/>
      <c r="K114" s="209"/>
      <c r="L114" s="209"/>
      <c r="M114" s="209"/>
      <c r="N114" s="210"/>
      <c r="O114" s="210"/>
      <c r="P114" s="211" t="e">
        <f t="shared" si="33"/>
        <v>#DIV/0!</v>
      </c>
      <c r="Q114" s="330"/>
      <c r="R114" s="330"/>
      <c r="S114" s="210"/>
      <c r="T114" s="209"/>
      <c r="U114" s="209"/>
      <c r="V114" s="210"/>
      <c r="W114" s="209"/>
      <c r="X114" s="209"/>
      <c r="Y114" s="210"/>
      <c r="Z114" s="209"/>
      <c r="AA114" s="209"/>
      <c r="AB114" s="210"/>
      <c r="AC114" s="209"/>
      <c r="AD114" s="209"/>
      <c r="AE114" s="210"/>
      <c r="AF114" s="331"/>
      <c r="AG114" s="209"/>
      <c r="AH114" s="210"/>
      <c r="AI114" s="209"/>
      <c r="AJ114" s="209"/>
      <c r="AK114" s="210"/>
      <c r="AL114" s="209"/>
      <c r="AM114" s="209"/>
      <c r="AN114" s="210"/>
      <c r="AO114" s="209"/>
      <c r="AP114" s="209"/>
      <c r="AQ114" s="210"/>
      <c r="AR114" s="209"/>
      <c r="AS114" s="209"/>
      <c r="AT114" s="210"/>
      <c r="AU114" s="209"/>
      <c r="AV114" s="209"/>
      <c r="AW114" s="210"/>
      <c r="AX114" s="209"/>
      <c r="AY114" s="209"/>
      <c r="AZ114" s="210"/>
      <c r="BA114" s="209"/>
      <c r="BB114" s="209"/>
      <c r="BC114" s="210"/>
      <c r="BD114" s="209"/>
      <c r="BE114" s="209"/>
      <c r="BF114" s="210"/>
      <c r="BG114" s="209"/>
      <c r="BH114" s="209"/>
      <c r="BI114" s="210"/>
      <c r="BJ114" s="55">
        <f t="shared" si="32"/>
        <v>0</v>
      </c>
      <c r="BK114" s="55">
        <f t="shared" si="32"/>
        <v>0</v>
      </c>
      <c r="BL114" s="210"/>
      <c r="BM114" s="269">
        <f t="shared" si="34"/>
        <v>0</v>
      </c>
    </row>
    <row r="115" spans="1:65" hidden="1" x14ac:dyDescent="0.55000000000000004">
      <c r="A115" s="216"/>
      <c r="B115" s="217"/>
      <c r="C115" s="217"/>
      <c r="D115" s="214"/>
      <c r="E115" s="214" t="s">
        <v>41</v>
      </c>
      <c r="F115" s="217"/>
      <c r="G115" s="217"/>
      <c r="H115" s="219"/>
      <c r="I115" s="226"/>
      <c r="J115" s="209"/>
      <c r="K115" s="209"/>
      <c r="L115" s="209"/>
      <c r="M115" s="209"/>
      <c r="N115" s="210"/>
      <c r="O115" s="210"/>
      <c r="P115" s="211" t="e">
        <f t="shared" si="33"/>
        <v>#DIV/0!</v>
      </c>
      <c r="Q115" s="330"/>
      <c r="R115" s="330"/>
      <c r="S115" s="210"/>
      <c r="T115" s="209"/>
      <c r="U115" s="209"/>
      <c r="V115" s="210"/>
      <c r="W115" s="209"/>
      <c r="X115" s="209"/>
      <c r="Y115" s="210"/>
      <c r="Z115" s="209"/>
      <c r="AA115" s="209"/>
      <c r="AB115" s="210"/>
      <c r="AC115" s="209"/>
      <c r="AD115" s="209"/>
      <c r="AE115" s="210"/>
      <c r="AF115" s="331"/>
      <c r="AG115" s="209"/>
      <c r="AH115" s="210"/>
      <c r="AI115" s="209"/>
      <c r="AJ115" s="209"/>
      <c r="AK115" s="210"/>
      <c r="AL115" s="209"/>
      <c r="AM115" s="209"/>
      <c r="AN115" s="210"/>
      <c r="AO115" s="209"/>
      <c r="AP115" s="209"/>
      <c r="AQ115" s="210"/>
      <c r="AR115" s="209"/>
      <c r="AS115" s="209"/>
      <c r="AT115" s="210"/>
      <c r="AU115" s="209"/>
      <c r="AV115" s="209"/>
      <c r="AW115" s="210"/>
      <c r="AX115" s="209"/>
      <c r="AY115" s="209"/>
      <c r="AZ115" s="210"/>
      <c r="BA115" s="209"/>
      <c r="BB115" s="209"/>
      <c r="BC115" s="210"/>
      <c r="BD115" s="209"/>
      <c r="BE115" s="209"/>
      <c r="BF115" s="210"/>
      <c r="BG115" s="209"/>
      <c r="BH115" s="209"/>
      <c r="BI115" s="210"/>
      <c r="BJ115" s="55">
        <f t="shared" si="32"/>
        <v>0</v>
      </c>
      <c r="BK115" s="55">
        <f t="shared" si="32"/>
        <v>0</v>
      </c>
      <c r="BL115" s="210"/>
      <c r="BM115" s="269">
        <f t="shared" si="34"/>
        <v>0</v>
      </c>
    </row>
    <row r="116" spans="1:65" hidden="1" x14ac:dyDescent="0.55000000000000004">
      <c r="A116" s="216"/>
      <c r="B116" s="217"/>
      <c r="C116" s="217"/>
      <c r="D116" s="214"/>
      <c r="E116" s="217"/>
      <c r="F116" s="214" t="s">
        <v>42</v>
      </c>
      <c r="G116" s="217"/>
      <c r="H116" s="219"/>
      <c r="I116" s="226"/>
      <c r="J116" s="209"/>
      <c r="K116" s="209"/>
      <c r="L116" s="209"/>
      <c r="M116" s="209"/>
      <c r="N116" s="210"/>
      <c r="O116" s="210"/>
      <c r="P116" s="211" t="e">
        <f t="shared" si="33"/>
        <v>#DIV/0!</v>
      </c>
      <c r="Q116" s="330"/>
      <c r="R116" s="330"/>
      <c r="S116" s="210"/>
      <c r="T116" s="209"/>
      <c r="U116" s="209"/>
      <c r="V116" s="210"/>
      <c r="W116" s="209"/>
      <c r="X116" s="209"/>
      <c r="Y116" s="210"/>
      <c r="Z116" s="209"/>
      <c r="AA116" s="209"/>
      <c r="AB116" s="210"/>
      <c r="AC116" s="209"/>
      <c r="AD116" s="209"/>
      <c r="AE116" s="210"/>
      <c r="AF116" s="331"/>
      <c r="AG116" s="209"/>
      <c r="AH116" s="210"/>
      <c r="AI116" s="209"/>
      <c r="AJ116" s="209"/>
      <c r="AK116" s="210"/>
      <c r="AL116" s="209"/>
      <c r="AM116" s="209"/>
      <c r="AN116" s="210"/>
      <c r="AO116" s="209"/>
      <c r="AP116" s="209"/>
      <c r="AQ116" s="210"/>
      <c r="AR116" s="209"/>
      <c r="AS116" s="209"/>
      <c r="AT116" s="210"/>
      <c r="AU116" s="209"/>
      <c r="AV116" s="209"/>
      <c r="AW116" s="210"/>
      <c r="AX116" s="209"/>
      <c r="AY116" s="209"/>
      <c r="AZ116" s="210"/>
      <c r="BA116" s="209"/>
      <c r="BB116" s="209"/>
      <c r="BC116" s="210"/>
      <c r="BD116" s="209"/>
      <c r="BE116" s="209"/>
      <c r="BF116" s="210"/>
      <c r="BG116" s="209"/>
      <c r="BH116" s="209"/>
      <c r="BI116" s="210"/>
      <c r="BJ116" s="55">
        <f t="shared" si="32"/>
        <v>0</v>
      </c>
      <c r="BK116" s="55">
        <f t="shared" si="32"/>
        <v>0</v>
      </c>
      <c r="BL116" s="210"/>
      <c r="BM116" s="269">
        <f t="shared" si="34"/>
        <v>0</v>
      </c>
    </row>
    <row r="117" spans="1:65" hidden="1" x14ac:dyDescent="0.55000000000000004">
      <c r="A117" s="216"/>
      <c r="B117" s="217"/>
      <c r="C117" s="217"/>
      <c r="D117" s="214"/>
      <c r="E117" s="217"/>
      <c r="F117" s="214" t="s">
        <v>47</v>
      </c>
      <c r="G117" s="217"/>
      <c r="H117" s="219"/>
      <c r="I117" s="226"/>
      <c r="J117" s="209"/>
      <c r="K117" s="209"/>
      <c r="L117" s="209"/>
      <c r="M117" s="209"/>
      <c r="N117" s="210"/>
      <c r="O117" s="210"/>
      <c r="P117" s="211" t="e">
        <f t="shared" si="33"/>
        <v>#DIV/0!</v>
      </c>
      <c r="Q117" s="330"/>
      <c r="R117" s="330"/>
      <c r="S117" s="210"/>
      <c r="T117" s="209"/>
      <c r="U117" s="209"/>
      <c r="V117" s="210"/>
      <c r="W117" s="209"/>
      <c r="X117" s="209"/>
      <c r="Y117" s="210"/>
      <c r="Z117" s="209"/>
      <c r="AA117" s="209"/>
      <c r="AB117" s="210"/>
      <c r="AC117" s="209"/>
      <c r="AD117" s="209"/>
      <c r="AE117" s="210"/>
      <c r="AF117" s="331"/>
      <c r="AG117" s="209"/>
      <c r="AH117" s="210"/>
      <c r="AI117" s="209"/>
      <c r="AJ117" s="209"/>
      <c r="AK117" s="210"/>
      <c r="AL117" s="209"/>
      <c r="AM117" s="209"/>
      <c r="AN117" s="210"/>
      <c r="AO117" s="209"/>
      <c r="AP117" s="209"/>
      <c r="AQ117" s="210"/>
      <c r="AR117" s="209"/>
      <c r="AS117" s="209"/>
      <c r="AT117" s="210"/>
      <c r="AU117" s="209"/>
      <c r="AV117" s="209"/>
      <c r="AW117" s="210"/>
      <c r="AX117" s="209"/>
      <c r="AY117" s="209"/>
      <c r="AZ117" s="210"/>
      <c r="BA117" s="209"/>
      <c r="BB117" s="209"/>
      <c r="BC117" s="210"/>
      <c r="BD117" s="209"/>
      <c r="BE117" s="209"/>
      <c r="BF117" s="210"/>
      <c r="BG117" s="209"/>
      <c r="BH117" s="209"/>
      <c r="BI117" s="210"/>
      <c r="BJ117" s="55">
        <f t="shared" si="32"/>
        <v>0</v>
      </c>
      <c r="BK117" s="55">
        <f t="shared" si="32"/>
        <v>0</v>
      </c>
      <c r="BL117" s="210"/>
      <c r="BM117" s="269">
        <f t="shared" si="34"/>
        <v>0</v>
      </c>
    </row>
    <row r="118" spans="1:65" hidden="1" x14ac:dyDescent="0.55000000000000004">
      <c r="A118" s="216"/>
      <c r="B118" s="217"/>
      <c r="C118" s="217"/>
      <c r="D118" s="214"/>
      <c r="E118" s="217"/>
      <c r="F118" s="214" t="s">
        <v>59</v>
      </c>
      <c r="G118" s="217"/>
      <c r="H118" s="219"/>
      <c r="I118" s="226"/>
      <c r="J118" s="209"/>
      <c r="K118" s="209"/>
      <c r="L118" s="209"/>
      <c r="M118" s="209"/>
      <c r="N118" s="210"/>
      <c r="O118" s="210"/>
      <c r="P118" s="211" t="e">
        <f t="shared" si="33"/>
        <v>#DIV/0!</v>
      </c>
      <c r="Q118" s="330"/>
      <c r="R118" s="330"/>
      <c r="S118" s="210"/>
      <c r="T118" s="209"/>
      <c r="U118" s="209"/>
      <c r="V118" s="210"/>
      <c r="W118" s="209"/>
      <c r="X118" s="209"/>
      <c r="Y118" s="210"/>
      <c r="Z118" s="209"/>
      <c r="AA118" s="209"/>
      <c r="AB118" s="210"/>
      <c r="AC118" s="209"/>
      <c r="AD118" s="209"/>
      <c r="AE118" s="210"/>
      <c r="AF118" s="331"/>
      <c r="AG118" s="209"/>
      <c r="AH118" s="210"/>
      <c r="AI118" s="209"/>
      <c r="AJ118" s="209"/>
      <c r="AK118" s="210"/>
      <c r="AL118" s="209"/>
      <c r="AM118" s="209"/>
      <c r="AN118" s="210"/>
      <c r="AO118" s="209"/>
      <c r="AP118" s="209"/>
      <c r="AQ118" s="210"/>
      <c r="AR118" s="209"/>
      <c r="AS118" s="209"/>
      <c r="AT118" s="210"/>
      <c r="AU118" s="209"/>
      <c r="AV118" s="209"/>
      <c r="AW118" s="210"/>
      <c r="AX118" s="209"/>
      <c r="AY118" s="209"/>
      <c r="AZ118" s="210"/>
      <c r="BA118" s="209"/>
      <c r="BB118" s="209"/>
      <c r="BC118" s="210"/>
      <c r="BD118" s="209"/>
      <c r="BE118" s="209"/>
      <c r="BF118" s="210"/>
      <c r="BG118" s="209"/>
      <c r="BH118" s="209"/>
      <c r="BI118" s="210"/>
      <c r="BJ118" s="55">
        <f t="shared" si="32"/>
        <v>0</v>
      </c>
      <c r="BK118" s="55">
        <f t="shared" si="32"/>
        <v>0</v>
      </c>
      <c r="BL118" s="210"/>
      <c r="BM118" s="269">
        <f t="shared" si="34"/>
        <v>0</v>
      </c>
    </row>
    <row r="119" spans="1:65" hidden="1" x14ac:dyDescent="0.55000000000000004">
      <c r="A119" s="216"/>
      <c r="B119" s="217"/>
      <c r="C119" s="217"/>
      <c r="D119" s="214"/>
      <c r="E119" s="214" t="s">
        <v>67</v>
      </c>
      <c r="F119" s="214"/>
      <c r="G119" s="217"/>
      <c r="H119" s="219"/>
      <c r="I119" s="226"/>
      <c r="J119" s="209"/>
      <c r="K119" s="209"/>
      <c r="L119" s="209"/>
      <c r="M119" s="209"/>
      <c r="N119" s="210"/>
      <c r="O119" s="210"/>
      <c r="P119" s="211" t="e">
        <f t="shared" si="33"/>
        <v>#DIV/0!</v>
      </c>
      <c r="Q119" s="330"/>
      <c r="R119" s="330"/>
      <c r="S119" s="210"/>
      <c r="T119" s="209"/>
      <c r="U119" s="209"/>
      <c r="V119" s="210"/>
      <c r="W119" s="209"/>
      <c r="X119" s="209"/>
      <c r="Y119" s="210"/>
      <c r="Z119" s="209"/>
      <c r="AA119" s="209"/>
      <c r="AB119" s="210"/>
      <c r="AC119" s="209"/>
      <c r="AD119" s="209"/>
      <c r="AE119" s="210"/>
      <c r="AF119" s="331"/>
      <c r="AG119" s="209"/>
      <c r="AH119" s="210"/>
      <c r="AI119" s="209"/>
      <c r="AJ119" s="209"/>
      <c r="AK119" s="210"/>
      <c r="AL119" s="209"/>
      <c r="AM119" s="209"/>
      <c r="AN119" s="210"/>
      <c r="AO119" s="209"/>
      <c r="AP119" s="209"/>
      <c r="AQ119" s="210"/>
      <c r="AR119" s="209"/>
      <c r="AS119" s="209"/>
      <c r="AT119" s="210"/>
      <c r="AU119" s="209"/>
      <c r="AV119" s="209"/>
      <c r="AW119" s="210"/>
      <c r="AX119" s="209"/>
      <c r="AY119" s="209"/>
      <c r="AZ119" s="210"/>
      <c r="BA119" s="209"/>
      <c r="BB119" s="209"/>
      <c r="BC119" s="210"/>
      <c r="BD119" s="209"/>
      <c r="BE119" s="209"/>
      <c r="BF119" s="210"/>
      <c r="BG119" s="209"/>
      <c r="BH119" s="209"/>
      <c r="BI119" s="210"/>
      <c r="BJ119" s="55">
        <f t="shared" si="32"/>
        <v>0</v>
      </c>
      <c r="BK119" s="55">
        <f t="shared" si="32"/>
        <v>0</v>
      </c>
      <c r="BL119" s="210"/>
      <c r="BM119" s="269">
        <f t="shared" si="34"/>
        <v>0</v>
      </c>
    </row>
    <row r="120" spans="1:65" hidden="1" x14ac:dyDescent="0.55000000000000004">
      <c r="A120" s="216"/>
      <c r="B120" s="217"/>
      <c r="C120" s="217"/>
      <c r="D120" s="214" t="s">
        <v>70</v>
      </c>
      <c r="E120" s="217"/>
      <c r="F120" s="217"/>
      <c r="G120" s="217"/>
      <c r="H120" s="219"/>
      <c r="I120" s="226"/>
      <c r="J120" s="209"/>
      <c r="K120" s="209"/>
      <c r="L120" s="209"/>
      <c r="M120" s="209"/>
      <c r="N120" s="210"/>
      <c r="O120" s="210"/>
      <c r="P120" s="211" t="e">
        <f t="shared" si="33"/>
        <v>#DIV/0!</v>
      </c>
      <c r="Q120" s="330"/>
      <c r="R120" s="330"/>
      <c r="S120" s="210"/>
      <c r="T120" s="209"/>
      <c r="U120" s="209"/>
      <c r="V120" s="210"/>
      <c r="W120" s="209"/>
      <c r="X120" s="209"/>
      <c r="Y120" s="210"/>
      <c r="Z120" s="209"/>
      <c r="AA120" s="209"/>
      <c r="AB120" s="210"/>
      <c r="AC120" s="209"/>
      <c r="AD120" s="209"/>
      <c r="AE120" s="210"/>
      <c r="AF120" s="331"/>
      <c r="AG120" s="209"/>
      <c r="AH120" s="210"/>
      <c r="AI120" s="209"/>
      <c r="AJ120" s="209"/>
      <c r="AK120" s="210"/>
      <c r="AL120" s="209"/>
      <c r="AM120" s="209"/>
      <c r="AN120" s="210"/>
      <c r="AO120" s="209"/>
      <c r="AP120" s="209"/>
      <c r="AQ120" s="210"/>
      <c r="AR120" s="209"/>
      <c r="AS120" s="209"/>
      <c r="AT120" s="210"/>
      <c r="AU120" s="209"/>
      <c r="AV120" s="209"/>
      <c r="AW120" s="210"/>
      <c r="AX120" s="209"/>
      <c r="AY120" s="209"/>
      <c r="AZ120" s="210"/>
      <c r="BA120" s="209"/>
      <c r="BB120" s="209"/>
      <c r="BC120" s="210"/>
      <c r="BD120" s="209"/>
      <c r="BE120" s="209"/>
      <c r="BF120" s="210"/>
      <c r="BG120" s="209"/>
      <c r="BH120" s="209"/>
      <c r="BI120" s="210"/>
      <c r="BJ120" s="55">
        <f t="shared" si="32"/>
        <v>0</v>
      </c>
      <c r="BK120" s="55">
        <f t="shared" si="32"/>
        <v>0</v>
      </c>
      <c r="BL120" s="210"/>
      <c r="BM120" s="269">
        <f t="shared" si="34"/>
        <v>0</v>
      </c>
    </row>
    <row r="121" spans="1:65" hidden="1" x14ac:dyDescent="0.55000000000000004">
      <c r="A121" s="216"/>
      <c r="B121" s="217"/>
      <c r="C121" s="217"/>
      <c r="D121" s="214"/>
      <c r="E121" s="214" t="s">
        <v>71</v>
      </c>
      <c r="F121" s="217"/>
      <c r="G121" s="217"/>
      <c r="H121" s="219"/>
      <c r="I121" s="226"/>
      <c r="J121" s="209"/>
      <c r="K121" s="209"/>
      <c r="L121" s="209"/>
      <c r="M121" s="209"/>
      <c r="N121" s="210"/>
      <c r="O121" s="210"/>
      <c r="P121" s="211" t="e">
        <f t="shared" si="33"/>
        <v>#DIV/0!</v>
      </c>
      <c r="Q121" s="330"/>
      <c r="R121" s="330"/>
      <c r="S121" s="210"/>
      <c r="T121" s="209"/>
      <c r="U121" s="209"/>
      <c r="V121" s="210"/>
      <c r="W121" s="209"/>
      <c r="X121" s="209"/>
      <c r="Y121" s="210"/>
      <c r="Z121" s="209"/>
      <c r="AA121" s="209"/>
      <c r="AB121" s="210"/>
      <c r="AC121" s="209"/>
      <c r="AD121" s="209"/>
      <c r="AE121" s="210"/>
      <c r="AF121" s="331"/>
      <c r="AG121" s="209"/>
      <c r="AH121" s="210"/>
      <c r="AI121" s="209"/>
      <c r="AJ121" s="209"/>
      <c r="AK121" s="210"/>
      <c r="AL121" s="209"/>
      <c r="AM121" s="209"/>
      <c r="AN121" s="210"/>
      <c r="AO121" s="209"/>
      <c r="AP121" s="209"/>
      <c r="AQ121" s="210"/>
      <c r="AR121" s="209"/>
      <c r="AS121" s="209"/>
      <c r="AT121" s="210"/>
      <c r="AU121" s="209"/>
      <c r="AV121" s="209"/>
      <c r="AW121" s="210"/>
      <c r="AX121" s="209"/>
      <c r="AY121" s="209"/>
      <c r="AZ121" s="210"/>
      <c r="BA121" s="209"/>
      <c r="BB121" s="209"/>
      <c r="BC121" s="210"/>
      <c r="BD121" s="209"/>
      <c r="BE121" s="209"/>
      <c r="BF121" s="210"/>
      <c r="BG121" s="209"/>
      <c r="BH121" s="209"/>
      <c r="BI121" s="210"/>
      <c r="BJ121" s="55">
        <f t="shared" si="32"/>
        <v>0</v>
      </c>
      <c r="BK121" s="55">
        <f t="shared" si="32"/>
        <v>0</v>
      </c>
      <c r="BL121" s="210"/>
      <c r="BM121" s="269">
        <f t="shared" si="34"/>
        <v>0</v>
      </c>
    </row>
    <row r="122" spans="1:65" hidden="1" x14ac:dyDescent="0.55000000000000004">
      <c r="A122" s="216"/>
      <c r="B122" s="217"/>
      <c r="C122" s="217"/>
      <c r="D122" s="214" t="s">
        <v>139</v>
      </c>
      <c r="E122" s="217"/>
      <c r="F122" s="217"/>
      <c r="G122" s="217"/>
      <c r="H122" s="219"/>
      <c r="I122" s="226"/>
      <c r="J122" s="209"/>
      <c r="K122" s="209"/>
      <c r="L122" s="209"/>
      <c r="M122" s="209"/>
      <c r="N122" s="210"/>
      <c r="O122" s="210"/>
      <c r="P122" s="211" t="e">
        <f t="shared" si="33"/>
        <v>#DIV/0!</v>
      </c>
      <c r="Q122" s="330"/>
      <c r="R122" s="330"/>
      <c r="S122" s="210"/>
      <c r="T122" s="209"/>
      <c r="U122" s="209"/>
      <c r="V122" s="210"/>
      <c r="W122" s="209"/>
      <c r="X122" s="209"/>
      <c r="Y122" s="210"/>
      <c r="Z122" s="209"/>
      <c r="AA122" s="209"/>
      <c r="AB122" s="210"/>
      <c r="AC122" s="209"/>
      <c r="AD122" s="209"/>
      <c r="AE122" s="210"/>
      <c r="AF122" s="331"/>
      <c r="AG122" s="209"/>
      <c r="AH122" s="210"/>
      <c r="AI122" s="209"/>
      <c r="AJ122" s="209"/>
      <c r="AK122" s="210"/>
      <c r="AL122" s="209"/>
      <c r="AM122" s="209"/>
      <c r="AN122" s="210"/>
      <c r="AO122" s="209"/>
      <c r="AP122" s="209"/>
      <c r="AQ122" s="210"/>
      <c r="AR122" s="209"/>
      <c r="AS122" s="209"/>
      <c r="AT122" s="210"/>
      <c r="AU122" s="209"/>
      <c r="AV122" s="209"/>
      <c r="AW122" s="210"/>
      <c r="AX122" s="209"/>
      <c r="AY122" s="209"/>
      <c r="AZ122" s="210"/>
      <c r="BA122" s="209"/>
      <c r="BB122" s="209"/>
      <c r="BC122" s="210"/>
      <c r="BD122" s="209"/>
      <c r="BE122" s="209"/>
      <c r="BF122" s="210"/>
      <c r="BG122" s="209"/>
      <c r="BH122" s="209"/>
      <c r="BI122" s="210"/>
      <c r="BJ122" s="55">
        <f t="shared" si="32"/>
        <v>0</v>
      </c>
      <c r="BK122" s="55">
        <f t="shared" si="32"/>
        <v>0</v>
      </c>
      <c r="BL122" s="210"/>
      <c r="BM122" s="269">
        <f t="shared" si="34"/>
        <v>0</v>
      </c>
    </row>
    <row r="123" spans="1:65" hidden="1" x14ac:dyDescent="0.55000000000000004">
      <c r="A123" s="216"/>
      <c r="B123" s="217"/>
      <c r="C123" s="217"/>
      <c r="D123" s="217"/>
      <c r="E123" s="214" t="s">
        <v>94</v>
      </c>
      <c r="F123" s="217"/>
      <c r="G123" s="217"/>
      <c r="H123" s="219"/>
      <c r="I123" s="226"/>
      <c r="J123" s="209"/>
      <c r="K123" s="209"/>
      <c r="L123" s="209"/>
      <c r="M123" s="209"/>
      <c r="N123" s="210"/>
      <c r="O123" s="210"/>
      <c r="P123" s="211" t="e">
        <f t="shared" si="33"/>
        <v>#DIV/0!</v>
      </c>
      <c r="Q123" s="330"/>
      <c r="R123" s="330"/>
      <c r="S123" s="210"/>
      <c r="T123" s="209"/>
      <c r="U123" s="209"/>
      <c r="V123" s="210"/>
      <c r="W123" s="209"/>
      <c r="X123" s="209"/>
      <c r="Y123" s="210"/>
      <c r="Z123" s="209"/>
      <c r="AA123" s="209"/>
      <c r="AB123" s="210"/>
      <c r="AC123" s="209"/>
      <c r="AD123" s="209"/>
      <c r="AE123" s="210"/>
      <c r="AF123" s="331"/>
      <c r="AG123" s="209"/>
      <c r="AH123" s="210"/>
      <c r="AI123" s="209"/>
      <c r="AJ123" s="209"/>
      <c r="AK123" s="210"/>
      <c r="AL123" s="209"/>
      <c r="AM123" s="209"/>
      <c r="AN123" s="210"/>
      <c r="AO123" s="209"/>
      <c r="AP123" s="209"/>
      <c r="AQ123" s="210"/>
      <c r="AR123" s="209"/>
      <c r="AS123" s="209"/>
      <c r="AT123" s="210"/>
      <c r="AU123" s="209"/>
      <c r="AV123" s="209"/>
      <c r="AW123" s="210"/>
      <c r="AX123" s="209"/>
      <c r="AY123" s="209"/>
      <c r="AZ123" s="210"/>
      <c r="BA123" s="209"/>
      <c r="BB123" s="209"/>
      <c r="BC123" s="210"/>
      <c r="BD123" s="209"/>
      <c r="BE123" s="209"/>
      <c r="BF123" s="210"/>
      <c r="BG123" s="209"/>
      <c r="BH123" s="209"/>
      <c r="BI123" s="210"/>
      <c r="BJ123" s="55">
        <f t="shared" si="32"/>
        <v>0</v>
      </c>
      <c r="BK123" s="55">
        <f t="shared" si="32"/>
        <v>0</v>
      </c>
      <c r="BL123" s="210"/>
      <c r="BM123" s="269">
        <f t="shared" si="34"/>
        <v>0</v>
      </c>
    </row>
    <row r="124" spans="1:65" hidden="1" x14ac:dyDescent="0.55000000000000004">
      <c r="A124" s="216"/>
      <c r="B124" s="217"/>
      <c r="C124" s="217"/>
      <c r="D124" s="217"/>
      <c r="E124" s="217"/>
      <c r="F124" s="214" t="s">
        <v>95</v>
      </c>
      <c r="G124" s="217"/>
      <c r="H124" s="219"/>
      <c r="I124" s="226"/>
      <c r="J124" s="209"/>
      <c r="K124" s="209"/>
      <c r="L124" s="209"/>
      <c r="M124" s="209"/>
      <c r="N124" s="210"/>
      <c r="O124" s="210"/>
      <c r="P124" s="211" t="e">
        <f t="shared" si="33"/>
        <v>#DIV/0!</v>
      </c>
      <c r="Q124" s="330"/>
      <c r="R124" s="330"/>
      <c r="S124" s="210"/>
      <c r="T124" s="209"/>
      <c r="U124" s="209"/>
      <c r="V124" s="210"/>
      <c r="W124" s="209"/>
      <c r="X124" s="209"/>
      <c r="Y124" s="210"/>
      <c r="Z124" s="209"/>
      <c r="AA124" s="209"/>
      <c r="AB124" s="210"/>
      <c r="AC124" s="209"/>
      <c r="AD124" s="209"/>
      <c r="AE124" s="210"/>
      <c r="AF124" s="331"/>
      <c r="AG124" s="209"/>
      <c r="AH124" s="210"/>
      <c r="AI124" s="209"/>
      <c r="AJ124" s="209"/>
      <c r="AK124" s="210"/>
      <c r="AL124" s="209"/>
      <c r="AM124" s="209"/>
      <c r="AN124" s="210"/>
      <c r="AO124" s="209"/>
      <c r="AP124" s="209"/>
      <c r="AQ124" s="210"/>
      <c r="AR124" s="209"/>
      <c r="AS124" s="209"/>
      <c r="AT124" s="210"/>
      <c r="AU124" s="209"/>
      <c r="AV124" s="209"/>
      <c r="AW124" s="210"/>
      <c r="AX124" s="209"/>
      <c r="AY124" s="209"/>
      <c r="AZ124" s="210"/>
      <c r="BA124" s="209"/>
      <c r="BB124" s="209"/>
      <c r="BC124" s="210"/>
      <c r="BD124" s="209"/>
      <c r="BE124" s="209"/>
      <c r="BF124" s="210"/>
      <c r="BG124" s="209"/>
      <c r="BH124" s="209"/>
      <c r="BI124" s="210"/>
      <c r="BJ124" s="55">
        <f t="shared" si="32"/>
        <v>0</v>
      </c>
      <c r="BK124" s="55">
        <f t="shared" si="32"/>
        <v>0</v>
      </c>
      <c r="BL124" s="210"/>
      <c r="BM124" s="269">
        <f t="shared" si="34"/>
        <v>0</v>
      </c>
    </row>
    <row r="125" spans="1:65" hidden="1" x14ac:dyDescent="0.55000000000000004">
      <c r="A125" s="216"/>
      <c r="B125" s="217"/>
      <c r="C125" s="217"/>
      <c r="D125" s="217"/>
      <c r="E125" s="217"/>
      <c r="F125" s="217"/>
      <c r="G125" s="217" t="s">
        <v>129</v>
      </c>
      <c r="H125" s="219"/>
      <c r="I125" s="226"/>
      <c r="J125" s="209"/>
      <c r="K125" s="209"/>
      <c r="L125" s="209"/>
      <c r="M125" s="209"/>
      <c r="N125" s="210"/>
      <c r="O125" s="210"/>
      <c r="P125" s="211" t="e">
        <f t="shared" si="33"/>
        <v>#DIV/0!</v>
      </c>
      <c r="Q125" s="330"/>
      <c r="R125" s="330"/>
      <c r="S125" s="210"/>
      <c r="T125" s="209"/>
      <c r="U125" s="209"/>
      <c r="V125" s="210"/>
      <c r="W125" s="209"/>
      <c r="X125" s="209"/>
      <c r="Y125" s="210"/>
      <c r="Z125" s="209"/>
      <c r="AA125" s="209"/>
      <c r="AB125" s="210"/>
      <c r="AC125" s="209"/>
      <c r="AD125" s="209"/>
      <c r="AE125" s="210"/>
      <c r="AF125" s="331"/>
      <c r="AG125" s="209"/>
      <c r="AH125" s="210"/>
      <c r="AI125" s="209"/>
      <c r="AJ125" s="209"/>
      <c r="AK125" s="210"/>
      <c r="AL125" s="209"/>
      <c r="AM125" s="209"/>
      <c r="AN125" s="210"/>
      <c r="AO125" s="209"/>
      <c r="AP125" s="209"/>
      <c r="AQ125" s="210"/>
      <c r="AR125" s="209"/>
      <c r="AS125" s="209"/>
      <c r="AT125" s="210"/>
      <c r="AU125" s="209"/>
      <c r="AV125" s="209"/>
      <c r="AW125" s="210"/>
      <c r="AX125" s="209"/>
      <c r="AY125" s="209"/>
      <c r="AZ125" s="210"/>
      <c r="BA125" s="209"/>
      <c r="BB125" s="209"/>
      <c r="BC125" s="210"/>
      <c r="BD125" s="209"/>
      <c r="BE125" s="209"/>
      <c r="BF125" s="210"/>
      <c r="BG125" s="209"/>
      <c r="BH125" s="209"/>
      <c r="BI125" s="210"/>
      <c r="BJ125" s="55">
        <f t="shared" si="32"/>
        <v>0</v>
      </c>
      <c r="BK125" s="55">
        <f t="shared" si="32"/>
        <v>0</v>
      </c>
      <c r="BL125" s="210"/>
      <c r="BM125" s="269">
        <f t="shared" si="34"/>
        <v>0</v>
      </c>
    </row>
    <row r="126" spans="1:65" hidden="1" x14ac:dyDescent="0.55000000000000004">
      <c r="A126" s="239" t="s">
        <v>140</v>
      </c>
      <c r="B126" s="217"/>
      <c r="C126" s="217"/>
      <c r="D126" s="217"/>
      <c r="E126" s="217"/>
      <c r="F126" s="217"/>
      <c r="G126" s="217"/>
      <c r="H126" s="219"/>
      <c r="I126" s="226"/>
      <c r="J126" s="209"/>
      <c r="K126" s="209"/>
      <c r="L126" s="209"/>
      <c r="M126" s="209"/>
      <c r="N126" s="210"/>
      <c r="O126" s="210"/>
      <c r="P126" s="211" t="e">
        <f t="shared" si="33"/>
        <v>#DIV/0!</v>
      </c>
      <c r="Q126" s="330"/>
      <c r="R126" s="330"/>
      <c r="S126" s="210"/>
      <c r="T126" s="209"/>
      <c r="U126" s="209"/>
      <c r="V126" s="210"/>
      <c r="W126" s="209"/>
      <c r="X126" s="209"/>
      <c r="Y126" s="210"/>
      <c r="Z126" s="209"/>
      <c r="AA126" s="209"/>
      <c r="AB126" s="210"/>
      <c r="AC126" s="209"/>
      <c r="AD126" s="209"/>
      <c r="AE126" s="210"/>
      <c r="AF126" s="331"/>
      <c r="AG126" s="209"/>
      <c r="AH126" s="210"/>
      <c r="AI126" s="209"/>
      <c r="AJ126" s="209"/>
      <c r="AK126" s="210"/>
      <c r="AL126" s="209"/>
      <c r="AM126" s="209"/>
      <c r="AN126" s="210"/>
      <c r="AO126" s="209"/>
      <c r="AP126" s="209"/>
      <c r="AQ126" s="210"/>
      <c r="AR126" s="209"/>
      <c r="AS126" s="209"/>
      <c r="AT126" s="210"/>
      <c r="AU126" s="209"/>
      <c r="AV126" s="209"/>
      <c r="AW126" s="210"/>
      <c r="AX126" s="209"/>
      <c r="AY126" s="209"/>
      <c r="AZ126" s="210"/>
      <c r="BA126" s="209"/>
      <c r="BB126" s="209"/>
      <c r="BC126" s="210"/>
      <c r="BD126" s="209"/>
      <c r="BE126" s="209"/>
      <c r="BF126" s="210"/>
      <c r="BG126" s="209"/>
      <c r="BH126" s="209"/>
      <c r="BI126" s="210"/>
      <c r="BJ126" s="55">
        <f t="shared" ref="BJ126:BK189" si="35">SUM(BA126,BD126,BG126)</f>
        <v>0</v>
      </c>
      <c r="BK126" s="55">
        <f t="shared" si="35"/>
        <v>0</v>
      </c>
      <c r="BL126" s="210"/>
      <c r="BM126" s="269">
        <f t="shared" si="34"/>
        <v>0</v>
      </c>
    </row>
    <row r="127" spans="1:65" hidden="1" x14ac:dyDescent="0.55000000000000004">
      <c r="A127" s="216"/>
      <c r="B127" s="240" t="s">
        <v>141</v>
      </c>
      <c r="C127" s="217"/>
      <c r="D127" s="217"/>
      <c r="E127" s="217"/>
      <c r="F127" s="217"/>
      <c r="G127" s="217"/>
      <c r="H127" s="219"/>
      <c r="I127" s="226"/>
      <c r="J127" s="209"/>
      <c r="K127" s="209"/>
      <c r="L127" s="209"/>
      <c r="M127" s="209"/>
      <c r="N127" s="210"/>
      <c r="O127" s="210"/>
      <c r="P127" s="211" t="e">
        <f t="shared" si="33"/>
        <v>#DIV/0!</v>
      </c>
      <c r="Q127" s="330"/>
      <c r="R127" s="330"/>
      <c r="S127" s="210"/>
      <c r="T127" s="209"/>
      <c r="U127" s="209"/>
      <c r="V127" s="210"/>
      <c r="W127" s="209"/>
      <c r="X127" s="209"/>
      <c r="Y127" s="210"/>
      <c r="Z127" s="209"/>
      <c r="AA127" s="209"/>
      <c r="AB127" s="210"/>
      <c r="AC127" s="209"/>
      <c r="AD127" s="209"/>
      <c r="AE127" s="210"/>
      <c r="AF127" s="331"/>
      <c r="AG127" s="209"/>
      <c r="AH127" s="210"/>
      <c r="AI127" s="209"/>
      <c r="AJ127" s="209"/>
      <c r="AK127" s="210"/>
      <c r="AL127" s="209"/>
      <c r="AM127" s="209"/>
      <c r="AN127" s="210"/>
      <c r="AO127" s="209"/>
      <c r="AP127" s="209"/>
      <c r="AQ127" s="210"/>
      <c r="AR127" s="209"/>
      <c r="AS127" s="209"/>
      <c r="AT127" s="210"/>
      <c r="AU127" s="209"/>
      <c r="AV127" s="209"/>
      <c r="AW127" s="210"/>
      <c r="AX127" s="209"/>
      <c r="AY127" s="209"/>
      <c r="AZ127" s="210"/>
      <c r="BA127" s="209"/>
      <c r="BB127" s="209"/>
      <c r="BC127" s="210"/>
      <c r="BD127" s="209"/>
      <c r="BE127" s="209"/>
      <c r="BF127" s="210"/>
      <c r="BG127" s="209"/>
      <c r="BH127" s="209"/>
      <c r="BI127" s="210"/>
      <c r="BJ127" s="55">
        <f t="shared" si="35"/>
        <v>0</v>
      </c>
      <c r="BK127" s="55">
        <f t="shared" si="35"/>
        <v>0</v>
      </c>
      <c r="BL127" s="210"/>
      <c r="BM127" s="269">
        <f t="shared" si="34"/>
        <v>0</v>
      </c>
    </row>
    <row r="128" spans="1:65" hidden="1" x14ac:dyDescent="0.55000000000000004">
      <c r="A128" s="216"/>
      <c r="B128" s="217"/>
      <c r="C128" s="214" t="s">
        <v>142</v>
      </c>
      <c r="D128" s="217"/>
      <c r="E128" s="217"/>
      <c r="F128" s="217"/>
      <c r="G128" s="217"/>
      <c r="H128" s="219"/>
      <c r="I128" s="226"/>
      <c r="J128" s="209"/>
      <c r="K128" s="209"/>
      <c r="L128" s="209"/>
      <c r="M128" s="209"/>
      <c r="N128" s="210"/>
      <c r="O128" s="210"/>
      <c r="P128" s="211" t="e">
        <f t="shared" si="33"/>
        <v>#DIV/0!</v>
      </c>
      <c r="Q128" s="330"/>
      <c r="R128" s="330"/>
      <c r="S128" s="210"/>
      <c r="T128" s="209"/>
      <c r="U128" s="209"/>
      <c r="V128" s="210"/>
      <c r="W128" s="209"/>
      <c r="X128" s="209"/>
      <c r="Y128" s="210"/>
      <c r="Z128" s="209"/>
      <c r="AA128" s="209"/>
      <c r="AB128" s="210"/>
      <c r="AC128" s="209"/>
      <c r="AD128" s="209"/>
      <c r="AE128" s="210"/>
      <c r="AF128" s="331"/>
      <c r="AG128" s="209"/>
      <c r="AH128" s="210"/>
      <c r="AI128" s="209"/>
      <c r="AJ128" s="209"/>
      <c r="AK128" s="210"/>
      <c r="AL128" s="209"/>
      <c r="AM128" s="209"/>
      <c r="AN128" s="210"/>
      <c r="AO128" s="209"/>
      <c r="AP128" s="209"/>
      <c r="AQ128" s="210"/>
      <c r="AR128" s="209"/>
      <c r="AS128" s="209"/>
      <c r="AT128" s="210"/>
      <c r="AU128" s="209"/>
      <c r="AV128" s="209"/>
      <c r="AW128" s="210"/>
      <c r="AX128" s="209"/>
      <c r="AY128" s="209"/>
      <c r="AZ128" s="210"/>
      <c r="BA128" s="209"/>
      <c r="BB128" s="209"/>
      <c r="BC128" s="210"/>
      <c r="BD128" s="209"/>
      <c r="BE128" s="209"/>
      <c r="BF128" s="210"/>
      <c r="BG128" s="209"/>
      <c r="BH128" s="209"/>
      <c r="BI128" s="210"/>
      <c r="BJ128" s="55">
        <f t="shared" si="35"/>
        <v>0</v>
      </c>
      <c r="BK128" s="55">
        <f t="shared" si="35"/>
        <v>0</v>
      </c>
      <c r="BL128" s="210"/>
      <c r="BM128" s="269">
        <f t="shared" si="34"/>
        <v>0</v>
      </c>
    </row>
    <row r="129" spans="1:65" hidden="1" x14ac:dyDescent="0.55000000000000004">
      <c r="A129" s="216"/>
      <c r="B129" s="217"/>
      <c r="C129" s="217"/>
      <c r="D129" s="214" t="s">
        <v>37</v>
      </c>
      <c r="E129" s="217"/>
      <c r="F129" s="217"/>
      <c r="G129" s="217"/>
      <c r="H129" s="219"/>
      <c r="I129" s="226"/>
      <c r="J129" s="209"/>
      <c r="K129" s="209"/>
      <c r="L129" s="209"/>
      <c r="M129" s="209"/>
      <c r="N129" s="210"/>
      <c r="O129" s="210"/>
      <c r="P129" s="211" t="e">
        <f t="shared" si="33"/>
        <v>#DIV/0!</v>
      </c>
      <c r="Q129" s="330"/>
      <c r="R129" s="330"/>
      <c r="S129" s="210"/>
      <c r="T129" s="209"/>
      <c r="U129" s="209"/>
      <c r="V129" s="210"/>
      <c r="W129" s="209"/>
      <c r="X129" s="209"/>
      <c r="Y129" s="210"/>
      <c r="Z129" s="209"/>
      <c r="AA129" s="209"/>
      <c r="AB129" s="210"/>
      <c r="AC129" s="209"/>
      <c r="AD129" s="209"/>
      <c r="AE129" s="210"/>
      <c r="AF129" s="331"/>
      <c r="AG129" s="209"/>
      <c r="AH129" s="210"/>
      <c r="AI129" s="209"/>
      <c r="AJ129" s="209"/>
      <c r="AK129" s="210"/>
      <c r="AL129" s="209"/>
      <c r="AM129" s="209"/>
      <c r="AN129" s="210"/>
      <c r="AO129" s="209"/>
      <c r="AP129" s="209"/>
      <c r="AQ129" s="210"/>
      <c r="AR129" s="209"/>
      <c r="AS129" s="209"/>
      <c r="AT129" s="210"/>
      <c r="AU129" s="209"/>
      <c r="AV129" s="209"/>
      <c r="AW129" s="210"/>
      <c r="AX129" s="209"/>
      <c r="AY129" s="209"/>
      <c r="AZ129" s="210"/>
      <c r="BA129" s="209"/>
      <c r="BB129" s="209"/>
      <c r="BC129" s="210"/>
      <c r="BD129" s="209"/>
      <c r="BE129" s="209"/>
      <c r="BF129" s="210"/>
      <c r="BG129" s="209"/>
      <c r="BH129" s="209"/>
      <c r="BI129" s="210"/>
      <c r="BJ129" s="55">
        <f t="shared" si="35"/>
        <v>0</v>
      </c>
      <c r="BK129" s="55">
        <f t="shared" si="35"/>
        <v>0</v>
      </c>
      <c r="BL129" s="210"/>
      <c r="BM129" s="269">
        <f t="shared" si="34"/>
        <v>0</v>
      </c>
    </row>
    <row r="130" spans="1:65" hidden="1" x14ac:dyDescent="0.55000000000000004">
      <c r="A130" s="216"/>
      <c r="B130" s="217"/>
      <c r="C130" s="217"/>
      <c r="D130" s="214"/>
      <c r="E130" s="214" t="s">
        <v>38</v>
      </c>
      <c r="F130" s="217"/>
      <c r="G130" s="217"/>
      <c r="H130" s="219"/>
      <c r="I130" s="226"/>
      <c r="J130" s="209"/>
      <c r="K130" s="209"/>
      <c r="L130" s="209"/>
      <c r="M130" s="209"/>
      <c r="N130" s="210"/>
      <c r="O130" s="210"/>
      <c r="P130" s="211" t="e">
        <f t="shared" si="33"/>
        <v>#DIV/0!</v>
      </c>
      <c r="Q130" s="330"/>
      <c r="R130" s="330"/>
      <c r="S130" s="210"/>
      <c r="T130" s="209"/>
      <c r="U130" s="209"/>
      <c r="V130" s="210"/>
      <c r="W130" s="209"/>
      <c r="X130" s="209"/>
      <c r="Y130" s="210"/>
      <c r="Z130" s="209"/>
      <c r="AA130" s="209"/>
      <c r="AB130" s="210"/>
      <c r="AC130" s="209"/>
      <c r="AD130" s="209"/>
      <c r="AE130" s="210"/>
      <c r="AF130" s="331"/>
      <c r="AG130" s="209"/>
      <c r="AH130" s="210"/>
      <c r="AI130" s="209"/>
      <c r="AJ130" s="209"/>
      <c r="AK130" s="210"/>
      <c r="AL130" s="209"/>
      <c r="AM130" s="209"/>
      <c r="AN130" s="210"/>
      <c r="AO130" s="209"/>
      <c r="AP130" s="209"/>
      <c r="AQ130" s="210"/>
      <c r="AR130" s="209"/>
      <c r="AS130" s="209"/>
      <c r="AT130" s="210"/>
      <c r="AU130" s="209"/>
      <c r="AV130" s="209"/>
      <c r="AW130" s="210"/>
      <c r="AX130" s="209"/>
      <c r="AY130" s="209"/>
      <c r="AZ130" s="210"/>
      <c r="BA130" s="209"/>
      <c r="BB130" s="209"/>
      <c r="BC130" s="210"/>
      <c r="BD130" s="209"/>
      <c r="BE130" s="209"/>
      <c r="BF130" s="210"/>
      <c r="BG130" s="209"/>
      <c r="BH130" s="209"/>
      <c r="BI130" s="210"/>
      <c r="BJ130" s="55">
        <f t="shared" si="35"/>
        <v>0</v>
      </c>
      <c r="BK130" s="55">
        <f t="shared" si="35"/>
        <v>0</v>
      </c>
      <c r="BL130" s="210"/>
      <c r="BM130" s="269">
        <f t="shared" si="34"/>
        <v>0</v>
      </c>
    </row>
    <row r="131" spans="1:65" hidden="1" x14ac:dyDescent="0.55000000000000004">
      <c r="A131" s="216"/>
      <c r="B131" s="217"/>
      <c r="C131" s="217"/>
      <c r="D131" s="214"/>
      <c r="E131" s="214"/>
      <c r="F131" s="218" t="s">
        <v>118</v>
      </c>
      <c r="G131" s="217"/>
      <c r="H131" s="219"/>
      <c r="I131" s="226"/>
      <c r="J131" s="209"/>
      <c r="K131" s="209"/>
      <c r="L131" s="209"/>
      <c r="M131" s="209"/>
      <c r="N131" s="210"/>
      <c r="O131" s="210"/>
      <c r="P131" s="211" t="e">
        <f t="shared" si="33"/>
        <v>#DIV/0!</v>
      </c>
      <c r="Q131" s="330"/>
      <c r="R131" s="330"/>
      <c r="S131" s="210"/>
      <c r="T131" s="209"/>
      <c r="U131" s="209"/>
      <c r="V131" s="210"/>
      <c r="W131" s="209"/>
      <c r="X131" s="209"/>
      <c r="Y131" s="210"/>
      <c r="Z131" s="209"/>
      <c r="AA131" s="209"/>
      <c r="AB131" s="210"/>
      <c r="AC131" s="209"/>
      <c r="AD131" s="209"/>
      <c r="AE131" s="210"/>
      <c r="AF131" s="331"/>
      <c r="AG131" s="209"/>
      <c r="AH131" s="210"/>
      <c r="AI131" s="209"/>
      <c r="AJ131" s="209"/>
      <c r="AK131" s="210"/>
      <c r="AL131" s="209"/>
      <c r="AM131" s="209"/>
      <c r="AN131" s="210"/>
      <c r="AO131" s="209"/>
      <c r="AP131" s="209"/>
      <c r="AQ131" s="210"/>
      <c r="AR131" s="209"/>
      <c r="AS131" s="209"/>
      <c r="AT131" s="210"/>
      <c r="AU131" s="209"/>
      <c r="AV131" s="209"/>
      <c r="AW131" s="210"/>
      <c r="AX131" s="209"/>
      <c r="AY131" s="209"/>
      <c r="AZ131" s="210"/>
      <c r="BA131" s="209"/>
      <c r="BB131" s="209"/>
      <c r="BC131" s="210"/>
      <c r="BD131" s="209"/>
      <c r="BE131" s="209"/>
      <c r="BF131" s="210"/>
      <c r="BG131" s="209"/>
      <c r="BH131" s="209"/>
      <c r="BI131" s="210"/>
      <c r="BJ131" s="55">
        <f t="shared" si="35"/>
        <v>0</v>
      </c>
      <c r="BK131" s="55">
        <f t="shared" si="35"/>
        <v>0</v>
      </c>
      <c r="BL131" s="210"/>
      <c r="BM131" s="269">
        <f t="shared" si="34"/>
        <v>0</v>
      </c>
    </row>
    <row r="132" spans="1:65" hidden="1" x14ac:dyDescent="0.55000000000000004">
      <c r="A132" s="216"/>
      <c r="B132" s="217"/>
      <c r="C132" s="217"/>
      <c r="D132" s="214"/>
      <c r="E132" s="214"/>
      <c r="F132" s="218" t="s">
        <v>133</v>
      </c>
      <c r="G132" s="217"/>
      <c r="H132" s="219"/>
      <c r="I132" s="226"/>
      <c r="J132" s="209"/>
      <c r="K132" s="209"/>
      <c r="L132" s="209"/>
      <c r="M132" s="209"/>
      <c r="N132" s="210"/>
      <c r="O132" s="210"/>
      <c r="P132" s="211" t="e">
        <f t="shared" si="33"/>
        <v>#DIV/0!</v>
      </c>
      <c r="Q132" s="330"/>
      <c r="R132" s="330"/>
      <c r="S132" s="210"/>
      <c r="T132" s="209"/>
      <c r="U132" s="209"/>
      <c r="V132" s="210"/>
      <c r="W132" s="209"/>
      <c r="X132" s="209"/>
      <c r="Y132" s="210"/>
      <c r="Z132" s="209"/>
      <c r="AA132" s="209"/>
      <c r="AB132" s="210"/>
      <c r="AC132" s="209"/>
      <c r="AD132" s="209"/>
      <c r="AE132" s="210"/>
      <c r="AF132" s="331"/>
      <c r="AG132" s="209"/>
      <c r="AH132" s="210"/>
      <c r="AI132" s="209"/>
      <c r="AJ132" s="209"/>
      <c r="AK132" s="210"/>
      <c r="AL132" s="209"/>
      <c r="AM132" s="209"/>
      <c r="AN132" s="210"/>
      <c r="AO132" s="209"/>
      <c r="AP132" s="209"/>
      <c r="AQ132" s="210"/>
      <c r="AR132" s="209"/>
      <c r="AS132" s="209"/>
      <c r="AT132" s="210"/>
      <c r="AU132" s="209"/>
      <c r="AV132" s="209"/>
      <c r="AW132" s="210"/>
      <c r="AX132" s="209"/>
      <c r="AY132" s="209"/>
      <c r="AZ132" s="210"/>
      <c r="BA132" s="209"/>
      <c r="BB132" s="209"/>
      <c r="BC132" s="210"/>
      <c r="BD132" s="209"/>
      <c r="BE132" s="209"/>
      <c r="BF132" s="210"/>
      <c r="BG132" s="209"/>
      <c r="BH132" s="209"/>
      <c r="BI132" s="210"/>
      <c r="BJ132" s="55">
        <f t="shared" si="35"/>
        <v>0</v>
      </c>
      <c r="BK132" s="55">
        <f t="shared" si="35"/>
        <v>0</v>
      </c>
      <c r="BL132" s="210"/>
      <c r="BM132" s="269">
        <f t="shared" si="34"/>
        <v>0</v>
      </c>
    </row>
    <row r="133" spans="1:65" hidden="1" x14ac:dyDescent="0.55000000000000004">
      <c r="A133" s="216"/>
      <c r="B133" s="217"/>
      <c r="C133" s="217"/>
      <c r="D133" s="214"/>
      <c r="E133" s="214" t="s">
        <v>134</v>
      </c>
      <c r="F133" s="218"/>
      <c r="G133" s="217"/>
      <c r="H133" s="219"/>
      <c r="I133" s="226"/>
      <c r="J133" s="209"/>
      <c r="K133" s="209"/>
      <c r="L133" s="209"/>
      <c r="M133" s="209"/>
      <c r="N133" s="210"/>
      <c r="O133" s="210"/>
      <c r="P133" s="211" t="e">
        <f t="shared" si="33"/>
        <v>#DIV/0!</v>
      </c>
      <c r="Q133" s="330"/>
      <c r="R133" s="330"/>
      <c r="S133" s="210"/>
      <c r="T133" s="209"/>
      <c r="U133" s="209"/>
      <c r="V133" s="210"/>
      <c r="W133" s="209"/>
      <c r="X133" s="209"/>
      <c r="Y133" s="210"/>
      <c r="Z133" s="209"/>
      <c r="AA133" s="209"/>
      <c r="AB133" s="210"/>
      <c r="AC133" s="209"/>
      <c r="AD133" s="209"/>
      <c r="AE133" s="210"/>
      <c r="AF133" s="331"/>
      <c r="AG133" s="209"/>
      <c r="AH133" s="210"/>
      <c r="AI133" s="209"/>
      <c r="AJ133" s="209"/>
      <c r="AK133" s="210"/>
      <c r="AL133" s="209"/>
      <c r="AM133" s="209"/>
      <c r="AN133" s="210"/>
      <c r="AO133" s="209"/>
      <c r="AP133" s="209"/>
      <c r="AQ133" s="210"/>
      <c r="AR133" s="209"/>
      <c r="AS133" s="209"/>
      <c r="AT133" s="210"/>
      <c r="AU133" s="209"/>
      <c r="AV133" s="209"/>
      <c r="AW133" s="210"/>
      <c r="AX133" s="209"/>
      <c r="AY133" s="209"/>
      <c r="AZ133" s="210"/>
      <c r="BA133" s="209"/>
      <c r="BB133" s="209"/>
      <c r="BC133" s="210"/>
      <c r="BD133" s="209"/>
      <c r="BE133" s="209"/>
      <c r="BF133" s="210"/>
      <c r="BG133" s="209"/>
      <c r="BH133" s="209"/>
      <c r="BI133" s="210"/>
      <c r="BJ133" s="55">
        <f t="shared" si="35"/>
        <v>0</v>
      </c>
      <c r="BK133" s="55">
        <f t="shared" si="35"/>
        <v>0</v>
      </c>
      <c r="BL133" s="210"/>
      <c r="BM133" s="269">
        <f t="shared" si="34"/>
        <v>0</v>
      </c>
    </row>
    <row r="134" spans="1:65" hidden="1" x14ac:dyDescent="0.55000000000000004">
      <c r="A134" s="216"/>
      <c r="B134" s="217"/>
      <c r="C134" s="217"/>
      <c r="D134" s="214"/>
      <c r="E134" s="214"/>
      <c r="F134" s="218" t="s">
        <v>135</v>
      </c>
      <c r="G134" s="217"/>
      <c r="H134" s="219"/>
      <c r="I134" s="226"/>
      <c r="J134" s="209"/>
      <c r="K134" s="209"/>
      <c r="L134" s="209"/>
      <c r="M134" s="209"/>
      <c r="N134" s="210"/>
      <c r="O134" s="210"/>
      <c r="P134" s="211" t="e">
        <f t="shared" si="33"/>
        <v>#DIV/0!</v>
      </c>
      <c r="Q134" s="330"/>
      <c r="R134" s="330"/>
      <c r="S134" s="210"/>
      <c r="T134" s="209"/>
      <c r="U134" s="209"/>
      <c r="V134" s="210"/>
      <c r="W134" s="209"/>
      <c r="X134" s="209"/>
      <c r="Y134" s="210"/>
      <c r="Z134" s="209"/>
      <c r="AA134" s="209"/>
      <c r="AB134" s="210"/>
      <c r="AC134" s="209"/>
      <c r="AD134" s="209"/>
      <c r="AE134" s="210"/>
      <c r="AF134" s="331"/>
      <c r="AG134" s="209"/>
      <c r="AH134" s="210"/>
      <c r="AI134" s="209"/>
      <c r="AJ134" s="209"/>
      <c r="AK134" s="210"/>
      <c r="AL134" s="209"/>
      <c r="AM134" s="209"/>
      <c r="AN134" s="210"/>
      <c r="AO134" s="209"/>
      <c r="AP134" s="209"/>
      <c r="AQ134" s="210"/>
      <c r="AR134" s="209"/>
      <c r="AS134" s="209"/>
      <c r="AT134" s="210"/>
      <c r="AU134" s="209"/>
      <c r="AV134" s="209"/>
      <c r="AW134" s="210"/>
      <c r="AX134" s="209"/>
      <c r="AY134" s="209"/>
      <c r="AZ134" s="210"/>
      <c r="BA134" s="209"/>
      <c r="BB134" s="209"/>
      <c r="BC134" s="210"/>
      <c r="BD134" s="209"/>
      <c r="BE134" s="209"/>
      <c r="BF134" s="210"/>
      <c r="BG134" s="209"/>
      <c r="BH134" s="209"/>
      <c r="BI134" s="210"/>
      <c r="BJ134" s="55">
        <f t="shared" si="35"/>
        <v>0</v>
      </c>
      <c r="BK134" s="55">
        <f t="shared" si="35"/>
        <v>0</v>
      </c>
      <c r="BL134" s="210"/>
      <c r="BM134" s="269">
        <f t="shared" si="34"/>
        <v>0</v>
      </c>
    </row>
    <row r="135" spans="1:65" hidden="1" x14ac:dyDescent="0.55000000000000004">
      <c r="A135" s="216"/>
      <c r="B135" s="217"/>
      <c r="C135" s="217"/>
      <c r="D135" s="214"/>
      <c r="E135" s="214"/>
      <c r="F135" s="218" t="s">
        <v>120</v>
      </c>
      <c r="G135" s="217"/>
      <c r="H135" s="219"/>
      <c r="I135" s="226"/>
      <c r="J135" s="209"/>
      <c r="K135" s="209"/>
      <c r="L135" s="209"/>
      <c r="M135" s="209"/>
      <c r="N135" s="210"/>
      <c r="O135" s="210"/>
      <c r="P135" s="211" t="e">
        <f t="shared" si="33"/>
        <v>#DIV/0!</v>
      </c>
      <c r="Q135" s="330"/>
      <c r="R135" s="330"/>
      <c r="S135" s="210"/>
      <c r="T135" s="209"/>
      <c r="U135" s="209"/>
      <c r="V135" s="210"/>
      <c r="W135" s="209"/>
      <c r="X135" s="209"/>
      <c r="Y135" s="210"/>
      <c r="Z135" s="209"/>
      <c r="AA135" s="209"/>
      <c r="AB135" s="210"/>
      <c r="AC135" s="209"/>
      <c r="AD135" s="209"/>
      <c r="AE135" s="210"/>
      <c r="AF135" s="331"/>
      <c r="AG135" s="209"/>
      <c r="AH135" s="210"/>
      <c r="AI135" s="209"/>
      <c r="AJ135" s="209"/>
      <c r="AK135" s="210"/>
      <c r="AL135" s="209"/>
      <c r="AM135" s="209"/>
      <c r="AN135" s="210"/>
      <c r="AO135" s="209"/>
      <c r="AP135" s="209"/>
      <c r="AQ135" s="210"/>
      <c r="AR135" s="209"/>
      <c r="AS135" s="209"/>
      <c r="AT135" s="210"/>
      <c r="AU135" s="209"/>
      <c r="AV135" s="209"/>
      <c r="AW135" s="210"/>
      <c r="AX135" s="209"/>
      <c r="AY135" s="209"/>
      <c r="AZ135" s="210"/>
      <c r="BA135" s="209"/>
      <c r="BB135" s="209"/>
      <c r="BC135" s="210"/>
      <c r="BD135" s="209"/>
      <c r="BE135" s="209"/>
      <c r="BF135" s="210"/>
      <c r="BG135" s="209"/>
      <c r="BH135" s="209"/>
      <c r="BI135" s="210"/>
      <c r="BJ135" s="55">
        <f t="shared" si="35"/>
        <v>0</v>
      </c>
      <c r="BK135" s="55">
        <f t="shared" si="35"/>
        <v>0</v>
      </c>
      <c r="BL135" s="210"/>
      <c r="BM135" s="269">
        <f t="shared" si="34"/>
        <v>0</v>
      </c>
    </row>
    <row r="136" spans="1:65" hidden="1" x14ac:dyDescent="0.55000000000000004">
      <c r="A136" s="216"/>
      <c r="B136" s="217"/>
      <c r="C136" s="217"/>
      <c r="D136" s="214"/>
      <c r="E136" s="214" t="s">
        <v>121</v>
      </c>
      <c r="F136" s="218"/>
      <c r="G136" s="217"/>
      <c r="H136" s="219"/>
      <c r="I136" s="226"/>
      <c r="J136" s="209"/>
      <c r="K136" s="209"/>
      <c r="L136" s="209"/>
      <c r="M136" s="209"/>
      <c r="N136" s="210"/>
      <c r="O136" s="210"/>
      <c r="P136" s="211" t="e">
        <f t="shared" si="33"/>
        <v>#DIV/0!</v>
      </c>
      <c r="Q136" s="330"/>
      <c r="R136" s="330"/>
      <c r="S136" s="210"/>
      <c r="T136" s="209"/>
      <c r="U136" s="209"/>
      <c r="V136" s="210"/>
      <c r="W136" s="209"/>
      <c r="X136" s="209"/>
      <c r="Y136" s="210"/>
      <c r="Z136" s="209"/>
      <c r="AA136" s="209"/>
      <c r="AB136" s="210"/>
      <c r="AC136" s="209"/>
      <c r="AD136" s="209"/>
      <c r="AE136" s="210"/>
      <c r="AF136" s="331"/>
      <c r="AG136" s="209"/>
      <c r="AH136" s="210"/>
      <c r="AI136" s="209"/>
      <c r="AJ136" s="209"/>
      <c r="AK136" s="210"/>
      <c r="AL136" s="209"/>
      <c r="AM136" s="209"/>
      <c r="AN136" s="210"/>
      <c r="AO136" s="209"/>
      <c r="AP136" s="209"/>
      <c r="AQ136" s="210"/>
      <c r="AR136" s="209"/>
      <c r="AS136" s="209"/>
      <c r="AT136" s="210"/>
      <c r="AU136" s="209"/>
      <c r="AV136" s="209"/>
      <c r="AW136" s="210"/>
      <c r="AX136" s="209"/>
      <c r="AY136" s="209"/>
      <c r="AZ136" s="210"/>
      <c r="BA136" s="209"/>
      <c r="BB136" s="209"/>
      <c r="BC136" s="210"/>
      <c r="BD136" s="209"/>
      <c r="BE136" s="209"/>
      <c r="BF136" s="210"/>
      <c r="BG136" s="209"/>
      <c r="BH136" s="209"/>
      <c r="BI136" s="210"/>
      <c r="BJ136" s="55">
        <f t="shared" si="35"/>
        <v>0</v>
      </c>
      <c r="BK136" s="55">
        <f t="shared" si="35"/>
        <v>0</v>
      </c>
      <c r="BL136" s="210"/>
      <c r="BM136" s="269">
        <f t="shared" si="34"/>
        <v>0</v>
      </c>
    </row>
    <row r="137" spans="1:65" hidden="1" x14ac:dyDescent="0.55000000000000004">
      <c r="A137" s="216"/>
      <c r="B137" s="217"/>
      <c r="C137" s="217"/>
      <c r="D137" s="214" t="s">
        <v>40</v>
      </c>
      <c r="E137" s="217"/>
      <c r="F137" s="217"/>
      <c r="G137" s="217"/>
      <c r="H137" s="219"/>
      <c r="I137" s="226"/>
      <c r="J137" s="209"/>
      <c r="K137" s="209"/>
      <c r="L137" s="209"/>
      <c r="M137" s="209"/>
      <c r="N137" s="210"/>
      <c r="O137" s="210"/>
      <c r="P137" s="211" t="e">
        <f t="shared" si="33"/>
        <v>#DIV/0!</v>
      </c>
      <c r="Q137" s="330"/>
      <c r="R137" s="330"/>
      <c r="S137" s="210"/>
      <c r="T137" s="209"/>
      <c r="U137" s="209"/>
      <c r="V137" s="210"/>
      <c r="W137" s="209"/>
      <c r="X137" s="209"/>
      <c r="Y137" s="210"/>
      <c r="Z137" s="209"/>
      <c r="AA137" s="209"/>
      <c r="AB137" s="210"/>
      <c r="AC137" s="209"/>
      <c r="AD137" s="209"/>
      <c r="AE137" s="210"/>
      <c r="AF137" s="331"/>
      <c r="AG137" s="209"/>
      <c r="AH137" s="210"/>
      <c r="AI137" s="209"/>
      <c r="AJ137" s="209"/>
      <c r="AK137" s="210"/>
      <c r="AL137" s="209"/>
      <c r="AM137" s="209"/>
      <c r="AN137" s="210"/>
      <c r="AO137" s="209"/>
      <c r="AP137" s="209"/>
      <c r="AQ137" s="210"/>
      <c r="AR137" s="209"/>
      <c r="AS137" s="209"/>
      <c r="AT137" s="210"/>
      <c r="AU137" s="209"/>
      <c r="AV137" s="209"/>
      <c r="AW137" s="210"/>
      <c r="AX137" s="209"/>
      <c r="AY137" s="209"/>
      <c r="AZ137" s="210"/>
      <c r="BA137" s="209"/>
      <c r="BB137" s="209"/>
      <c r="BC137" s="210"/>
      <c r="BD137" s="209"/>
      <c r="BE137" s="209"/>
      <c r="BF137" s="210"/>
      <c r="BG137" s="209"/>
      <c r="BH137" s="209"/>
      <c r="BI137" s="210"/>
      <c r="BJ137" s="55">
        <f t="shared" si="35"/>
        <v>0</v>
      </c>
      <c r="BK137" s="55">
        <f t="shared" si="35"/>
        <v>0</v>
      </c>
      <c r="BL137" s="210"/>
      <c r="BM137" s="269">
        <f t="shared" si="34"/>
        <v>0</v>
      </c>
    </row>
    <row r="138" spans="1:65" hidden="1" x14ac:dyDescent="0.55000000000000004">
      <c r="A138" s="216"/>
      <c r="B138" s="217"/>
      <c r="C138" s="217"/>
      <c r="D138" s="214"/>
      <c r="E138" s="214" t="s">
        <v>41</v>
      </c>
      <c r="F138" s="217"/>
      <c r="G138" s="217"/>
      <c r="H138" s="219"/>
      <c r="I138" s="226"/>
      <c r="J138" s="209"/>
      <c r="K138" s="209"/>
      <c r="L138" s="209"/>
      <c r="M138" s="209"/>
      <c r="N138" s="210"/>
      <c r="O138" s="210"/>
      <c r="P138" s="211" t="e">
        <f t="shared" si="33"/>
        <v>#DIV/0!</v>
      </c>
      <c r="Q138" s="330"/>
      <c r="R138" s="330"/>
      <c r="S138" s="210"/>
      <c r="T138" s="209"/>
      <c r="U138" s="209"/>
      <c r="V138" s="210"/>
      <c r="W138" s="209"/>
      <c r="X138" s="209"/>
      <c r="Y138" s="210"/>
      <c r="Z138" s="209"/>
      <c r="AA138" s="209"/>
      <c r="AB138" s="210"/>
      <c r="AC138" s="209"/>
      <c r="AD138" s="209"/>
      <c r="AE138" s="210"/>
      <c r="AF138" s="331"/>
      <c r="AG138" s="209"/>
      <c r="AH138" s="210"/>
      <c r="AI138" s="209"/>
      <c r="AJ138" s="209"/>
      <c r="AK138" s="210"/>
      <c r="AL138" s="209"/>
      <c r="AM138" s="209"/>
      <c r="AN138" s="210"/>
      <c r="AO138" s="209"/>
      <c r="AP138" s="209"/>
      <c r="AQ138" s="210"/>
      <c r="AR138" s="209"/>
      <c r="AS138" s="209"/>
      <c r="AT138" s="210"/>
      <c r="AU138" s="209"/>
      <c r="AV138" s="209"/>
      <c r="AW138" s="210"/>
      <c r="AX138" s="209"/>
      <c r="AY138" s="209"/>
      <c r="AZ138" s="210"/>
      <c r="BA138" s="209"/>
      <c r="BB138" s="209"/>
      <c r="BC138" s="210"/>
      <c r="BD138" s="209"/>
      <c r="BE138" s="209"/>
      <c r="BF138" s="210"/>
      <c r="BG138" s="209"/>
      <c r="BH138" s="209"/>
      <c r="BI138" s="210"/>
      <c r="BJ138" s="55">
        <f t="shared" si="35"/>
        <v>0</v>
      </c>
      <c r="BK138" s="55">
        <f t="shared" si="35"/>
        <v>0</v>
      </c>
      <c r="BL138" s="210"/>
      <c r="BM138" s="269">
        <f t="shared" si="34"/>
        <v>0</v>
      </c>
    </row>
    <row r="139" spans="1:65" hidden="1" x14ac:dyDescent="0.55000000000000004">
      <c r="A139" s="216"/>
      <c r="B139" s="217"/>
      <c r="C139" s="217"/>
      <c r="D139" s="214"/>
      <c r="E139" s="217"/>
      <c r="F139" s="214" t="s">
        <v>42</v>
      </c>
      <c r="G139" s="217"/>
      <c r="H139" s="219"/>
      <c r="I139" s="226"/>
      <c r="J139" s="209"/>
      <c r="K139" s="209"/>
      <c r="L139" s="209"/>
      <c r="M139" s="209"/>
      <c r="N139" s="210"/>
      <c r="O139" s="210"/>
      <c r="P139" s="211" t="e">
        <f t="shared" si="33"/>
        <v>#DIV/0!</v>
      </c>
      <c r="Q139" s="330"/>
      <c r="R139" s="330"/>
      <c r="S139" s="210"/>
      <c r="T139" s="209"/>
      <c r="U139" s="209"/>
      <c r="V139" s="210"/>
      <c r="W139" s="209"/>
      <c r="X139" s="209"/>
      <c r="Y139" s="210"/>
      <c r="Z139" s="209"/>
      <c r="AA139" s="209"/>
      <c r="AB139" s="210"/>
      <c r="AC139" s="209"/>
      <c r="AD139" s="209"/>
      <c r="AE139" s="210"/>
      <c r="AF139" s="331"/>
      <c r="AG139" s="209"/>
      <c r="AH139" s="210"/>
      <c r="AI139" s="209"/>
      <c r="AJ139" s="209"/>
      <c r="AK139" s="210"/>
      <c r="AL139" s="209"/>
      <c r="AM139" s="209"/>
      <c r="AN139" s="210"/>
      <c r="AO139" s="209"/>
      <c r="AP139" s="209"/>
      <c r="AQ139" s="210"/>
      <c r="AR139" s="209"/>
      <c r="AS139" s="209"/>
      <c r="AT139" s="210"/>
      <c r="AU139" s="209"/>
      <c r="AV139" s="209"/>
      <c r="AW139" s="210"/>
      <c r="AX139" s="209"/>
      <c r="AY139" s="209"/>
      <c r="AZ139" s="210"/>
      <c r="BA139" s="209"/>
      <c r="BB139" s="209"/>
      <c r="BC139" s="210"/>
      <c r="BD139" s="209"/>
      <c r="BE139" s="209"/>
      <c r="BF139" s="210"/>
      <c r="BG139" s="209"/>
      <c r="BH139" s="209"/>
      <c r="BI139" s="210"/>
      <c r="BJ139" s="55">
        <f t="shared" si="35"/>
        <v>0</v>
      </c>
      <c r="BK139" s="55">
        <f t="shared" si="35"/>
        <v>0</v>
      </c>
      <c r="BL139" s="210"/>
      <c r="BM139" s="269">
        <f t="shared" si="34"/>
        <v>0</v>
      </c>
    </row>
    <row r="140" spans="1:65" hidden="1" x14ac:dyDescent="0.55000000000000004">
      <c r="A140" s="216"/>
      <c r="B140" s="217"/>
      <c r="C140" s="217"/>
      <c r="D140" s="214"/>
      <c r="E140" s="217"/>
      <c r="F140" s="214" t="s">
        <v>47</v>
      </c>
      <c r="G140" s="217"/>
      <c r="H140" s="219"/>
      <c r="I140" s="226"/>
      <c r="J140" s="209"/>
      <c r="K140" s="209"/>
      <c r="L140" s="209"/>
      <c r="M140" s="209"/>
      <c r="N140" s="210"/>
      <c r="O140" s="210"/>
      <c r="P140" s="211" t="e">
        <f t="shared" si="33"/>
        <v>#DIV/0!</v>
      </c>
      <c r="Q140" s="330"/>
      <c r="R140" s="330"/>
      <c r="S140" s="210"/>
      <c r="T140" s="209"/>
      <c r="U140" s="209"/>
      <c r="V140" s="210"/>
      <c r="W140" s="209"/>
      <c r="X140" s="209"/>
      <c r="Y140" s="210"/>
      <c r="Z140" s="209"/>
      <c r="AA140" s="209"/>
      <c r="AB140" s="210"/>
      <c r="AC140" s="209"/>
      <c r="AD140" s="209"/>
      <c r="AE140" s="210"/>
      <c r="AF140" s="331"/>
      <c r="AG140" s="209"/>
      <c r="AH140" s="210"/>
      <c r="AI140" s="209"/>
      <c r="AJ140" s="209"/>
      <c r="AK140" s="210"/>
      <c r="AL140" s="209"/>
      <c r="AM140" s="209"/>
      <c r="AN140" s="210"/>
      <c r="AO140" s="209"/>
      <c r="AP140" s="209"/>
      <c r="AQ140" s="210"/>
      <c r="AR140" s="209"/>
      <c r="AS140" s="209"/>
      <c r="AT140" s="210"/>
      <c r="AU140" s="209"/>
      <c r="AV140" s="209"/>
      <c r="AW140" s="210"/>
      <c r="AX140" s="209"/>
      <c r="AY140" s="209"/>
      <c r="AZ140" s="210"/>
      <c r="BA140" s="209"/>
      <c r="BB140" s="209"/>
      <c r="BC140" s="210"/>
      <c r="BD140" s="209"/>
      <c r="BE140" s="209"/>
      <c r="BF140" s="210"/>
      <c r="BG140" s="209"/>
      <c r="BH140" s="209"/>
      <c r="BI140" s="210"/>
      <c r="BJ140" s="55">
        <f t="shared" si="35"/>
        <v>0</v>
      </c>
      <c r="BK140" s="55">
        <f t="shared" si="35"/>
        <v>0</v>
      </c>
      <c r="BL140" s="210"/>
      <c r="BM140" s="269">
        <f t="shared" si="34"/>
        <v>0</v>
      </c>
    </row>
    <row r="141" spans="1:65" hidden="1" x14ac:dyDescent="0.55000000000000004">
      <c r="A141" s="216"/>
      <c r="B141" s="217"/>
      <c r="C141" s="217"/>
      <c r="D141" s="214"/>
      <c r="E141" s="217"/>
      <c r="F141" s="214" t="s">
        <v>59</v>
      </c>
      <c r="G141" s="217"/>
      <c r="H141" s="219"/>
      <c r="I141" s="226"/>
      <c r="J141" s="209"/>
      <c r="K141" s="209"/>
      <c r="L141" s="209"/>
      <c r="M141" s="209"/>
      <c r="N141" s="210"/>
      <c r="O141" s="210"/>
      <c r="P141" s="211" t="e">
        <f t="shared" ref="P141:P189" si="36">SUM(O141*100/L141)</f>
        <v>#DIV/0!</v>
      </c>
      <c r="Q141" s="330"/>
      <c r="R141" s="330"/>
      <c r="S141" s="210"/>
      <c r="T141" s="209"/>
      <c r="U141" s="209"/>
      <c r="V141" s="210"/>
      <c r="W141" s="209"/>
      <c r="X141" s="209"/>
      <c r="Y141" s="210"/>
      <c r="Z141" s="209"/>
      <c r="AA141" s="209"/>
      <c r="AB141" s="210"/>
      <c r="AC141" s="209"/>
      <c r="AD141" s="209"/>
      <c r="AE141" s="210"/>
      <c r="AF141" s="331"/>
      <c r="AG141" s="209"/>
      <c r="AH141" s="210"/>
      <c r="AI141" s="209"/>
      <c r="AJ141" s="209"/>
      <c r="AK141" s="210"/>
      <c r="AL141" s="209"/>
      <c r="AM141" s="209"/>
      <c r="AN141" s="210"/>
      <c r="AO141" s="209"/>
      <c r="AP141" s="209"/>
      <c r="AQ141" s="210"/>
      <c r="AR141" s="209"/>
      <c r="AS141" s="209"/>
      <c r="AT141" s="210"/>
      <c r="AU141" s="209"/>
      <c r="AV141" s="209"/>
      <c r="AW141" s="210"/>
      <c r="AX141" s="209"/>
      <c r="AY141" s="209"/>
      <c r="AZ141" s="210"/>
      <c r="BA141" s="209"/>
      <c r="BB141" s="209"/>
      <c r="BC141" s="210"/>
      <c r="BD141" s="209"/>
      <c r="BE141" s="209"/>
      <c r="BF141" s="210"/>
      <c r="BG141" s="209"/>
      <c r="BH141" s="209"/>
      <c r="BI141" s="210"/>
      <c r="BJ141" s="55">
        <f t="shared" si="35"/>
        <v>0</v>
      </c>
      <c r="BK141" s="55">
        <f t="shared" si="35"/>
        <v>0</v>
      </c>
      <c r="BL141" s="210"/>
      <c r="BM141" s="269">
        <f t="shared" si="34"/>
        <v>0</v>
      </c>
    </row>
    <row r="142" spans="1:65" hidden="1" x14ac:dyDescent="0.55000000000000004">
      <c r="A142" s="216"/>
      <c r="B142" s="217"/>
      <c r="C142" s="217"/>
      <c r="D142" s="214"/>
      <c r="E142" s="214" t="s">
        <v>67</v>
      </c>
      <c r="F142" s="214"/>
      <c r="G142" s="217"/>
      <c r="H142" s="219"/>
      <c r="I142" s="226"/>
      <c r="J142" s="209"/>
      <c r="K142" s="209"/>
      <c r="L142" s="209"/>
      <c r="M142" s="209"/>
      <c r="N142" s="210"/>
      <c r="O142" s="210"/>
      <c r="P142" s="211" t="e">
        <f t="shared" si="36"/>
        <v>#DIV/0!</v>
      </c>
      <c r="Q142" s="330"/>
      <c r="R142" s="330"/>
      <c r="S142" s="210"/>
      <c r="T142" s="209"/>
      <c r="U142" s="209"/>
      <c r="V142" s="210"/>
      <c r="W142" s="209"/>
      <c r="X142" s="209"/>
      <c r="Y142" s="210"/>
      <c r="Z142" s="209"/>
      <c r="AA142" s="209"/>
      <c r="AB142" s="210"/>
      <c r="AC142" s="209"/>
      <c r="AD142" s="209"/>
      <c r="AE142" s="210"/>
      <c r="AF142" s="331"/>
      <c r="AG142" s="209"/>
      <c r="AH142" s="210"/>
      <c r="AI142" s="209"/>
      <c r="AJ142" s="209"/>
      <c r="AK142" s="210"/>
      <c r="AL142" s="209"/>
      <c r="AM142" s="209"/>
      <c r="AN142" s="210"/>
      <c r="AO142" s="209"/>
      <c r="AP142" s="209"/>
      <c r="AQ142" s="210"/>
      <c r="AR142" s="209"/>
      <c r="AS142" s="209"/>
      <c r="AT142" s="210"/>
      <c r="AU142" s="209"/>
      <c r="AV142" s="209"/>
      <c r="AW142" s="210"/>
      <c r="AX142" s="209"/>
      <c r="AY142" s="209"/>
      <c r="AZ142" s="210"/>
      <c r="BA142" s="209"/>
      <c r="BB142" s="209"/>
      <c r="BC142" s="210"/>
      <c r="BD142" s="209"/>
      <c r="BE142" s="209"/>
      <c r="BF142" s="210"/>
      <c r="BG142" s="209"/>
      <c r="BH142" s="209"/>
      <c r="BI142" s="210"/>
      <c r="BJ142" s="55">
        <f t="shared" si="35"/>
        <v>0</v>
      </c>
      <c r="BK142" s="55">
        <f t="shared" si="35"/>
        <v>0</v>
      </c>
      <c r="BL142" s="210"/>
      <c r="BM142" s="269">
        <f t="shared" si="34"/>
        <v>0</v>
      </c>
    </row>
    <row r="143" spans="1:65" hidden="1" x14ac:dyDescent="0.55000000000000004">
      <c r="A143" s="216"/>
      <c r="B143" s="217"/>
      <c r="C143" s="217"/>
      <c r="D143" s="214" t="s">
        <v>70</v>
      </c>
      <c r="E143" s="217"/>
      <c r="F143" s="217"/>
      <c r="G143" s="217"/>
      <c r="H143" s="219"/>
      <c r="I143" s="226"/>
      <c r="J143" s="209"/>
      <c r="K143" s="209"/>
      <c r="L143" s="209"/>
      <c r="M143" s="209"/>
      <c r="N143" s="210"/>
      <c r="O143" s="210"/>
      <c r="P143" s="211" t="e">
        <f t="shared" si="36"/>
        <v>#DIV/0!</v>
      </c>
      <c r="Q143" s="330"/>
      <c r="R143" s="330"/>
      <c r="S143" s="210"/>
      <c r="T143" s="209"/>
      <c r="U143" s="209"/>
      <c r="V143" s="210"/>
      <c r="W143" s="209"/>
      <c r="X143" s="209"/>
      <c r="Y143" s="210"/>
      <c r="Z143" s="209"/>
      <c r="AA143" s="209"/>
      <c r="AB143" s="210"/>
      <c r="AC143" s="209"/>
      <c r="AD143" s="209"/>
      <c r="AE143" s="210"/>
      <c r="AF143" s="331"/>
      <c r="AG143" s="209"/>
      <c r="AH143" s="210"/>
      <c r="AI143" s="209"/>
      <c r="AJ143" s="209"/>
      <c r="AK143" s="210"/>
      <c r="AL143" s="209"/>
      <c r="AM143" s="209"/>
      <c r="AN143" s="210"/>
      <c r="AO143" s="209"/>
      <c r="AP143" s="209"/>
      <c r="AQ143" s="210"/>
      <c r="AR143" s="209"/>
      <c r="AS143" s="209"/>
      <c r="AT143" s="210"/>
      <c r="AU143" s="209"/>
      <c r="AV143" s="209"/>
      <c r="AW143" s="210"/>
      <c r="AX143" s="209"/>
      <c r="AY143" s="209"/>
      <c r="AZ143" s="210"/>
      <c r="BA143" s="209"/>
      <c r="BB143" s="209"/>
      <c r="BC143" s="210"/>
      <c r="BD143" s="209"/>
      <c r="BE143" s="209"/>
      <c r="BF143" s="210"/>
      <c r="BG143" s="209"/>
      <c r="BH143" s="209"/>
      <c r="BI143" s="210"/>
      <c r="BJ143" s="55">
        <f t="shared" si="35"/>
        <v>0</v>
      </c>
      <c r="BK143" s="55">
        <f t="shared" si="35"/>
        <v>0</v>
      </c>
      <c r="BL143" s="210"/>
      <c r="BM143" s="269">
        <f t="shared" si="34"/>
        <v>0</v>
      </c>
    </row>
    <row r="144" spans="1:65" hidden="1" x14ac:dyDescent="0.55000000000000004">
      <c r="A144" s="216"/>
      <c r="B144" s="217"/>
      <c r="C144" s="217"/>
      <c r="D144" s="214"/>
      <c r="E144" s="214" t="s">
        <v>71</v>
      </c>
      <c r="F144" s="217"/>
      <c r="G144" s="217"/>
      <c r="H144" s="219"/>
      <c r="I144" s="226"/>
      <c r="J144" s="209"/>
      <c r="K144" s="209"/>
      <c r="L144" s="209"/>
      <c r="M144" s="209"/>
      <c r="N144" s="210"/>
      <c r="O144" s="210"/>
      <c r="P144" s="211" t="e">
        <f t="shared" si="36"/>
        <v>#DIV/0!</v>
      </c>
      <c r="Q144" s="330"/>
      <c r="R144" s="330"/>
      <c r="S144" s="210"/>
      <c r="T144" s="209"/>
      <c r="U144" s="209"/>
      <c r="V144" s="210"/>
      <c r="W144" s="209"/>
      <c r="X144" s="209"/>
      <c r="Y144" s="210"/>
      <c r="Z144" s="209"/>
      <c r="AA144" s="209"/>
      <c r="AB144" s="210"/>
      <c r="AC144" s="209"/>
      <c r="AD144" s="209"/>
      <c r="AE144" s="210"/>
      <c r="AF144" s="331"/>
      <c r="AG144" s="209"/>
      <c r="AH144" s="210"/>
      <c r="AI144" s="209"/>
      <c r="AJ144" s="209"/>
      <c r="AK144" s="210"/>
      <c r="AL144" s="209"/>
      <c r="AM144" s="209"/>
      <c r="AN144" s="210"/>
      <c r="AO144" s="209"/>
      <c r="AP144" s="209"/>
      <c r="AQ144" s="210"/>
      <c r="AR144" s="209"/>
      <c r="AS144" s="209"/>
      <c r="AT144" s="210"/>
      <c r="AU144" s="209"/>
      <c r="AV144" s="209"/>
      <c r="AW144" s="210"/>
      <c r="AX144" s="209"/>
      <c r="AY144" s="209"/>
      <c r="AZ144" s="210"/>
      <c r="BA144" s="209"/>
      <c r="BB144" s="209"/>
      <c r="BC144" s="210"/>
      <c r="BD144" s="209"/>
      <c r="BE144" s="209"/>
      <c r="BF144" s="210"/>
      <c r="BG144" s="209"/>
      <c r="BH144" s="209"/>
      <c r="BI144" s="210"/>
      <c r="BJ144" s="55">
        <f t="shared" si="35"/>
        <v>0</v>
      </c>
      <c r="BK144" s="55">
        <f t="shared" si="35"/>
        <v>0</v>
      </c>
      <c r="BL144" s="210"/>
      <c r="BM144" s="269">
        <f t="shared" si="34"/>
        <v>0</v>
      </c>
    </row>
    <row r="145" spans="1:65" hidden="1" x14ac:dyDescent="0.55000000000000004">
      <c r="A145" s="216"/>
      <c r="B145" s="217"/>
      <c r="C145" s="214" t="s">
        <v>136</v>
      </c>
      <c r="D145" s="217"/>
      <c r="E145" s="217"/>
      <c r="F145" s="217"/>
      <c r="G145" s="217"/>
      <c r="H145" s="219"/>
      <c r="I145" s="226"/>
      <c r="J145" s="209"/>
      <c r="K145" s="209"/>
      <c r="L145" s="209"/>
      <c r="M145" s="209"/>
      <c r="N145" s="210"/>
      <c r="O145" s="210"/>
      <c r="P145" s="211" t="e">
        <f t="shared" si="36"/>
        <v>#DIV/0!</v>
      </c>
      <c r="Q145" s="330"/>
      <c r="R145" s="330"/>
      <c r="S145" s="210"/>
      <c r="T145" s="209"/>
      <c r="U145" s="209"/>
      <c r="V145" s="210"/>
      <c r="W145" s="209"/>
      <c r="X145" s="209"/>
      <c r="Y145" s="210"/>
      <c r="Z145" s="209"/>
      <c r="AA145" s="209"/>
      <c r="AB145" s="210"/>
      <c r="AC145" s="209"/>
      <c r="AD145" s="209"/>
      <c r="AE145" s="210"/>
      <c r="AF145" s="331"/>
      <c r="AG145" s="209"/>
      <c r="AH145" s="210"/>
      <c r="AI145" s="209"/>
      <c r="AJ145" s="209"/>
      <c r="AK145" s="210"/>
      <c r="AL145" s="209"/>
      <c r="AM145" s="209"/>
      <c r="AN145" s="210"/>
      <c r="AO145" s="209"/>
      <c r="AP145" s="209"/>
      <c r="AQ145" s="210"/>
      <c r="AR145" s="209"/>
      <c r="AS145" s="209"/>
      <c r="AT145" s="210"/>
      <c r="AU145" s="209"/>
      <c r="AV145" s="209"/>
      <c r="AW145" s="210"/>
      <c r="AX145" s="209"/>
      <c r="AY145" s="209"/>
      <c r="AZ145" s="210"/>
      <c r="BA145" s="209"/>
      <c r="BB145" s="209"/>
      <c r="BC145" s="210"/>
      <c r="BD145" s="209"/>
      <c r="BE145" s="209"/>
      <c r="BF145" s="210"/>
      <c r="BG145" s="209"/>
      <c r="BH145" s="209"/>
      <c r="BI145" s="210"/>
      <c r="BJ145" s="55">
        <f t="shared" si="35"/>
        <v>0</v>
      </c>
      <c r="BK145" s="55">
        <f t="shared" si="35"/>
        <v>0</v>
      </c>
      <c r="BL145" s="210"/>
      <c r="BM145" s="269">
        <f t="shared" ref="BM145:BM208" si="37">SUM(Z145,AL145,AX145,BJ145)</f>
        <v>0</v>
      </c>
    </row>
    <row r="146" spans="1:65" hidden="1" x14ac:dyDescent="0.55000000000000004">
      <c r="A146" s="216"/>
      <c r="B146" s="217"/>
      <c r="C146" s="217"/>
      <c r="D146" s="214" t="s">
        <v>40</v>
      </c>
      <c r="E146" s="217"/>
      <c r="F146" s="217"/>
      <c r="G146" s="217"/>
      <c r="H146" s="219"/>
      <c r="I146" s="226"/>
      <c r="J146" s="209"/>
      <c r="K146" s="209"/>
      <c r="L146" s="209"/>
      <c r="M146" s="209"/>
      <c r="N146" s="210"/>
      <c r="O146" s="210"/>
      <c r="P146" s="211" t="e">
        <f t="shared" si="36"/>
        <v>#DIV/0!</v>
      </c>
      <c r="Q146" s="330"/>
      <c r="R146" s="330"/>
      <c r="S146" s="210"/>
      <c r="T146" s="209"/>
      <c r="U146" s="209"/>
      <c r="V146" s="210"/>
      <c r="W146" s="209"/>
      <c r="X146" s="209"/>
      <c r="Y146" s="210"/>
      <c r="Z146" s="209"/>
      <c r="AA146" s="209"/>
      <c r="AB146" s="210"/>
      <c r="AC146" s="209"/>
      <c r="AD146" s="209"/>
      <c r="AE146" s="210"/>
      <c r="AF146" s="331"/>
      <c r="AG146" s="209"/>
      <c r="AH146" s="210"/>
      <c r="AI146" s="209"/>
      <c r="AJ146" s="209"/>
      <c r="AK146" s="210"/>
      <c r="AL146" s="209"/>
      <c r="AM146" s="209"/>
      <c r="AN146" s="210"/>
      <c r="AO146" s="209"/>
      <c r="AP146" s="209"/>
      <c r="AQ146" s="210"/>
      <c r="AR146" s="209"/>
      <c r="AS146" s="209"/>
      <c r="AT146" s="210"/>
      <c r="AU146" s="209"/>
      <c r="AV146" s="209"/>
      <c r="AW146" s="210"/>
      <c r="AX146" s="209"/>
      <c r="AY146" s="209"/>
      <c r="AZ146" s="210"/>
      <c r="BA146" s="209"/>
      <c r="BB146" s="209"/>
      <c r="BC146" s="210"/>
      <c r="BD146" s="209"/>
      <c r="BE146" s="209"/>
      <c r="BF146" s="210"/>
      <c r="BG146" s="209"/>
      <c r="BH146" s="209"/>
      <c r="BI146" s="210"/>
      <c r="BJ146" s="55">
        <f t="shared" si="35"/>
        <v>0</v>
      </c>
      <c r="BK146" s="55">
        <f t="shared" si="35"/>
        <v>0</v>
      </c>
      <c r="BL146" s="210"/>
      <c r="BM146" s="269">
        <f t="shared" si="37"/>
        <v>0</v>
      </c>
    </row>
    <row r="147" spans="1:65" hidden="1" x14ac:dyDescent="0.55000000000000004">
      <c r="A147" s="216"/>
      <c r="B147" s="217"/>
      <c r="C147" s="217"/>
      <c r="D147" s="214"/>
      <c r="E147" s="214" t="s">
        <v>41</v>
      </c>
      <c r="F147" s="217"/>
      <c r="G147" s="217"/>
      <c r="H147" s="219"/>
      <c r="I147" s="226"/>
      <c r="J147" s="209"/>
      <c r="K147" s="209"/>
      <c r="L147" s="209"/>
      <c r="M147" s="209"/>
      <c r="N147" s="210"/>
      <c r="O147" s="210"/>
      <c r="P147" s="211" t="e">
        <f t="shared" si="36"/>
        <v>#DIV/0!</v>
      </c>
      <c r="Q147" s="330"/>
      <c r="R147" s="330"/>
      <c r="S147" s="210"/>
      <c r="T147" s="209"/>
      <c r="U147" s="209"/>
      <c r="V147" s="210"/>
      <c r="W147" s="209"/>
      <c r="X147" s="209"/>
      <c r="Y147" s="210"/>
      <c r="Z147" s="209"/>
      <c r="AA147" s="209"/>
      <c r="AB147" s="210"/>
      <c r="AC147" s="209"/>
      <c r="AD147" s="209"/>
      <c r="AE147" s="210"/>
      <c r="AF147" s="331"/>
      <c r="AG147" s="209"/>
      <c r="AH147" s="210"/>
      <c r="AI147" s="209"/>
      <c r="AJ147" s="209"/>
      <c r="AK147" s="210"/>
      <c r="AL147" s="209"/>
      <c r="AM147" s="209"/>
      <c r="AN147" s="210"/>
      <c r="AO147" s="209"/>
      <c r="AP147" s="209"/>
      <c r="AQ147" s="210"/>
      <c r="AR147" s="209"/>
      <c r="AS147" s="209"/>
      <c r="AT147" s="210"/>
      <c r="AU147" s="209"/>
      <c r="AV147" s="209"/>
      <c r="AW147" s="210"/>
      <c r="AX147" s="209"/>
      <c r="AY147" s="209"/>
      <c r="AZ147" s="210"/>
      <c r="BA147" s="209"/>
      <c r="BB147" s="209"/>
      <c r="BC147" s="210"/>
      <c r="BD147" s="209"/>
      <c r="BE147" s="209"/>
      <c r="BF147" s="210"/>
      <c r="BG147" s="209"/>
      <c r="BH147" s="209"/>
      <c r="BI147" s="210"/>
      <c r="BJ147" s="55">
        <f t="shared" si="35"/>
        <v>0</v>
      </c>
      <c r="BK147" s="55">
        <f t="shared" si="35"/>
        <v>0</v>
      </c>
      <c r="BL147" s="210"/>
      <c r="BM147" s="269">
        <f t="shared" si="37"/>
        <v>0</v>
      </c>
    </row>
    <row r="148" spans="1:65" hidden="1" x14ac:dyDescent="0.55000000000000004">
      <c r="A148" s="216"/>
      <c r="B148" s="217"/>
      <c r="C148" s="217"/>
      <c r="D148" s="214"/>
      <c r="E148" s="217"/>
      <c r="F148" s="214" t="s">
        <v>42</v>
      </c>
      <c r="G148" s="217"/>
      <c r="H148" s="219"/>
      <c r="I148" s="226"/>
      <c r="J148" s="209"/>
      <c r="K148" s="209"/>
      <c r="L148" s="209"/>
      <c r="M148" s="209"/>
      <c r="N148" s="210"/>
      <c r="O148" s="210"/>
      <c r="P148" s="211" t="e">
        <f t="shared" si="36"/>
        <v>#DIV/0!</v>
      </c>
      <c r="Q148" s="330"/>
      <c r="R148" s="330"/>
      <c r="S148" s="210"/>
      <c r="T148" s="209"/>
      <c r="U148" s="209"/>
      <c r="V148" s="210"/>
      <c r="W148" s="209"/>
      <c r="X148" s="209"/>
      <c r="Y148" s="210"/>
      <c r="Z148" s="209"/>
      <c r="AA148" s="209"/>
      <c r="AB148" s="210"/>
      <c r="AC148" s="209"/>
      <c r="AD148" s="209"/>
      <c r="AE148" s="210"/>
      <c r="AF148" s="331"/>
      <c r="AG148" s="209"/>
      <c r="AH148" s="210"/>
      <c r="AI148" s="209"/>
      <c r="AJ148" s="209"/>
      <c r="AK148" s="210"/>
      <c r="AL148" s="209"/>
      <c r="AM148" s="209"/>
      <c r="AN148" s="210"/>
      <c r="AO148" s="209"/>
      <c r="AP148" s="209"/>
      <c r="AQ148" s="210"/>
      <c r="AR148" s="209"/>
      <c r="AS148" s="209"/>
      <c r="AT148" s="210"/>
      <c r="AU148" s="209"/>
      <c r="AV148" s="209"/>
      <c r="AW148" s="210"/>
      <c r="AX148" s="209"/>
      <c r="AY148" s="209"/>
      <c r="AZ148" s="210"/>
      <c r="BA148" s="209"/>
      <c r="BB148" s="209"/>
      <c r="BC148" s="210"/>
      <c r="BD148" s="209"/>
      <c r="BE148" s="209"/>
      <c r="BF148" s="210"/>
      <c r="BG148" s="209"/>
      <c r="BH148" s="209"/>
      <c r="BI148" s="210"/>
      <c r="BJ148" s="55">
        <f t="shared" si="35"/>
        <v>0</v>
      </c>
      <c r="BK148" s="55">
        <f t="shared" si="35"/>
        <v>0</v>
      </c>
      <c r="BL148" s="210"/>
      <c r="BM148" s="269">
        <f t="shared" si="37"/>
        <v>0</v>
      </c>
    </row>
    <row r="149" spans="1:65" hidden="1" x14ac:dyDescent="0.55000000000000004">
      <c r="A149" s="216"/>
      <c r="B149" s="217"/>
      <c r="C149" s="217"/>
      <c r="D149" s="214"/>
      <c r="E149" s="217"/>
      <c r="F149" s="214" t="s">
        <v>47</v>
      </c>
      <c r="G149" s="217"/>
      <c r="H149" s="219"/>
      <c r="I149" s="226"/>
      <c r="J149" s="209"/>
      <c r="K149" s="209"/>
      <c r="L149" s="209"/>
      <c r="M149" s="209"/>
      <c r="N149" s="210"/>
      <c r="O149" s="210"/>
      <c r="P149" s="211" t="e">
        <f t="shared" si="36"/>
        <v>#DIV/0!</v>
      </c>
      <c r="Q149" s="330"/>
      <c r="R149" s="330"/>
      <c r="S149" s="210"/>
      <c r="T149" s="209"/>
      <c r="U149" s="209"/>
      <c r="V149" s="210"/>
      <c r="W149" s="209"/>
      <c r="X149" s="209"/>
      <c r="Y149" s="210"/>
      <c r="Z149" s="209"/>
      <c r="AA149" s="209"/>
      <c r="AB149" s="210"/>
      <c r="AC149" s="209"/>
      <c r="AD149" s="209"/>
      <c r="AE149" s="210"/>
      <c r="AF149" s="331"/>
      <c r="AG149" s="209"/>
      <c r="AH149" s="210"/>
      <c r="AI149" s="209"/>
      <c r="AJ149" s="209"/>
      <c r="AK149" s="210"/>
      <c r="AL149" s="209"/>
      <c r="AM149" s="209"/>
      <c r="AN149" s="210"/>
      <c r="AO149" s="209"/>
      <c r="AP149" s="209"/>
      <c r="AQ149" s="210"/>
      <c r="AR149" s="209"/>
      <c r="AS149" s="209"/>
      <c r="AT149" s="210"/>
      <c r="AU149" s="209"/>
      <c r="AV149" s="209"/>
      <c r="AW149" s="210"/>
      <c r="AX149" s="209"/>
      <c r="AY149" s="209"/>
      <c r="AZ149" s="210"/>
      <c r="BA149" s="209"/>
      <c r="BB149" s="209"/>
      <c r="BC149" s="210"/>
      <c r="BD149" s="209"/>
      <c r="BE149" s="209"/>
      <c r="BF149" s="210"/>
      <c r="BG149" s="209"/>
      <c r="BH149" s="209"/>
      <c r="BI149" s="210"/>
      <c r="BJ149" s="55">
        <f t="shared" si="35"/>
        <v>0</v>
      </c>
      <c r="BK149" s="55">
        <f t="shared" si="35"/>
        <v>0</v>
      </c>
      <c r="BL149" s="210"/>
      <c r="BM149" s="269">
        <f t="shared" si="37"/>
        <v>0</v>
      </c>
    </row>
    <row r="150" spans="1:65" hidden="1" x14ac:dyDescent="0.55000000000000004">
      <c r="A150" s="216"/>
      <c r="B150" s="217"/>
      <c r="C150" s="217"/>
      <c r="D150" s="214"/>
      <c r="E150" s="217"/>
      <c r="F150" s="214" t="s">
        <v>59</v>
      </c>
      <c r="G150" s="217"/>
      <c r="H150" s="219"/>
      <c r="I150" s="226"/>
      <c r="J150" s="209"/>
      <c r="K150" s="209"/>
      <c r="L150" s="209"/>
      <c r="M150" s="209"/>
      <c r="N150" s="210"/>
      <c r="O150" s="210"/>
      <c r="P150" s="211" t="e">
        <f t="shared" si="36"/>
        <v>#DIV/0!</v>
      </c>
      <c r="Q150" s="330"/>
      <c r="R150" s="330"/>
      <c r="S150" s="210"/>
      <c r="T150" s="209"/>
      <c r="U150" s="209"/>
      <c r="V150" s="210"/>
      <c r="W150" s="209"/>
      <c r="X150" s="209"/>
      <c r="Y150" s="210"/>
      <c r="Z150" s="209"/>
      <c r="AA150" s="209"/>
      <c r="AB150" s="210"/>
      <c r="AC150" s="209"/>
      <c r="AD150" s="209"/>
      <c r="AE150" s="210"/>
      <c r="AF150" s="331"/>
      <c r="AG150" s="209"/>
      <c r="AH150" s="210"/>
      <c r="AI150" s="209"/>
      <c r="AJ150" s="209"/>
      <c r="AK150" s="210"/>
      <c r="AL150" s="209"/>
      <c r="AM150" s="209"/>
      <c r="AN150" s="210"/>
      <c r="AO150" s="209"/>
      <c r="AP150" s="209"/>
      <c r="AQ150" s="210"/>
      <c r="AR150" s="209"/>
      <c r="AS150" s="209"/>
      <c r="AT150" s="210"/>
      <c r="AU150" s="209"/>
      <c r="AV150" s="209"/>
      <c r="AW150" s="210"/>
      <c r="AX150" s="209"/>
      <c r="AY150" s="209"/>
      <c r="AZ150" s="210"/>
      <c r="BA150" s="209"/>
      <c r="BB150" s="209"/>
      <c r="BC150" s="210"/>
      <c r="BD150" s="209"/>
      <c r="BE150" s="209"/>
      <c r="BF150" s="210"/>
      <c r="BG150" s="209"/>
      <c r="BH150" s="209"/>
      <c r="BI150" s="210"/>
      <c r="BJ150" s="55">
        <f t="shared" si="35"/>
        <v>0</v>
      </c>
      <c r="BK150" s="55">
        <f t="shared" si="35"/>
        <v>0</v>
      </c>
      <c r="BL150" s="210"/>
      <c r="BM150" s="269">
        <f t="shared" si="37"/>
        <v>0</v>
      </c>
    </row>
    <row r="151" spans="1:65" hidden="1" x14ac:dyDescent="0.55000000000000004">
      <c r="A151" s="216"/>
      <c r="B151" s="217"/>
      <c r="C151" s="217"/>
      <c r="D151" s="214"/>
      <c r="E151" s="214" t="s">
        <v>67</v>
      </c>
      <c r="F151" s="214"/>
      <c r="G151" s="217"/>
      <c r="H151" s="219"/>
      <c r="I151" s="226"/>
      <c r="J151" s="209"/>
      <c r="K151" s="209"/>
      <c r="L151" s="209"/>
      <c r="M151" s="209"/>
      <c r="N151" s="210"/>
      <c r="O151" s="210"/>
      <c r="P151" s="211" t="e">
        <f t="shared" si="36"/>
        <v>#DIV/0!</v>
      </c>
      <c r="Q151" s="330"/>
      <c r="R151" s="330"/>
      <c r="S151" s="210"/>
      <c r="T151" s="209"/>
      <c r="U151" s="209"/>
      <c r="V151" s="210"/>
      <c r="W151" s="209"/>
      <c r="X151" s="209"/>
      <c r="Y151" s="210"/>
      <c r="Z151" s="209"/>
      <c r="AA151" s="209"/>
      <c r="AB151" s="210"/>
      <c r="AC151" s="209"/>
      <c r="AD151" s="209"/>
      <c r="AE151" s="210"/>
      <c r="AF151" s="331"/>
      <c r="AG151" s="209"/>
      <c r="AH151" s="210"/>
      <c r="AI151" s="209"/>
      <c r="AJ151" s="209"/>
      <c r="AK151" s="210"/>
      <c r="AL151" s="209"/>
      <c r="AM151" s="209"/>
      <c r="AN151" s="210"/>
      <c r="AO151" s="209"/>
      <c r="AP151" s="209"/>
      <c r="AQ151" s="210"/>
      <c r="AR151" s="209"/>
      <c r="AS151" s="209"/>
      <c r="AT151" s="210"/>
      <c r="AU151" s="209"/>
      <c r="AV151" s="209"/>
      <c r="AW151" s="210"/>
      <c r="AX151" s="209"/>
      <c r="AY151" s="209"/>
      <c r="AZ151" s="210"/>
      <c r="BA151" s="209"/>
      <c r="BB151" s="209"/>
      <c r="BC151" s="210"/>
      <c r="BD151" s="209"/>
      <c r="BE151" s="209"/>
      <c r="BF151" s="210"/>
      <c r="BG151" s="209"/>
      <c r="BH151" s="209"/>
      <c r="BI151" s="210"/>
      <c r="BJ151" s="55">
        <f t="shared" si="35"/>
        <v>0</v>
      </c>
      <c r="BK151" s="55">
        <f t="shared" si="35"/>
        <v>0</v>
      </c>
      <c r="BL151" s="210"/>
      <c r="BM151" s="269">
        <f t="shared" si="37"/>
        <v>0</v>
      </c>
    </row>
    <row r="152" spans="1:65" hidden="1" x14ac:dyDescent="0.55000000000000004">
      <c r="A152" s="216"/>
      <c r="B152" s="217"/>
      <c r="C152" s="217"/>
      <c r="D152" s="214" t="s">
        <v>77</v>
      </c>
      <c r="E152" s="217"/>
      <c r="F152" s="217"/>
      <c r="G152" s="217"/>
      <c r="H152" s="219"/>
      <c r="I152" s="226"/>
      <c r="J152" s="209"/>
      <c r="K152" s="209"/>
      <c r="L152" s="209"/>
      <c r="M152" s="209"/>
      <c r="N152" s="210"/>
      <c r="O152" s="210"/>
      <c r="P152" s="211" t="e">
        <f t="shared" si="36"/>
        <v>#DIV/0!</v>
      </c>
      <c r="Q152" s="330"/>
      <c r="R152" s="330"/>
      <c r="S152" s="210"/>
      <c r="T152" s="209"/>
      <c r="U152" s="209"/>
      <c r="V152" s="210"/>
      <c r="W152" s="209"/>
      <c r="X152" s="209"/>
      <c r="Y152" s="210"/>
      <c r="Z152" s="209"/>
      <c r="AA152" s="209"/>
      <c r="AB152" s="210"/>
      <c r="AC152" s="209"/>
      <c r="AD152" s="209"/>
      <c r="AE152" s="210"/>
      <c r="AF152" s="331"/>
      <c r="AG152" s="209"/>
      <c r="AH152" s="210"/>
      <c r="AI152" s="209"/>
      <c r="AJ152" s="209"/>
      <c r="AK152" s="210"/>
      <c r="AL152" s="209"/>
      <c r="AM152" s="209"/>
      <c r="AN152" s="210"/>
      <c r="AO152" s="209"/>
      <c r="AP152" s="209"/>
      <c r="AQ152" s="210"/>
      <c r="AR152" s="209"/>
      <c r="AS152" s="209"/>
      <c r="AT152" s="210"/>
      <c r="AU152" s="209"/>
      <c r="AV152" s="209"/>
      <c r="AW152" s="210"/>
      <c r="AX152" s="209"/>
      <c r="AY152" s="209"/>
      <c r="AZ152" s="210"/>
      <c r="BA152" s="209"/>
      <c r="BB152" s="209"/>
      <c r="BC152" s="210"/>
      <c r="BD152" s="209"/>
      <c r="BE152" s="209"/>
      <c r="BF152" s="210"/>
      <c r="BG152" s="209"/>
      <c r="BH152" s="209"/>
      <c r="BI152" s="210"/>
      <c r="BJ152" s="55">
        <f t="shared" si="35"/>
        <v>0</v>
      </c>
      <c r="BK152" s="55">
        <f t="shared" si="35"/>
        <v>0</v>
      </c>
      <c r="BL152" s="210"/>
      <c r="BM152" s="269">
        <f t="shared" si="37"/>
        <v>0</v>
      </c>
    </row>
    <row r="153" spans="1:65" hidden="1" x14ac:dyDescent="0.55000000000000004">
      <c r="A153" s="216"/>
      <c r="B153" s="217"/>
      <c r="C153" s="217"/>
      <c r="D153" s="214"/>
      <c r="E153" s="214" t="s">
        <v>78</v>
      </c>
      <c r="F153" s="217"/>
      <c r="G153" s="217"/>
      <c r="H153" s="219"/>
      <c r="I153" s="226"/>
      <c r="J153" s="209"/>
      <c r="K153" s="209"/>
      <c r="L153" s="209"/>
      <c r="M153" s="209"/>
      <c r="N153" s="210"/>
      <c r="O153" s="210"/>
      <c r="P153" s="211" t="e">
        <f t="shared" si="36"/>
        <v>#DIV/0!</v>
      </c>
      <c r="Q153" s="330"/>
      <c r="R153" s="330"/>
      <c r="S153" s="210"/>
      <c r="T153" s="209"/>
      <c r="U153" s="209"/>
      <c r="V153" s="210"/>
      <c r="W153" s="209"/>
      <c r="X153" s="209"/>
      <c r="Y153" s="210"/>
      <c r="Z153" s="209"/>
      <c r="AA153" s="209"/>
      <c r="AB153" s="210"/>
      <c r="AC153" s="209"/>
      <c r="AD153" s="209"/>
      <c r="AE153" s="210"/>
      <c r="AF153" s="331"/>
      <c r="AG153" s="209"/>
      <c r="AH153" s="210"/>
      <c r="AI153" s="209"/>
      <c r="AJ153" s="209"/>
      <c r="AK153" s="210"/>
      <c r="AL153" s="209"/>
      <c r="AM153" s="209"/>
      <c r="AN153" s="210"/>
      <c r="AO153" s="209"/>
      <c r="AP153" s="209"/>
      <c r="AQ153" s="210"/>
      <c r="AR153" s="209"/>
      <c r="AS153" s="209"/>
      <c r="AT153" s="210"/>
      <c r="AU153" s="209"/>
      <c r="AV153" s="209"/>
      <c r="AW153" s="210"/>
      <c r="AX153" s="209"/>
      <c r="AY153" s="209"/>
      <c r="AZ153" s="210"/>
      <c r="BA153" s="209"/>
      <c r="BB153" s="209"/>
      <c r="BC153" s="210"/>
      <c r="BD153" s="209"/>
      <c r="BE153" s="209"/>
      <c r="BF153" s="210"/>
      <c r="BG153" s="209"/>
      <c r="BH153" s="209"/>
      <c r="BI153" s="210"/>
      <c r="BJ153" s="55">
        <f t="shared" si="35"/>
        <v>0</v>
      </c>
      <c r="BK153" s="55">
        <f t="shared" si="35"/>
        <v>0</v>
      </c>
      <c r="BL153" s="210"/>
      <c r="BM153" s="269">
        <f t="shared" si="37"/>
        <v>0</v>
      </c>
    </row>
    <row r="154" spans="1:65" hidden="1" x14ac:dyDescent="0.55000000000000004">
      <c r="A154" s="216"/>
      <c r="B154" s="217"/>
      <c r="C154" s="217"/>
      <c r="D154" s="214"/>
      <c r="E154" s="217"/>
      <c r="F154" s="214" t="s">
        <v>79</v>
      </c>
      <c r="G154" s="217"/>
      <c r="H154" s="219"/>
      <c r="I154" s="226"/>
      <c r="J154" s="209"/>
      <c r="K154" s="209"/>
      <c r="L154" s="209"/>
      <c r="M154" s="209"/>
      <c r="N154" s="210"/>
      <c r="O154" s="210"/>
      <c r="P154" s="211" t="e">
        <f t="shared" si="36"/>
        <v>#DIV/0!</v>
      </c>
      <c r="Q154" s="330"/>
      <c r="R154" s="330"/>
      <c r="S154" s="210"/>
      <c r="T154" s="209"/>
      <c r="U154" s="209"/>
      <c r="V154" s="210"/>
      <c r="W154" s="209"/>
      <c r="X154" s="209"/>
      <c r="Y154" s="210"/>
      <c r="Z154" s="209"/>
      <c r="AA154" s="209"/>
      <c r="AB154" s="210"/>
      <c r="AC154" s="209"/>
      <c r="AD154" s="209"/>
      <c r="AE154" s="210"/>
      <c r="AF154" s="331"/>
      <c r="AG154" s="209"/>
      <c r="AH154" s="210"/>
      <c r="AI154" s="209"/>
      <c r="AJ154" s="209"/>
      <c r="AK154" s="210"/>
      <c r="AL154" s="209"/>
      <c r="AM154" s="209"/>
      <c r="AN154" s="210"/>
      <c r="AO154" s="209"/>
      <c r="AP154" s="209"/>
      <c r="AQ154" s="210"/>
      <c r="AR154" s="209"/>
      <c r="AS154" s="209"/>
      <c r="AT154" s="210"/>
      <c r="AU154" s="209"/>
      <c r="AV154" s="209"/>
      <c r="AW154" s="210"/>
      <c r="AX154" s="209"/>
      <c r="AY154" s="209"/>
      <c r="AZ154" s="210"/>
      <c r="BA154" s="209"/>
      <c r="BB154" s="209"/>
      <c r="BC154" s="210"/>
      <c r="BD154" s="209"/>
      <c r="BE154" s="209"/>
      <c r="BF154" s="210"/>
      <c r="BG154" s="209"/>
      <c r="BH154" s="209"/>
      <c r="BI154" s="210"/>
      <c r="BJ154" s="55">
        <f t="shared" si="35"/>
        <v>0</v>
      </c>
      <c r="BK154" s="55">
        <f t="shared" si="35"/>
        <v>0</v>
      </c>
      <c r="BL154" s="210"/>
      <c r="BM154" s="269">
        <f t="shared" si="37"/>
        <v>0</v>
      </c>
    </row>
    <row r="155" spans="1:65" hidden="1" x14ac:dyDescent="0.55000000000000004">
      <c r="A155" s="216"/>
      <c r="B155" s="217"/>
      <c r="C155" s="217"/>
      <c r="D155" s="214"/>
      <c r="E155" s="217"/>
      <c r="F155" s="214" t="s">
        <v>126</v>
      </c>
      <c r="G155" s="217"/>
      <c r="H155" s="219"/>
      <c r="I155" s="226"/>
      <c r="J155" s="209"/>
      <c r="K155" s="209"/>
      <c r="L155" s="209"/>
      <c r="M155" s="209"/>
      <c r="N155" s="210"/>
      <c r="O155" s="210"/>
      <c r="P155" s="211" t="e">
        <f t="shared" si="36"/>
        <v>#DIV/0!</v>
      </c>
      <c r="Q155" s="330"/>
      <c r="R155" s="330"/>
      <c r="S155" s="210"/>
      <c r="T155" s="209"/>
      <c r="U155" s="209"/>
      <c r="V155" s="210"/>
      <c r="W155" s="209"/>
      <c r="X155" s="209"/>
      <c r="Y155" s="210"/>
      <c r="Z155" s="209"/>
      <c r="AA155" s="209"/>
      <c r="AB155" s="210"/>
      <c r="AC155" s="209"/>
      <c r="AD155" s="209"/>
      <c r="AE155" s="210"/>
      <c r="AF155" s="331"/>
      <c r="AG155" s="209"/>
      <c r="AH155" s="210"/>
      <c r="AI155" s="209"/>
      <c r="AJ155" s="209"/>
      <c r="AK155" s="210"/>
      <c r="AL155" s="209"/>
      <c r="AM155" s="209"/>
      <c r="AN155" s="210"/>
      <c r="AO155" s="209"/>
      <c r="AP155" s="209"/>
      <c r="AQ155" s="210"/>
      <c r="AR155" s="209"/>
      <c r="AS155" s="209"/>
      <c r="AT155" s="210"/>
      <c r="AU155" s="209"/>
      <c r="AV155" s="209"/>
      <c r="AW155" s="210"/>
      <c r="AX155" s="209"/>
      <c r="AY155" s="209"/>
      <c r="AZ155" s="210"/>
      <c r="BA155" s="209"/>
      <c r="BB155" s="209"/>
      <c r="BC155" s="210"/>
      <c r="BD155" s="209"/>
      <c r="BE155" s="209"/>
      <c r="BF155" s="210"/>
      <c r="BG155" s="209"/>
      <c r="BH155" s="209"/>
      <c r="BI155" s="210"/>
      <c r="BJ155" s="55">
        <f t="shared" si="35"/>
        <v>0</v>
      </c>
      <c r="BK155" s="55">
        <f t="shared" si="35"/>
        <v>0</v>
      </c>
      <c r="BL155" s="210"/>
      <c r="BM155" s="269">
        <f t="shared" si="37"/>
        <v>0</v>
      </c>
    </row>
    <row r="156" spans="1:65" hidden="1" x14ac:dyDescent="0.55000000000000004">
      <c r="A156" s="216"/>
      <c r="B156" s="217"/>
      <c r="C156" s="214" t="s">
        <v>137</v>
      </c>
      <c r="D156" s="217"/>
      <c r="E156" s="217"/>
      <c r="F156" s="217"/>
      <c r="G156" s="217"/>
      <c r="H156" s="219"/>
      <c r="I156" s="226"/>
      <c r="J156" s="209"/>
      <c r="K156" s="209"/>
      <c r="L156" s="209"/>
      <c r="M156" s="209"/>
      <c r="N156" s="210"/>
      <c r="O156" s="210"/>
      <c r="P156" s="211" t="e">
        <f t="shared" si="36"/>
        <v>#DIV/0!</v>
      </c>
      <c r="Q156" s="330"/>
      <c r="R156" s="330"/>
      <c r="S156" s="210"/>
      <c r="T156" s="209"/>
      <c r="U156" s="209"/>
      <c r="V156" s="210"/>
      <c r="W156" s="209"/>
      <c r="X156" s="209"/>
      <c r="Y156" s="210"/>
      <c r="Z156" s="209"/>
      <c r="AA156" s="209"/>
      <c r="AB156" s="210"/>
      <c r="AC156" s="209"/>
      <c r="AD156" s="209"/>
      <c r="AE156" s="210"/>
      <c r="AF156" s="331"/>
      <c r="AG156" s="209"/>
      <c r="AH156" s="210"/>
      <c r="AI156" s="209"/>
      <c r="AJ156" s="209"/>
      <c r="AK156" s="210"/>
      <c r="AL156" s="209"/>
      <c r="AM156" s="209"/>
      <c r="AN156" s="210"/>
      <c r="AO156" s="209"/>
      <c r="AP156" s="209"/>
      <c r="AQ156" s="210"/>
      <c r="AR156" s="209"/>
      <c r="AS156" s="209"/>
      <c r="AT156" s="210"/>
      <c r="AU156" s="209"/>
      <c r="AV156" s="209"/>
      <c r="AW156" s="210"/>
      <c r="AX156" s="209"/>
      <c r="AY156" s="209"/>
      <c r="AZ156" s="210"/>
      <c r="BA156" s="209"/>
      <c r="BB156" s="209"/>
      <c r="BC156" s="210"/>
      <c r="BD156" s="209"/>
      <c r="BE156" s="209"/>
      <c r="BF156" s="210"/>
      <c r="BG156" s="209"/>
      <c r="BH156" s="209"/>
      <c r="BI156" s="210"/>
      <c r="BJ156" s="55">
        <f t="shared" si="35"/>
        <v>0</v>
      </c>
      <c r="BK156" s="55">
        <f t="shared" si="35"/>
        <v>0</v>
      </c>
      <c r="BL156" s="210"/>
      <c r="BM156" s="269">
        <f t="shared" si="37"/>
        <v>0</v>
      </c>
    </row>
    <row r="157" spans="1:65" hidden="1" x14ac:dyDescent="0.55000000000000004">
      <c r="A157" s="216"/>
      <c r="B157" s="217"/>
      <c r="C157" s="217"/>
      <c r="D157" s="214" t="s">
        <v>138</v>
      </c>
      <c r="E157" s="217"/>
      <c r="F157" s="217"/>
      <c r="G157" s="217"/>
      <c r="H157" s="219"/>
      <c r="I157" s="226"/>
      <c r="J157" s="209"/>
      <c r="K157" s="209"/>
      <c r="L157" s="209"/>
      <c r="M157" s="209"/>
      <c r="N157" s="210"/>
      <c r="O157" s="210"/>
      <c r="P157" s="211" t="e">
        <f t="shared" si="36"/>
        <v>#DIV/0!</v>
      </c>
      <c r="Q157" s="330"/>
      <c r="R157" s="330"/>
      <c r="S157" s="210"/>
      <c r="T157" s="209"/>
      <c r="U157" s="209"/>
      <c r="V157" s="210"/>
      <c r="W157" s="209"/>
      <c r="X157" s="209"/>
      <c r="Y157" s="210"/>
      <c r="Z157" s="209"/>
      <c r="AA157" s="209"/>
      <c r="AB157" s="210"/>
      <c r="AC157" s="209"/>
      <c r="AD157" s="209"/>
      <c r="AE157" s="210"/>
      <c r="AF157" s="331"/>
      <c r="AG157" s="209"/>
      <c r="AH157" s="210"/>
      <c r="AI157" s="209"/>
      <c r="AJ157" s="209"/>
      <c r="AK157" s="210"/>
      <c r="AL157" s="209"/>
      <c r="AM157" s="209"/>
      <c r="AN157" s="210"/>
      <c r="AO157" s="209"/>
      <c r="AP157" s="209"/>
      <c r="AQ157" s="210"/>
      <c r="AR157" s="209"/>
      <c r="AS157" s="209"/>
      <c r="AT157" s="210"/>
      <c r="AU157" s="209"/>
      <c r="AV157" s="209"/>
      <c r="AW157" s="210"/>
      <c r="AX157" s="209"/>
      <c r="AY157" s="209"/>
      <c r="AZ157" s="210"/>
      <c r="BA157" s="209"/>
      <c r="BB157" s="209"/>
      <c r="BC157" s="210"/>
      <c r="BD157" s="209"/>
      <c r="BE157" s="209"/>
      <c r="BF157" s="210"/>
      <c r="BG157" s="209"/>
      <c r="BH157" s="209"/>
      <c r="BI157" s="210"/>
      <c r="BJ157" s="55">
        <f t="shared" si="35"/>
        <v>0</v>
      </c>
      <c r="BK157" s="55">
        <f t="shared" si="35"/>
        <v>0</v>
      </c>
      <c r="BL157" s="210"/>
      <c r="BM157" s="269">
        <f t="shared" si="37"/>
        <v>0</v>
      </c>
    </row>
    <row r="158" spans="1:65" hidden="1" x14ac:dyDescent="0.55000000000000004">
      <c r="A158" s="216"/>
      <c r="B158" s="217"/>
      <c r="C158" s="217"/>
      <c r="D158" s="217"/>
      <c r="E158" s="214" t="s">
        <v>40</v>
      </c>
      <c r="F158" s="217"/>
      <c r="G158" s="217"/>
      <c r="H158" s="219"/>
      <c r="I158" s="226"/>
      <c r="J158" s="209"/>
      <c r="K158" s="209"/>
      <c r="L158" s="209"/>
      <c r="M158" s="209"/>
      <c r="N158" s="210"/>
      <c r="O158" s="210"/>
      <c r="P158" s="211" t="e">
        <f t="shared" si="36"/>
        <v>#DIV/0!</v>
      </c>
      <c r="Q158" s="330"/>
      <c r="R158" s="330"/>
      <c r="S158" s="210"/>
      <c r="T158" s="209"/>
      <c r="U158" s="209"/>
      <c r="V158" s="210"/>
      <c r="W158" s="209"/>
      <c r="X158" s="209"/>
      <c r="Y158" s="210"/>
      <c r="Z158" s="209"/>
      <c r="AA158" s="209"/>
      <c r="AB158" s="210"/>
      <c r="AC158" s="209"/>
      <c r="AD158" s="209"/>
      <c r="AE158" s="210"/>
      <c r="AF158" s="331"/>
      <c r="AG158" s="209"/>
      <c r="AH158" s="210"/>
      <c r="AI158" s="209"/>
      <c r="AJ158" s="209"/>
      <c r="AK158" s="210"/>
      <c r="AL158" s="209"/>
      <c r="AM158" s="209"/>
      <c r="AN158" s="210"/>
      <c r="AO158" s="209"/>
      <c r="AP158" s="209"/>
      <c r="AQ158" s="210"/>
      <c r="AR158" s="209"/>
      <c r="AS158" s="209"/>
      <c r="AT158" s="210"/>
      <c r="AU158" s="209"/>
      <c r="AV158" s="209"/>
      <c r="AW158" s="210"/>
      <c r="AX158" s="209"/>
      <c r="AY158" s="209"/>
      <c r="AZ158" s="210"/>
      <c r="BA158" s="209"/>
      <c r="BB158" s="209"/>
      <c r="BC158" s="210"/>
      <c r="BD158" s="209"/>
      <c r="BE158" s="209"/>
      <c r="BF158" s="210"/>
      <c r="BG158" s="209"/>
      <c r="BH158" s="209"/>
      <c r="BI158" s="210"/>
      <c r="BJ158" s="55">
        <f t="shared" si="35"/>
        <v>0</v>
      </c>
      <c r="BK158" s="55">
        <f t="shared" si="35"/>
        <v>0</v>
      </c>
      <c r="BL158" s="210"/>
      <c r="BM158" s="269">
        <f t="shared" si="37"/>
        <v>0</v>
      </c>
    </row>
    <row r="159" spans="1:65" hidden="1" x14ac:dyDescent="0.55000000000000004">
      <c r="A159" s="216"/>
      <c r="B159" s="217"/>
      <c r="C159" s="217"/>
      <c r="D159" s="214"/>
      <c r="E159" s="217"/>
      <c r="F159" s="214" t="s">
        <v>41</v>
      </c>
      <c r="G159" s="217"/>
      <c r="H159" s="219"/>
      <c r="I159" s="226"/>
      <c r="J159" s="209"/>
      <c r="K159" s="209"/>
      <c r="L159" s="209"/>
      <c r="M159" s="209"/>
      <c r="N159" s="210"/>
      <c r="O159" s="210"/>
      <c r="P159" s="211" t="e">
        <f t="shared" si="36"/>
        <v>#DIV/0!</v>
      </c>
      <c r="Q159" s="330"/>
      <c r="R159" s="330"/>
      <c r="S159" s="210"/>
      <c r="T159" s="209"/>
      <c r="U159" s="209"/>
      <c r="V159" s="210"/>
      <c r="W159" s="209"/>
      <c r="X159" s="209"/>
      <c r="Y159" s="210"/>
      <c r="Z159" s="209"/>
      <c r="AA159" s="209"/>
      <c r="AB159" s="210"/>
      <c r="AC159" s="209"/>
      <c r="AD159" s="209"/>
      <c r="AE159" s="210"/>
      <c r="AF159" s="331"/>
      <c r="AG159" s="209"/>
      <c r="AH159" s="210"/>
      <c r="AI159" s="209"/>
      <c r="AJ159" s="209"/>
      <c r="AK159" s="210"/>
      <c r="AL159" s="209"/>
      <c r="AM159" s="209"/>
      <c r="AN159" s="210"/>
      <c r="AO159" s="209"/>
      <c r="AP159" s="209"/>
      <c r="AQ159" s="210"/>
      <c r="AR159" s="209"/>
      <c r="AS159" s="209"/>
      <c r="AT159" s="210"/>
      <c r="AU159" s="209"/>
      <c r="AV159" s="209"/>
      <c r="AW159" s="210"/>
      <c r="AX159" s="209"/>
      <c r="AY159" s="209"/>
      <c r="AZ159" s="210"/>
      <c r="BA159" s="209"/>
      <c r="BB159" s="209"/>
      <c r="BC159" s="210"/>
      <c r="BD159" s="209"/>
      <c r="BE159" s="209"/>
      <c r="BF159" s="210"/>
      <c r="BG159" s="209"/>
      <c r="BH159" s="209"/>
      <c r="BI159" s="210"/>
      <c r="BJ159" s="55">
        <f t="shared" si="35"/>
        <v>0</v>
      </c>
      <c r="BK159" s="55">
        <f t="shared" si="35"/>
        <v>0</v>
      </c>
      <c r="BL159" s="210"/>
      <c r="BM159" s="269">
        <f t="shared" si="37"/>
        <v>0</v>
      </c>
    </row>
    <row r="160" spans="1:65" hidden="1" x14ac:dyDescent="0.55000000000000004">
      <c r="A160" s="216"/>
      <c r="B160" s="217"/>
      <c r="C160" s="217"/>
      <c r="D160" s="214"/>
      <c r="E160" s="217"/>
      <c r="F160" s="217"/>
      <c r="G160" s="214" t="s">
        <v>42</v>
      </c>
      <c r="H160" s="219"/>
      <c r="I160" s="226"/>
      <c r="J160" s="209"/>
      <c r="K160" s="209"/>
      <c r="L160" s="209"/>
      <c r="M160" s="209"/>
      <c r="N160" s="210"/>
      <c r="O160" s="210"/>
      <c r="P160" s="211" t="e">
        <f t="shared" si="36"/>
        <v>#DIV/0!</v>
      </c>
      <c r="Q160" s="330"/>
      <c r="R160" s="330"/>
      <c r="S160" s="210"/>
      <c r="T160" s="209"/>
      <c r="U160" s="209"/>
      <c r="V160" s="210"/>
      <c r="W160" s="209"/>
      <c r="X160" s="209"/>
      <c r="Y160" s="210"/>
      <c r="Z160" s="209"/>
      <c r="AA160" s="209"/>
      <c r="AB160" s="210"/>
      <c r="AC160" s="209"/>
      <c r="AD160" s="209"/>
      <c r="AE160" s="210"/>
      <c r="AF160" s="331"/>
      <c r="AG160" s="209"/>
      <c r="AH160" s="210"/>
      <c r="AI160" s="209"/>
      <c r="AJ160" s="209"/>
      <c r="AK160" s="210"/>
      <c r="AL160" s="209"/>
      <c r="AM160" s="209"/>
      <c r="AN160" s="210"/>
      <c r="AO160" s="209"/>
      <c r="AP160" s="209"/>
      <c r="AQ160" s="210"/>
      <c r="AR160" s="209"/>
      <c r="AS160" s="209"/>
      <c r="AT160" s="210"/>
      <c r="AU160" s="209"/>
      <c r="AV160" s="209"/>
      <c r="AW160" s="210"/>
      <c r="AX160" s="209"/>
      <c r="AY160" s="209"/>
      <c r="AZ160" s="210"/>
      <c r="BA160" s="209"/>
      <c r="BB160" s="209"/>
      <c r="BC160" s="210"/>
      <c r="BD160" s="209"/>
      <c r="BE160" s="209"/>
      <c r="BF160" s="210"/>
      <c r="BG160" s="209"/>
      <c r="BH160" s="209"/>
      <c r="BI160" s="210"/>
      <c r="BJ160" s="55">
        <f t="shared" si="35"/>
        <v>0</v>
      </c>
      <c r="BK160" s="55">
        <f t="shared" si="35"/>
        <v>0</v>
      </c>
      <c r="BL160" s="210"/>
      <c r="BM160" s="269">
        <f t="shared" si="37"/>
        <v>0</v>
      </c>
    </row>
    <row r="161" spans="1:65" hidden="1" x14ac:dyDescent="0.55000000000000004">
      <c r="A161" s="216"/>
      <c r="B161" s="217"/>
      <c r="C161" s="217"/>
      <c r="D161" s="214"/>
      <c r="E161" s="217"/>
      <c r="F161" s="217"/>
      <c r="G161" s="214" t="s">
        <v>47</v>
      </c>
      <c r="H161" s="219"/>
      <c r="I161" s="226"/>
      <c r="J161" s="209"/>
      <c r="K161" s="209"/>
      <c r="L161" s="209"/>
      <c r="M161" s="209"/>
      <c r="N161" s="210"/>
      <c r="O161" s="210"/>
      <c r="P161" s="211" t="e">
        <f t="shared" si="36"/>
        <v>#DIV/0!</v>
      </c>
      <c r="Q161" s="330"/>
      <c r="R161" s="330"/>
      <c r="S161" s="210"/>
      <c r="T161" s="209"/>
      <c r="U161" s="209"/>
      <c r="V161" s="210"/>
      <c r="W161" s="209"/>
      <c r="X161" s="209"/>
      <c r="Y161" s="210"/>
      <c r="Z161" s="209"/>
      <c r="AA161" s="209"/>
      <c r="AB161" s="210"/>
      <c r="AC161" s="209"/>
      <c r="AD161" s="209"/>
      <c r="AE161" s="210"/>
      <c r="AF161" s="331"/>
      <c r="AG161" s="209"/>
      <c r="AH161" s="210"/>
      <c r="AI161" s="209"/>
      <c r="AJ161" s="209"/>
      <c r="AK161" s="210"/>
      <c r="AL161" s="209"/>
      <c r="AM161" s="209"/>
      <c r="AN161" s="210"/>
      <c r="AO161" s="209"/>
      <c r="AP161" s="209"/>
      <c r="AQ161" s="210"/>
      <c r="AR161" s="209"/>
      <c r="AS161" s="209"/>
      <c r="AT161" s="210"/>
      <c r="AU161" s="209"/>
      <c r="AV161" s="209"/>
      <c r="AW161" s="210"/>
      <c r="AX161" s="209"/>
      <c r="AY161" s="209"/>
      <c r="AZ161" s="210"/>
      <c r="BA161" s="209"/>
      <c r="BB161" s="209"/>
      <c r="BC161" s="210"/>
      <c r="BD161" s="209"/>
      <c r="BE161" s="209"/>
      <c r="BF161" s="210"/>
      <c r="BG161" s="209"/>
      <c r="BH161" s="209"/>
      <c r="BI161" s="210"/>
      <c r="BJ161" s="55">
        <f t="shared" si="35"/>
        <v>0</v>
      </c>
      <c r="BK161" s="55">
        <f t="shared" si="35"/>
        <v>0</v>
      </c>
      <c r="BL161" s="210"/>
      <c r="BM161" s="269">
        <f t="shared" si="37"/>
        <v>0</v>
      </c>
    </row>
    <row r="162" spans="1:65" hidden="1" x14ac:dyDescent="0.55000000000000004">
      <c r="A162" s="216"/>
      <c r="B162" s="217"/>
      <c r="C162" s="217"/>
      <c r="D162" s="214"/>
      <c r="E162" s="217"/>
      <c r="F162" s="217"/>
      <c r="G162" s="214" t="s">
        <v>59</v>
      </c>
      <c r="H162" s="219"/>
      <c r="I162" s="226"/>
      <c r="J162" s="209"/>
      <c r="K162" s="209"/>
      <c r="L162" s="209"/>
      <c r="M162" s="209"/>
      <c r="N162" s="210"/>
      <c r="O162" s="210"/>
      <c r="P162" s="211" t="e">
        <f t="shared" si="36"/>
        <v>#DIV/0!</v>
      </c>
      <c r="Q162" s="330"/>
      <c r="R162" s="330"/>
      <c r="S162" s="210"/>
      <c r="T162" s="209"/>
      <c r="U162" s="209"/>
      <c r="V162" s="210"/>
      <c r="W162" s="209"/>
      <c r="X162" s="209"/>
      <c r="Y162" s="210"/>
      <c r="Z162" s="209"/>
      <c r="AA162" s="209"/>
      <c r="AB162" s="210"/>
      <c r="AC162" s="209"/>
      <c r="AD162" s="209"/>
      <c r="AE162" s="210"/>
      <c r="AF162" s="331"/>
      <c r="AG162" s="209"/>
      <c r="AH162" s="210"/>
      <c r="AI162" s="209"/>
      <c r="AJ162" s="209"/>
      <c r="AK162" s="210"/>
      <c r="AL162" s="209"/>
      <c r="AM162" s="209"/>
      <c r="AN162" s="210"/>
      <c r="AO162" s="209"/>
      <c r="AP162" s="209"/>
      <c r="AQ162" s="210"/>
      <c r="AR162" s="209"/>
      <c r="AS162" s="209"/>
      <c r="AT162" s="210"/>
      <c r="AU162" s="209"/>
      <c r="AV162" s="209"/>
      <c r="AW162" s="210"/>
      <c r="AX162" s="209"/>
      <c r="AY162" s="209"/>
      <c r="AZ162" s="210"/>
      <c r="BA162" s="209"/>
      <c r="BB162" s="209"/>
      <c r="BC162" s="210"/>
      <c r="BD162" s="209"/>
      <c r="BE162" s="209"/>
      <c r="BF162" s="210"/>
      <c r="BG162" s="209"/>
      <c r="BH162" s="209"/>
      <c r="BI162" s="210"/>
      <c r="BJ162" s="55">
        <f t="shared" si="35"/>
        <v>0</v>
      </c>
      <c r="BK162" s="55">
        <f t="shared" si="35"/>
        <v>0</v>
      </c>
      <c r="BL162" s="210"/>
      <c r="BM162" s="269">
        <f t="shared" si="37"/>
        <v>0</v>
      </c>
    </row>
    <row r="163" spans="1:65" hidden="1" x14ac:dyDescent="0.55000000000000004">
      <c r="A163" s="216"/>
      <c r="B163" s="217"/>
      <c r="C163" s="217"/>
      <c r="D163" s="214"/>
      <c r="E163" s="217"/>
      <c r="F163" s="214" t="s">
        <v>67</v>
      </c>
      <c r="G163" s="214"/>
      <c r="H163" s="219"/>
      <c r="I163" s="226"/>
      <c r="J163" s="209"/>
      <c r="K163" s="209"/>
      <c r="L163" s="209"/>
      <c r="M163" s="209"/>
      <c r="N163" s="210"/>
      <c r="O163" s="210"/>
      <c r="P163" s="211" t="e">
        <f t="shared" si="36"/>
        <v>#DIV/0!</v>
      </c>
      <c r="Q163" s="330"/>
      <c r="R163" s="330"/>
      <c r="S163" s="210"/>
      <c r="T163" s="209"/>
      <c r="U163" s="209"/>
      <c r="V163" s="210"/>
      <c r="W163" s="209"/>
      <c r="X163" s="209"/>
      <c r="Y163" s="210"/>
      <c r="Z163" s="209"/>
      <c r="AA163" s="209"/>
      <c r="AB163" s="210"/>
      <c r="AC163" s="209"/>
      <c r="AD163" s="209"/>
      <c r="AE163" s="210"/>
      <c r="AF163" s="331"/>
      <c r="AG163" s="209"/>
      <c r="AH163" s="210"/>
      <c r="AI163" s="209"/>
      <c r="AJ163" s="209"/>
      <c r="AK163" s="210"/>
      <c r="AL163" s="209"/>
      <c r="AM163" s="209"/>
      <c r="AN163" s="210"/>
      <c r="AO163" s="209"/>
      <c r="AP163" s="209"/>
      <c r="AQ163" s="210"/>
      <c r="AR163" s="209"/>
      <c r="AS163" s="209"/>
      <c r="AT163" s="210"/>
      <c r="AU163" s="209"/>
      <c r="AV163" s="209"/>
      <c r="AW163" s="210"/>
      <c r="AX163" s="209"/>
      <c r="AY163" s="209"/>
      <c r="AZ163" s="210"/>
      <c r="BA163" s="209"/>
      <c r="BB163" s="209"/>
      <c r="BC163" s="210"/>
      <c r="BD163" s="209"/>
      <c r="BE163" s="209"/>
      <c r="BF163" s="210"/>
      <c r="BG163" s="209"/>
      <c r="BH163" s="209"/>
      <c r="BI163" s="210"/>
      <c r="BJ163" s="55">
        <f t="shared" si="35"/>
        <v>0</v>
      </c>
      <c r="BK163" s="55">
        <f t="shared" si="35"/>
        <v>0</v>
      </c>
      <c r="BL163" s="210"/>
      <c r="BM163" s="269">
        <f t="shared" si="37"/>
        <v>0</v>
      </c>
    </row>
    <row r="164" spans="1:65" hidden="1" x14ac:dyDescent="0.55000000000000004">
      <c r="A164" s="216"/>
      <c r="B164" s="217"/>
      <c r="C164" s="217"/>
      <c r="D164" s="217"/>
      <c r="E164" s="214" t="s">
        <v>70</v>
      </c>
      <c r="F164" s="217"/>
      <c r="G164" s="217"/>
      <c r="H164" s="219"/>
      <c r="I164" s="226"/>
      <c r="J164" s="209"/>
      <c r="K164" s="209"/>
      <c r="L164" s="209"/>
      <c r="M164" s="209"/>
      <c r="N164" s="210"/>
      <c r="O164" s="210"/>
      <c r="P164" s="211" t="e">
        <f t="shared" si="36"/>
        <v>#DIV/0!</v>
      </c>
      <c r="Q164" s="330"/>
      <c r="R164" s="330"/>
      <c r="S164" s="210"/>
      <c r="T164" s="209"/>
      <c r="U164" s="209"/>
      <c r="V164" s="210"/>
      <c r="W164" s="209"/>
      <c r="X164" s="209"/>
      <c r="Y164" s="210"/>
      <c r="Z164" s="209"/>
      <c r="AA164" s="209"/>
      <c r="AB164" s="210"/>
      <c r="AC164" s="209"/>
      <c r="AD164" s="209"/>
      <c r="AE164" s="210"/>
      <c r="AF164" s="331"/>
      <c r="AG164" s="209"/>
      <c r="AH164" s="210"/>
      <c r="AI164" s="209"/>
      <c r="AJ164" s="209"/>
      <c r="AK164" s="210"/>
      <c r="AL164" s="209"/>
      <c r="AM164" s="209"/>
      <c r="AN164" s="210"/>
      <c r="AO164" s="209"/>
      <c r="AP164" s="209"/>
      <c r="AQ164" s="210"/>
      <c r="AR164" s="209"/>
      <c r="AS164" s="209"/>
      <c r="AT164" s="210"/>
      <c r="AU164" s="209"/>
      <c r="AV164" s="209"/>
      <c r="AW164" s="210"/>
      <c r="AX164" s="209"/>
      <c r="AY164" s="209"/>
      <c r="AZ164" s="210"/>
      <c r="BA164" s="209"/>
      <c r="BB164" s="209"/>
      <c r="BC164" s="210"/>
      <c r="BD164" s="209"/>
      <c r="BE164" s="209"/>
      <c r="BF164" s="210"/>
      <c r="BG164" s="209"/>
      <c r="BH164" s="209"/>
      <c r="BI164" s="210"/>
      <c r="BJ164" s="55">
        <f t="shared" si="35"/>
        <v>0</v>
      </c>
      <c r="BK164" s="55">
        <f t="shared" si="35"/>
        <v>0</v>
      </c>
      <c r="BL164" s="210"/>
      <c r="BM164" s="269">
        <f t="shared" si="37"/>
        <v>0</v>
      </c>
    </row>
    <row r="165" spans="1:65" hidden="1" x14ac:dyDescent="0.55000000000000004">
      <c r="A165" s="216"/>
      <c r="B165" s="217"/>
      <c r="C165" s="217"/>
      <c r="D165" s="217"/>
      <c r="E165" s="214"/>
      <c r="F165" s="214" t="s">
        <v>71</v>
      </c>
      <c r="G165" s="217"/>
      <c r="H165" s="219"/>
      <c r="I165" s="226"/>
      <c r="J165" s="209"/>
      <c r="K165" s="209"/>
      <c r="L165" s="209"/>
      <c r="M165" s="209"/>
      <c r="N165" s="210"/>
      <c r="O165" s="210"/>
      <c r="P165" s="211" t="e">
        <f t="shared" si="36"/>
        <v>#DIV/0!</v>
      </c>
      <c r="Q165" s="330"/>
      <c r="R165" s="330"/>
      <c r="S165" s="210"/>
      <c r="T165" s="209"/>
      <c r="U165" s="209"/>
      <c r="V165" s="210"/>
      <c r="W165" s="209"/>
      <c r="X165" s="209"/>
      <c r="Y165" s="210"/>
      <c r="Z165" s="209"/>
      <c r="AA165" s="209"/>
      <c r="AB165" s="210"/>
      <c r="AC165" s="209"/>
      <c r="AD165" s="209"/>
      <c r="AE165" s="210"/>
      <c r="AF165" s="331"/>
      <c r="AG165" s="209"/>
      <c r="AH165" s="210"/>
      <c r="AI165" s="209"/>
      <c r="AJ165" s="209"/>
      <c r="AK165" s="210"/>
      <c r="AL165" s="209"/>
      <c r="AM165" s="209"/>
      <c r="AN165" s="210"/>
      <c r="AO165" s="209"/>
      <c r="AP165" s="209"/>
      <c r="AQ165" s="210"/>
      <c r="AR165" s="209"/>
      <c r="AS165" s="209"/>
      <c r="AT165" s="210"/>
      <c r="AU165" s="209"/>
      <c r="AV165" s="209"/>
      <c r="AW165" s="210"/>
      <c r="AX165" s="209"/>
      <c r="AY165" s="209"/>
      <c r="AZ165" s="210"/>
      <c r="BA165" s="209"/>
      <c r="BB165" s="209"/>
      <c r="BC165" s="210"/>
      <c r="BD165" s="209"/>
      <c r="BE165" s="209"/>
      <c r="BF165" s="210"/>
      <c r="BG165" s="209"/>
      <c r="BH165" s="209"/>
      <c r="BI165" s="210"/>
      <c r="BJ165" s="55">
        <f t="shared" si="35"/>
        <v>0</v>
      </c>
      <c r="BK165" s="55">
        <f t="shared" si="35"/>
        <v>0</v>
      </c>
      <c r="BL165" s="210"/>
      <c r="BM165" s="269">
        <f t="shared" si="37"/>
        <v>0</v>
      </c>
    </row>
    <row r="166" spans="1:65" hidden="1" x14ac:dyDescent="0.55000000000000004">
      <c r="A166" s="216"/>
      <c r="B166" s="217"/>
      <c r="C166" s="217"/>
      <c r="D166" s="214" t="s">
        <v>139</v>
      </c>
      <c r="E166" s="217"/>
      <c r="F166" s="217"/>
      <c r="G166" s="217"/>
      <c r="H166" s="219"/>
      <c r="I166" s="226"/>
      <c r="J166" s="209"/>
      <c r="K166" s="209"/>
      <c r="L166" s="209"/>
      <c r="M166" s="209"/>
      <c r="N166" s="210"/>
      <c r="O166" s="210"/>
      <c r="P166" s="211" t="e">
        <f t="shared" si="36"/>
        <v>#DIV/0!</v>
      </c>
      <c r="Q166" s="330"/>
      <c r="R166" s="330"/>
      <c r="S166" s="210"/>
      <c r="T166" s="209"/>
      <c r="U166" s="209"/>
      <c r="V166" s="210"/>
      <c r="W166" s="209"/>
      <c r="X166" s="209"/>
      <c r="Y166" s="210"/>
      <c r="Z166" s="209"/>
      <c r="AA166" s="209"/>
      <c r="AB166" s="210"/>
      <c r="AC166" s="209"/>
      <c r="AD166" s="209"/>
      <c r="AE166" s="210"/>
      <c r="AF166" s="331"/>
      <c r="AG166" s="209"/>
      <c r="AH166" s="210"/>
      <c r="AI166" s="209"/>
      <c r="AJ166" s="209"/>
      <c r="AK166" s="210"/>
      <c r="AL166" s="209"/>
      <c r="AM166" s="209"/>
      <c r="AN166" s="210"/>
      <c r="AO166" s="209"/>
      <c r="AP166" s="209"/>
      <c r="AQ166" s="210"/>
      <c r="AR166" s="209"/>
      <c r="AS166" s="209"/>
      <c r="AT166" s="210"/>
      <c r="AU166" s="209"/>
      <c r="AV166" s="209"/>
      <c r="AW166" s="210"/>
      <c r="AX166" s="209"/>
      <c r="AY166" s="209"/>
      <c r="AZ166" s="210"/>
      <c r="BA166" s="209"/>
      <c r="BB166" s="209"/>
      <c r="BC166" s="210"/>
      <c r="BD166" s="209"/>
      <c r="BE166" s="209"/>
      <c r="BF166" s="210"/>
      <c r="BG166" s="209"/>
      <c r="BH166" s="209"/>
      <c r="BI166" s="210"/>
      <c r="BJ166" s="55">
        <f t="shared" si="35"/>
        <v>0</v>
      </c>
      <c r="BK166" s="55">
        <f t="shared" si="35"/>
        <v>0</v>
      </c>
      <c r="BL166" s="210"/>
      <c r="BM166" s="269">
        <f t="shared" si="37"/>
        <v>0</v>
      </c>
    </row>
    <row r="167" spans="1:65" hidden="1" x14ac:dyDescent="0.55000000000000004">
      <c r="A167" s="216"/>
      <c r="B167" s="217"/>
      <c r="C167" s="217"/>
      <c r="D167" s="217"/>
      <c r="E167" s="214" t="s">
        <v>94</v>
      </c>
      <c r="F167" s="217"/>
      <c r="G167" s="217"/>
      <c r="H167" s="219"/>
      <c r="I167" s="226"/>
      <c r="J167" s="209"/>
      <c r="K167" s="209"/>
      <c r="L167" s="209"/>
      <c r="M167" s="209"/>
      <c r="N167" s="210"/>
      <c r="O167" s="210"/>
      <c r="P167" s="211" t="e">
        <f t="shared" si="36"/>
        <v>#DIV/0!</v>
      </c>
      <c r="Q167" s="330"/>
      <c r="R167" s="330"/>
      <c r="S167" s="210"/>
      <c r="T167" s="209"/>
      <c r="U167" s="209"/>
      <c r="V167" s="210"/>
      <c r="W167" s="209"/>
      <c r="X167" s="209"/>
      <c r="Y167" s="210"/>
      <c r="Z167" s="209"/>
      <c r="AA167" s="209"/>
      <c r="AB167" s="210"/>
      <c r="AC167" s="209"/>
      <c r="AD167" s="209"/>
      <c r="AE167" s="210"/>
      <c r="AF167" s="331"/>
      <c r="AG167" s="209"/>
      <c r="AH167" s="210"/>
      <c r="AI167" s="209"/>
      <c r="AJ167" s="209"/>
      <c r="AK167" s="210"/>
      <c r="AL167" s="209"/>
      <c r="AM167" s="209"/>
      <c r="AN167" s="210"/>
      <c r="AO167" s="209"/>
      <c r="AP167" s="209"/>
      <c r="AQ167" s="210"/>
      <c r="AR167" s="209"/>
      <c r="AS167" s="209"/>
      <c r="AT167" s="210"/>
      <c r="AU167" s="209"/>
      <c r="AV167" s="209"/>
      <c r="AW167" s="210"/>
      <c r="AX167" s="209"/>
      <c r="AY167" s="209"/>
      <c r="AZ167" s="210"/>
      <c r="BA167" s="209"/>
      <c r="BB167" s="209"/>
      <c r="BC167" s="210"/>
      <c r="BD167" s="209"/>
      <c r="BE167" s="209"/>
      <c r="BF167" s="210"/>
      <c r="BG167" s="209"/>
      <c r="BH167" s="209"/>
      <c r="BI167" s="210"/>
      <c r="BJ167" s="55">
        <f t="shared" si="35"/>
        <v>0</v>
      </c>
      <c r="BK167" s="55">
        <f t="shared" si="35"/>
        <v>0</v>
      </c>
      <c r="BL167" s="210"/>
      <c r="BM167" s="269">
        <f t="shared" si="37"/>
        <v>0</v>
      </c>
    </row>
    <row r="168" spans="1:65" hidden="1" x14ac:dyDescent="0.55000000000000004">
      <c r="A168" s="216"/>
      <c r="B168" s="217"/>
      <c r="C168" s="217"/>
      <c r="D168" s="217"/>
      <c r="E168" s="217"/>
      <c r="F168" s="214" t="s">
        <v>95</v>
      </c>
      <c r="G168" s="217"/>
      <c r="H168" s="219"/>
      <c r="I168" s="226"/>
      <c r="J168" s="209"/>
      <c r="K168" s="209"/>
      <c r="L168" s="209"/>
      <c r="M168" s="209"/>
      <c r="N168" s="210"/>
      <c r="O168" s="210"/>
      <c r="P168" s="211" t="e">
        <f t="shared" si="36"/>
        <v>#DIV/0!</v>
      </c>
      <c r="Q168" s="330"/>
      <c r="R168" s="330"/>
      <c r="S168" s="210"/>
      <c r="T168" s="209"/>
      <c r="U168" s="209"/>
      <c r="V168" s="210"/>
      <c r="W168" s="209"/>
      <c r="X168" s="209"/>
      <c r="Y168" s="210"/>
      <c r="Z168" s="209"/>
      <c r="AA168" s="209"/>
      <c r="AB168" s="210"/>
      <c r="AC168" s="209"/>
      <c r="AD168" s="209"/>
      <c r="AE168" s="210"/>
      <c r="AF168" s="331"/>
      <c r="AG168" s="209"/>
      <c r="AH168" s="210"/>
      <c r="AI168" s="209"/>
      <c r="AJ168" s="209"/>
      <c r="AK168" s="210"/>
      <c r="AL168" s="209"/>
      <c r="AM168" s="209"/>
      <c r="AN168" s="210"/>
      <c r="AO168" s="209"/>
      <c r="AP168" s="209"/>
      <c r="AQ168" s="210"/>
      <c r="AR168" s="209"/>
      <c r="AS168" s="209"/>
      <c r="AT168" s="210"/>
      <c r="AU168" s="209"/>
      <c r="AV168" s="209"/>
      <c r="AW168" s="210"/>
      <c r="AX168" s="209"/>
      <c r="AY168" s="209"/>
      <c r="AZ168" s="210"/>
      <c r="BA168" s="209"/>
      <c r="BB168" s="209"/>
      <c r="BC168" s="210"/>
      <c r="BD168" s="209"/>
      <c r="BE168" s="209"/>
      <c r="BF168" s="210"/>
      <c r="BG168" s="209"/>
      <c r="BH168" s="209"/>
      <c r="BI168" s="210"/>
      <c r="BJ168" s="55">
        <f t="shared" si="35"/>
        <v>0</v>
      </c>
      <c r="BK168" s="55">
        <f t="shared" si="35"/>
        <v>0</v>
      </c>
      <c r="BL168" s="210"/>
      <c r="BM168" s="269">
        <f t="shared" si="37"/>
        <v>0</v>
      </c>
    </row>
    <row r="169" spans="1:65" hidden="1" x14ac:dyDescent="0.55000000000000004">
      <c r="A169" s="216"/>
      <c r="B169" s="217"/>
      <c r="C169" s="217"/>
      <c r="D169" s="217"/>
      <c r="E169" s="217"/>
      <c r="F169" s="217"/>
      <c r="G169" s="217" t="s">
        <v>129</v>
      </c>
      <c r="H169" s="219"/>
      <c r="I169" s="226"/>
      <c r="J169" s="209"/>
      <c r="K169" s="209"/>
      <c r="L169" s="209"/>
      <c r="M169" s="209"/>
      <c r="N169" s="210"/>
      <c r="O169" s="210"/>
      <c r="P169" s="211" t="e">
        <f t="shared" si="36"/>
        <v>#DIV/0!</v>
      </c>
      <c r="Q169" s="330"/>
      <c r="R169" s="330"/>
      <c r="S169" s="210"/>
      <c r="T169" s="209"/>
      <c r="U169" s="209"/>
      <c r="V169" s="210"/>
      <c r="W169" s="209"/>
      <c r="X169" s="209"/>
      <c r="Y169" s="210"/>
      <c r="Z169" s="209"/>
      <c r="AA169" s="209"/>
      <c r="AB169" s="210"/>
      <c r="AC169" s="209"/>
      <c r="AD169" s="209"/>
      <c r="AE169" s="210"/>
      <c r="AF169" s="331"/>
      <c r="AG169" s="209"/>
      <c r="AH169" s="210"/>
      <c r="AI169" s="209"/>
      <c r="AJ169" s="209"/>
      <c r="AK169" s="210"/>
      <c r="AL169" s="209"/>
      <c r="AM169" s="209"/>
      <c r="AN169" s="210"/>
      <c r="AO169" s="209"/>
      <c r="AP169" s="209"/>
      <c r="AQ169" s="210"/>
      <c r="AR169" s="209"/>
      <c r="AS169" s="209"/>
      <c r="AT169" s="210"/>
      <c r="AU169" s="209"/>
      <c r="AV169" s="209"/>
      <c r="AW169" s="210"/>
      <c r="AX169" s="209"/>
      <c r="AY169" s="209"/>
      <c r="AZ169" s="210"/>
      <c r="BA169" s="209"/>
      <c r="BB169" s="209"/>
      <c r="BC169" s="210"/>
      <c r="BD169" s="209"/>
      <c r="BE169" s="209"/>
      <c r="BF169" s="210"/>
      <c r="BG169" s="209"/>
      <c r="BH169" s="209"/>
      <c r="BI169" s="210"/>
      <c r="BJ169" s="55">
        <f t="shared" si="35"/>
        <v>0</v>
      </c>
      <c r="BK169" s="55">
        <f t="shared" si="35"/>
        <v>0</v>
      </c>
      <c r="BL169" s="210"/>
      <c r="BM169" s="269">
        <f t="shared" si="37"/>
        <v>0</v>
      </c>
    </row>
    <row r="170" spans="1:65" s="233" customFormat="1" hidden="1" x14ac:dyDescent="0.55000000000000004">
      <c r="A170" s="230" t="s">
        <v>143</v>
      </c>
      <c r="B170" s="120"/>
      <c r="C170" s="120"/>
      <c r="D170" s="120"/>
      <c r="E170" s="120"/>
      <c r="F170" s="120"/>
      <c r="G170" s="120"/>
      <c r="H170" s="231"/>
      <c r="I170" s="232"/>
      <c r="J170" s="209"/>
      <c r="K170" s="209"/>
      <c r="L170" s="209"/>
      <c r="M170" s="209"/>
      <c r="N170" s="210"/>
      <c r="O170" s="210"/>
      <c r="P170" s="211" t="e">
        <f t="shared" si="36"/>
        <v>#DIV/0!</v>
      </c>
      <c r="Q170" s="330"/>
      <c r="R170" s="330"/>
      <c r="S170" s="210"/>
      <c r="T170" s="209"/>
      <c r="U170" s="209"/>
      <c r="V170" s="210"/>
      <c r="W170" s="209"/>
      <c r="X170" s="209"/>
      <c r="Y170" s="210"/>
      <c r="Z170" s="209"/>
      <c r="AA170" s="209"/>
      <c r="AB170" s="210"/>
      <c r="AC170" s="209"/>
      <c r="AD170" s="209"/>
      <c r="AE170" s="210"/>
      <c r="AF170" s="331"/>
      <c r="AG170" s="209"/>
      <c r="AH170" s="210"/>
      <c r="AI170" s="209"/>
      <c r="AJ170" s="209"/>
      <c r="AK170" s="210"/>
      <c r="AL170" s="209"/>
      <c r="AM170" s="209"/>
      <c r="AN170" s="210"/>
      <c r="AO170" s="209"/>
      <c r="AP170" s="209"/>
      <c r="AQ170" s="210"/>
      <c r="AR170" s="209"/>
      <c r="AS170" s="209"/>
      <c r="AT170" s="210"/>
      <c r="AU170" s="209"/>
      <c r="AV170" s="209"/>
      <c r="AW170" s="210"/>
      <c r="AX170" s="209"/>
      <c r="AY170" s="209"/>
      <c r="AZ170" s="210"/>
      <c r="BA170" s="209"/>
      <c r="BB170" s="209"/>
      <c r="BC170" s="210"/>
      <c r="BD170" s="209"/>
      <c r="BE170" s="209"/>
      <c r="BF170" s="210"/>
      <c r="BG170" s="209"/>
      <c r="BH170" s="209"/>
      <c r="BI170" s="210"/>
      <c r="BJ170" s="55">
        <f t="shared" si="35"/>
        <v>0</v>
      </c>
      <c r="BK170" s="55">
        <f t="shared" si="35"/>
        <v>0</v>
      </c>
      <c r="BL170" s="210"/>
      <c r="BM170" s="269">
        <f t="shared" si="37"/>
        <v>0</v>
      </c>
    </row>
    <row r="171" spans="1:65" hidden="1" x14ac:dyDescent="0.55000000000000004">
      <c r="A171" s="58"/>
      <c r="B171" s="234" t="s">
        <v>131</v>
      </c>
      <c r="C171" s="60"/>
      <c r="D171" s="60"/>
      <c r="E171" s="60"/>
      <c r="F171" s="60"/>
      <c r="G171" s="60"/>
      <c r="H171" s="235"/>
      <c r="I171" s="236"/>
      <c r="J171" s="209"/>
      <c r="K171" s="209"/>
      <c r="L171" s="209"/>
      <c r="M171" s="209"/>
      <c r="N171" s="210"/>
      <c r="O171" s="210"/>
      <c r="P171" s="211" t="e">
        <f t="shared" si="36"/>
        <v>#DIV/0!</v>
      </c>
      <c r="Q171" s="330"/>
      <c r="R171" s="330"/>
      <c r="S171" s="210"/>
      <c r="T171" s="209"/>
      <c r="U171" s="209"/>
      <c r="V171" s="210"/>
      <c r="W171" s="209"/>
      <c r="X171" s="209"/>
      <c r="Y171" s="210"/>
      <c r="Z171" s="209"/>
      <c r="AA171" s="209"/>
      <c r="AB171" s="210"/>
      <c r="AC171" s="209"/>
      <c r="AD171" s="209"/>
      <c r="AE171" s="210"/>
      <c r="AF171" s="331"/>
      <c r="AG171" s="209"/>
      <c r="AH171" s="210"/>
      <c r="AI171" s="209"/>
      <c r="AJ171" s="209"/>
      <c r="AK171" s="210"/>
      <c r="AL171" s="209"/>
      <c r="AM171" s="209"/>
      <c r="AN171" s="210"/>
      <c r="AO171" s="209"/>
      <c r="AP171" s="209"/>
      <c r="AQ171" s="210"/>
      <c r="AR171" s="209"/>
      <c r="AS171" s="209"/>
      <c r="AT171" s="210"/>
      <c r="AU171" s="209"/>
      <c r="AV171" s="209"/>
      <c r="AW171" s="210"/>
      <c r="AX171" s="209"/>
      <c r="AY171" s="209"/>
      <c r="AZ171" s="210"/>
      <c r="BA171" s="209"/>
      <c r="BB171" s="209"/>
      <c r="BC171" s="210"/>
      <c r="BD171" s="209"/>
      <c r="BE171" s="209"/>
      <c r="BF171" s="210"/>
      <c r="BG171" s="209"/>
      <c r="BH171" s="209"/>
      <c r="BI171" s="210"/>
      <c r="BJ171" s="55">
        <f t="shared" si="35"/>
        <v>0</v>
      </c>
      <c r="BK171" s="55">
        <f t="shared" si="35"/>
        <v>0</v>
      </c>
      <c r="BL171" s="210"/>
      <c r="BM171" s="269">
        <f t="shared" si="37"/>
        <v>0</v>
      </c>
    </row>
    <row r="172" spans="1:65" s="31" customFormat="1" hidden="1" x14ac:dyDescent="0.55000000000000004">
      <c r="A172" s="68"/>
      <c r="B172" s="69"/>
      <c r="C172" s="69" t="s">
        <v>144</v>
      </c>
      <c r="D172" s="69"/>
      <c r="E172" s="69"/>
      <c r="F172" s="69"/>
      <c r="G172" s="69"/>
      <c r="H172" s="160"/>
      <c r="I172" s="70"/>
      <c r="J172" s="209"/>
      <c r="K172" s="209"/>
      <c r="L172" s="209"/>
      <c r="M172" s="209"/>
      <c r="N172" s="210"/>
      <c r="O172" s="210"/>
      <c r="P172" s="211" t="e">
        <f t="shared" si="36"/>
        <v>#DIV/0!</v>
      </c>
      <c r="Q172" s="330"/>
      <c r="R172" s="330"/>
      <c r="S172" s="210"/>
      <c r="T172" s="209"/>
      <c r="U172" s="209"/>
      <c r="V172" s="210"/>
      <c r="W172" s="209"/>
      <c r="X172" s="209"/>
      <c r="Y172" s="210"/>
      <c r="Z172" s="209"/>
      <c r="AA172" s="209"/>
      <c r="AB172" s="210"/>
      <c r="AC172" s="209"/>
      <c r="AD172" s="209"/>
      <c r="AE172" s="210"/>
      <c r="AF172" s="331"/>
      <c r="AG172" s="209"/>
      <c r="AH172" s="210"/>
      <c r="AI172" s="209"/>
      <c r="AJ172" s="209"/>
      <c r="AK172" s="210"/>
      <c r="AL172" s="209"/>
      <c r="AM172" s="209"/>
      <c r="AN172" s="210"/>
      <c r="AO172" s="209"/>
      <c r="AP172" s="209"/>
      <c r="AQ172" s="210"/>
      <c r="AR172" s="209"/>
      <c r="AS172" s="209"/>
      <c r="AT172" s="210"/>
      <c r="AU172" s="209"/>
      <c r="AV172" s="209"/>
      <c r="AW172" s="210"/>
      <c r="AX172" s="209"/>
      <c r="AY172" s="209"/>
      <c r="AZ172" s="210"/>
      <c r="BA172" s="209"/>
      <c r="BB172" s="209"/>
      <c r="BC172" s="210"/>
      <c r="BD172" s="209"/>
      <c r="BE172" s="209"/>
      <c r="BF172" s="210"/>
      <c r="BG172" s="209"/>
      <c r="BH172" s="209"/>
      <c r="BI172" s="210"/>
      <c r="BJ172" s="55">
        <f t="shared" si="35"/>
        <v>0</v>
      </c>
      <c r="BK172" s="55">
        <f t="shared" si="35"/>
        <v>0</v>
      </c>
      <c r="BL172" s="210"/>
      <c r="BM172" s="269">
        <f t="shared" si="37"/>
        <v>0</v>
      </c>
    </row>
    <row r="173" spans="1:65" s="31" customFormat="1" hidden="1" x14ac:dyDescent="0.55000000000000004">
      <c r="A173" s="213"/>
      <c r="B173" s="214"/>
      <c r="C173" s="214"/>
      <c r="D173" s="214" t="s">
        <v>37</v>
      </c>
      <c r="E173" s="214"/>
      <c r="F173" s="214"/>
      <c r="G173" s="214"/>
      <c r="H173" s="215"/>
      <c r="I173" s="79"/>
      <c r="J173" s="209"/>
      <c r="K173" s="209"/>
      <c r="L173" s="209"/>
      <c r="M173" s="209"/>
      <c r="N173" s="210"/>
      <c r="O173" s="210"/>
      <c r="P173" s="211" t="e">
        <f t="shared" si="36"/>
        <v>#DIV/0!</v>
      </c>
      <c r="Q173" s="330"/>
      <c r="R173" s="330"/>
      <c r="S173" s="210"/>
      <c r="T173" s="209"/>
      <c r="U173" s="209"/>
      <c r="V173" s="210"/>
      <c r="W173" s="209"/>
      <c r="X173" s="209"/>
      <c r="Y173" s="210"/>
      <c r="Z173" s="209"/>
      <c r="AA173" s="209"/>
      <c r="AB173" s="210"/>
      <c r="AC173" s="209"/>
      <c r="AD173" s="209"/>
      <c r="AE173" s="210"/>
      <c r="AF173" s="331"/>
      <c r="AG173" s="209"/>
      <c r="AH173" s="210"/>
      <c r="AI173" s="209"/>
      <c r="AJ173" s="209"/>
      <c r="AK173" s="210"/>
      <c r="AL173" s="209"/>
      <c r="AM173" s="209"/>
      <c r="AN173" s="210"/>
      <c r="AO173" s="209"/>
      <c r="AP173" s="209"/>
      <c r="AQ173" s="210"/>
      <c r="AR173" s="209"/>
      <c r="AS173" s="209"/>
      <c r="AT173" s="210"/>
      <c r="AU173" s="209"/>
      <c r="AV173" s="209"/>
      <c r="AW173" s="210"/>
      <c r="AX173" s="209"/>
      <c r="AY173" s="209"/>
      <c r="AZ173" s="210"/>
      <c r="BA173" s="209"/>
      <c r="BB173" s="209"/>
      <c r="BC173" s="210"/>
      <c r="BD173" s="209"/>
      <c r="BE173" s="209"/>
      <c r="BF173" s="210"/>
      <c r="BG173" s="209"/>
      <c r="BH173" s="209"/>
      <c r="BI173" s="210"/>
      <c r="BJ173" s="55">
        <f t="shared" si="35"/>
        <v>0</v>
      </c>
      <c r="BK173" s="55">
        <f t="shared" si="35"/>
        <v>0</v>
      </c>
      <c r="BL173" s="210"/>
      <c r="BM173" s="269">
        <f t="shared" si="37"/>
        <v>0</v>
      </c>
    </row>
    <row r="174" spans="1:65" s="31" customFormat="1" hidden="1" x14ac:dyDescent="0.55000000000000004">
      <c r="A174" s="213"/>
      <c r="B174" s="214"/>
      <c r="C174" s="214"/>
      <c r="D174" s="214"/>
      <c r="E174" s="214" t="s">
        <v>38</v>
      </c>
      <c r="F174" s="214"/>
      <c r="G174" s="214"/>
      <c r="H174" s="215"/>
      <c r="I174" s="79"/>
      <c r="J174" s="209"/>
      <c r="K174" s="209"/>
      <c r="L174" s="209"/>
      <c r="M174" s="209"/>
      <c r="N174" s="210"/>
      <c r="O174" s="210"/>
      <c r="P174" s="211" t="e">
        <f t="shared" si="36"/>
        <v>#DIV/0!</v>
      </c>
      <c r="Q174" s="330"/>
      <c r="R174" s="330"/>
      <c r="S174" s="210"/>
      <c r="T174" s="209"/>
      <c r="U174" s="209"/>
      <c r="V174" s="210"/>
      <c r="W174" s="209"/>
      <c r="X174" s="209"/>
      <c r="Y174" s="210"/>
      <c r="Z174" s="209"/>
      <c r="AA174" s="209"/>
      <c r="AB174" s="210"/>
      <c r="AC174" s="209"/>
      <c r="AD174" s="209"/>
      <c r="AE174" s="210"/>
      <c r="AF174" s="331"/>
      <c r="AG174" s="209"/>
      <c r="AH174" s="210"/>
      <c r="AI174" s="209"/>
      <c r="AJ174" s="209"/>
      <c r="AK174" s="210"/>
      <c r="AL174" s="209"/>
      <c r="AM174" s="209"/>
      <c r="AN174" s="210"/>
      <c r="AO174" s="209"/>
      <c r="AP174" s="209"/>
      <c r="AQ174" s="210"/>
      <c r="AR174" s="209"/>
      <c r="AS174" s="209"/>
      <c r="AT174" s="210"/>
      <c r="AU174" s="209"/>
      <c r="AV174" s="209"/>
      <c r="AW174" s="210"/>
      <c r="AX174" s="209"/>
      <c r="AY174" s="209"/>
      <c r="AZ174" s="210"/>
      <c r="BA174" s="209"/>
      <c r="BB174" s="209"/>
      <c r="BC174" s="210"/>
      <c r="BD174" s="209"/>
      <c r="BE174" s="209"/>
      <c r="BF174" s="210"/>
      <c r="BG174" s="209"/>
      <c r="BH174" s="209"/>
      <c r="BI174" s="210"/>
      <c r="BJ174" s="55">
        <f t="shared" si="35"/>
        <v>0</v>
      </c>
      <c r="BK174" s="55">
        <f t="shared" si="35"/>
        <v>0</v>
      </c>
      <c r="BL174" s="210"/>
      <c r="BM174" s="269">
        <f t="shared" si="37"/>
        <v>0</v>
      </c>
    </row>
    <row r="175" spans="1:65" hidden="1" x14ac:dyDescent="0.55000000000000004">
      <c r="A175" s="216"/>
      <c r="B175" s="217"/>
      <c r="C175" s="217"/>
      <c r="D175" s="214"/>
      <c r="E175" s="214"/>
      <c r="F175" s="218" t="s">
        <v>118</v>
      </c>
      <c r="G175" s="217"/>
      <c r="H175" s="219"/>
      <c r="I175" s="79"/>
      <c r="J175" s="209"/>
      <c r="K175" s="209"/>
      <c r="L175" s="209"/>
      <c r="M175" s="209"/>
      <c r="N175" s="210"/>
      <c r="O175" s="210"/>
      <c r="P175" s="211" t="e">
        <f t="shared" si="36"/>
        <v>#DIV/0!</v>
      </c>
      <c r="Q175" s="330"/>
      <c r="R175" s="330"/>
      <c r="S175" s="210"/>
      <c r="T175" s="209"/>
      <c r="U175" s="209"/>
      <c r="V175" s="210"/>
      <c r="W175" s="209"/>
      <c r="X175" s="209"/>
      <c r="Y175" s="210"/>
      <c r="Z175" s="209"/>
      <c r="AA175" s="209"/>
      <c r="AB175" s="210"/>
      <c r="AC175" s="209"/>
      <c r="AD175" s="209"/>
      <c r="AE175" s="210"/>
      <c r="AF175" s="331"/>
      <c r="AG175" s="209"/>
      <c r="AH175" s="210"/>
      <c r="AI175" s="209"/>
      <c r="AJ175" s="209"/>
      <c r="AK175" s="210"/>
      <c r="AL175" s="209"/>
      <c r="AM175" s="209"/>
      <c r="AN175" s="210"/>
      <c r="AO175" s="209"/>
      <c r="AP175" s="209"/>
      <c r="AQ175" s="210"/>
      <c r="AR175" s="209"/>
      <c r="AS175" s="209"/>
      <c r="AT175" s="210"/>
      <c r="AU175" s="209"/>
      <c r="AV175" s="209"/>
      <c r="AW175" s="210"/>
      <c r="AX175" s="209"/>
      <c r="AY175" s="209"/>
      <c r="AZ175" s="210"/>
      <c r="BA175" s="209"/>
      <c r="BB175" s="209"/>
      <c r="BC175" s="210"/>
      <c r="BD175" s="209"/>
      <c r="BE175" s="209"/>
      <c r="BF175" s="210"/>
      <c r="BG175" s="209"/>
      <c r="BH175" s="209"/>
      <c r="BI175" s="210"/>
      <c r="BJ175" s="55">
        <f t="shared" si="35"/>
        <v>0</v>
      </c>
      <c r="BK175" s="55">
        <f t="shared" si="35"/>
        <v>0</v>
      </c>
      <c r="BL175" s="210"/>
      <c r="BM175" s="269">
        <f t="shared" si="37"/>
        <v>0</v>
      </c>
    </row>
    <row r="176" spans="1:65" s="225" customFormat="1" hidden="1" x14ac:dyDescent="0.55000000000000004">
      <c r="A176" s="220"/>
      <c r="B176" s="221"/>
      <c r="C176" s="221"/>
      <c r="D176" s="222"/>
      <c r="E176" s="222"/>
      <c r="F176" s="93" t="s">
        <v>119</v>
      </c>
      <c r="G176" s="221"/>
      <c r="H176" s="223"/>
      <c r="I176" s="224"/>
      <c r="J176" s="209"/>
      <c r="K176" s="209"/>
      <c r="L176" s="209"/>
      <c r="M176" s="209"/>
      <c r="N176" s="210"/>
      <c r="O176" s="210"/>
      <c r="P176" s="211" t="e">
        <f t="shared" si="36"/>
        <v>#DIV/0!</v>
      </c>
      <c r="Q176" s="330"/>
      <c r="R176" s="330"/>
      <c r="S176" s="210"/>
      <c r="T176" s="209"/>
      <c r="U176" s="209"/>
      <c r="V176" s="210"/>
      <c r="W176" s="209"/>
      <c r="X176" s="209"/>
      <c r="Y176" s="210"/>
      <c r="Z176" s="209"/>
      <c r="AA176" s="209"/>
      <c r="AB176" s="210"/>
      <c r="AC176" s="209"/>
      <c r="AD176" s="209"/>
      <c r="AE176" s="210"/>
      <c r="AF176" s="331"/>
      <c r="AG176" s="209"/>
      <c r="AH176" s="210"/>
      <c r="AI176" s="209"/>
      <c r="AJ176" s="209"/>
      <c r="AK176" s="210"/>
      <c r="AL176" s="209"/>
      <c r="AM176" s="209"/>
      <c r="AN176" s="210"/>
      <c r="AO176" s="209"/>
      <c r="AP176" s="209"/>
      <c r="AQ176" s="210"/>
      <c r="AR176" s="209"/>
      <c r="AS176" s="209"/>
      <c r="AT176" s="210"/>
      <c r="AU176" s="209"/>
      <c r="AV176" s="209"/>
      <c r="AW176" s="210"/>
      <c r="AX176" s="209"/>
      <c r="AY176" s="209"/>
      <c r="AZ176" s="210"/>
      <c r="BA176" s="209"/>
      <c r="BB176" s="209"/>
      <c r="BC176" s="210"/>
      <c r="BD176" s="209"/>
      <c r="BE176" s="209"/>
      <c r="BF176" s="210"/>
      <c r="BG176" s="209"/>
      <c r="BH176" s="209"/>
      <c r="BI176" s="210"/>
      <c r="BJ176" s="55">
        <f t="shared" si="35"/>
        <v>0</v>
      </c>
      <c r="BK176" s="55">
        <f t="shared" si="35"/>
        <v>0</v>
      </c>
      <c r="BL176" s="210"/>
      <c r="BM176" s="269">
        <f t="shared" si="37"/>
        <v>0</v>
      </c>
    </row>
    <row r="177" spans="1:65" hidden="1" x14ac:dyDescent="0.55000000000000004">
      <c r="A177" s="216"/>
      <c r="B177" s="217"/>
      <c r="C177" s="217"/>
      <c r="D177" s="214"/>
      <c r="E177" s="214"/>
      <c r="F177" s="218" t="s">
        <v>120</v>
      </c>
      <c r="G177" s="217"/>
      <c r="H177" s="219"/>
      <c r="I177" s="226"/>
      <c r="J177" s="209"/>
      <c r="K177" s="209"/>
      <c r="L177" s="209"/>
      <c r="M177" s="209"/>
      <c r="N177" s="210"/>
      <c r="O177" s="210"/>
      <c r="P177" s="211" t="e">
        <f t="shared" si="36"/>
        <v>#DIV/0!</v>
      </c>
      <c r="Q177" s="330"/>
      <c r="R177" s="330"/>
      <c r="S177" s="210"/>
      <c r="T177" s="209"/>
      <c r="U177" s="209"/>
      <c r="V177" s="210"/>
      <c r="W177" s="209"/>
      <c r="X177" s="209"/>
      <c r="Y177" s="210"/>
      <c r="Z177" s="209"/>
      <c r="AA177" s="209"/>
      <c r="AB177" s="210"/>
      <c r="AC177" s="209"/>
      <c r="AD177" s="209"/>
      <c r="AE177" s="210"/>
      <c r="AF177" s="331"/>
      <c r="AG177" s="209"/>
      <c r="AH177" s="210"/>
      <c r="AI177" s="209"/>
      <c r="AJ177" s="209"/>
      <c r="AK177" s="210"/>
      <c r="AL177" s="209"/>
      <c r="AM177" s="209"/>
      <c r="AN177" s="210"/>
      <c r="AO177" s="209"/>
      <c r="AP177" s="209"/>
      <c r="AQ177" s="210"/>
      <c r="AR177" s="209"/>
      <c r="AS177" s="209"/>
      <c r="AT177" s="210"/>
      <c r="AU177" s="209"/>
      <c r="AV177" s="209"/>
      <c r="AW177" s="210"/>
      <c r="AX177" s="209"/>
      <c r="AY177" s="209"/>
      <c r="AZ177" s="210"/>
      <c r="BA177" s="209"/>
      <c r="BB177" s="209"/>
      <c r="BC177" s="210"/>
      <c r="BD177" s="209"/>
      <c r="BE177" s="209"/>
      <c r="BF177" s="210"/>
      <c r="BG177" s="209"/>
      <c r="BH177" s="209"/>
      <c r="BI177" s="210"/>
      <c r="BJ177" s="55">
        <f t="shared" si="35"/>
        <v>0</v>
      </c>
      <c r="BK177" s="55">
        <f t="shared" si="35"/>
        <v>0</v>
      </c>
      <c r="BL177" s="210"/>
      <c r="BM177" s="269">
        <f t="shared" si="37"/>
        <v>0</v>
      </c>
    </row>
    <row r="178" spans="1:65" s="225" customFormat="1" hidden="1" x14ac:dyDescent="0.55000000000000004">
      <c r="A178" s="220"/>
      <c r="B178" s="221"/>
      <c r="C178" s="221"/>
      <c r="D178" s="222"/>
      <c r="E178" s="222"/>
      <c r="F178" s="93"/>
      <c r="G178" s="221"/>
      <c r="H178" s="223" t="s">
        <v>119</v>
      </c>
      <c r="I178" s="224"/>
      <c r="J178" s="209"/>
      <c r="K178" s="209"/>
      <c r="L178" s="209"/>
      <c r="M178" s="209"/>
      <c r="N178" s="210"/>
      <c r="O178" s="210"/>
      <c r="P178" s="211" t="e">
        <f t="shared" si="36"/>
        <v>#DIV/0!</v>
      </c>
      <c r="Q178" s="330"/>
      <c r="R178" s="330"/>
      <c r="S178" s="210"/>
      <c r="T178" s="209"/>
      <c r="U178" s="209"/>
      <c r="V178" s="210"/>
      <c r="W178" s="209"/>
      <c r="X178" s="209"/>
      <c r="Y178" s="210"/>
      <c r="Z178" s="209"/>
      <c r="AA178" s="209"/>
      <c r="AB178" s="210"/>
      <c r="AC178" s="209"/>
      <c r="AD178" s="209"/>
      <c r="AE178" s="210"/>
      <c r="AF178" s="331"/>
      <c r="AG178" s="209"/>
      <c r="AH178" s="210"/>
      <c r="AI178" s="209"/>
      <c r="AJ178" s="209"/>
      <c r="AK178" s="210"/>
      <c r="AL178" s="209"/>
      <c r="AM178" s="209"/>
      <c r="AN178" s="210"/>
      <c r="AO178" s="209"/>
      <c r="AP178" s="209"/>
      <c r="AQ178" s="210"/>
      <c r="AR178" s="209"/>
      <c r="AS178" s="209"/>
      <c r="AT178" s="210"/>
      <c r="AU178" s="209"/>
      <c r="AV178" s="209"/>
      <c r="AW178" s="210"/>
      <c r="AX178" s="209"/>
      <c r="AY178" s="209"/>
      <c r="AZ178" s="210"/>
      <c r="BA178" s="209"/>
      <c r="BB178" s="209"/>
      <c r="BC178" s="210"/>
      <c r="BD178" s="209"/>
      <c r="BE178" s="209"/>
      <c r="BF178" s="210"/>
      <c r="BG178" s="209"/>
      <c r="BH178" s="209"/>
      <c r="BI178" s="210"/>
      <c r="BJ178" s="55">
        <f t="shared" si="35"/>
        <v>0</v>
      </c>
      <c r="BK178" s="55">
        <f t="shared" si="35"/>
        <v>0</v>
      </c>
      <c r="BL178" s="210"/>
      <c r="BM178" s="269">
        <f t="shared" si="37"/>
        <v>0</v>
      </c>
    </row>
    <row r="179" spans="1:65" hidden="1" x14ac:dyDescent="0.55000000000000004">
      <c r="A179" s="216"/>
      <c r="B179" s="217"/>
      <c r="C179" s="217"/>
      <c r="D179" s="214"/>
      <c r="E179" s="214" t="s">
        <v>121</v>
      </c>
      <c r="F179" s="218"/>
      <c r="G179" s="217"/>
      <c r="H179" s="219"/>
      <c r="I179" s="226"/>
      <c r="J179" s="209"/>
      <c r="K179" s="209"/>
      <c r="L179" s="209"/>
      <c r="M179" s="209"/>
      <c r="N179" s="210"/>
      <c r="O179" s="210"/>
      <c r="P179" s="211" t="e">
        <f t="shared" si="36"/>
        <v>#DIV/0!</v>
      </c>
      <c r="Q179" s="330"/>
      <c r="R179" s="330"/>
      <c r="S179" s="210"/>
      <c r="T179" s="209"/>
      <c r="U179" s="209"/>
      <c r="V179" s="210"/>
      <c r="W179" s="209"/>
      <c r="X179" s="209"/>
      <c r="Y179" s="210"/>
      <c r="Z179" s="209"/>
      <c r="AA179" s="209"/>
      <c r="AB179" s="210"/>
      <c r="AC179" s="209"/>
      <c r="AD179" s="209"/>
      <c r="AE179" s="210"/>
      <c r="AF179" s="331"/>
      <c r="AG179" s="209"/>
      <c r="AH179" s="210"/>
      <c r="AI179" s="209"/>
      <c r="AJ179" s="209"/>
      <c r="AK179" s="210"/>
      <c r="AL179" s="209"/>
      <c r="AM179" s="209"/>
      <c r="AN179" s="210"/>
      <c r="AO179" s="209"/>
      <c r="AP179" s="209"/>
      <c r="AQ179" s="210"/>
      <c r="AR179" s="209"/>
      <c r="AS179" s="209"/>
      <c r="AT179" s="210"/>
      <c r="AU179" s="209"/>
      <c r="AV179" s="209"/>
      <c r="AW179" s="210"/>
      <c r="AX179" s="209"/>
      <c r="AY179" s="209"/>
      <c r="AZ179" s="210"/>
      <c r="BA179" s="209"/>
      <c r="BB179" s="209"/>
      <c r="BC179" s="210"/>
      <c r="BD179" s="209"/>
      <c r="BE179" s="209"/>
      <c r="BF179" s="210"/>
      <c r="BG179" s="209"/>
      <c r="BH179" s="209"/>
      <c r="BI179" s="210"/>
      <c r="BJ179" s="55">
        <f t="shared" si="35"/>
        <v>0</v>
      </c>
      <c r="BK179" s="55">
        <f t="shared" si="35"/>
        <v>0</v>
      </c>
      <c r="BL179" s="210"/>
      <c r="BM179" s="269">
        <f t="shared" si="37"/>
        <v>0</v>
      </c>
    </row>
    <row r="180" spans="1:65" hidden="1" x14ac:dyDescent="0.55000000000000004">
      <c r="A180" s="216"/>
      <c r="B180" s="217"/>
      <c r="C180" s="217"/>
      <c r="D180" s="214"/>
      <c r="E180" s="214"/>
      <c r="F180" s="93"/>
      <c r="G180" s="217"/>
      <c r="H180" s="223" t="s">
        <v>119</v>
      </c>
      <c r="I180" s="226"/>
      <c r="J180" s="209"/>
      <c r="K180" s="209"/>
      <c r="L180" s="209"/>
      <c r="M180" s="209"/>
      <c r="N180" s="210"/>
      <c r="O180" s="210"/>
      <c r="P180" s="211" t="e">
        <f t="shared" si="36"/>
        <v>#DIV/0!</v>
      </c>
      <c r="Q180" s="330"/>
      <c r="R180" s="330"/>
      <c r="S180" s="210"/>
      <c r="T180" s="209"/>
      <c r="U180" s="209"/>
      <c r="V180" s="210"/>
      <c r="W180" s="209"/>
      <c r="X180" s="209"/>
      <c r="Y180" s="210"/>
      <c r="Z180" s="209"/>
      <c r="AA180" s="209"/>
      <c r="AB180" s="210"/>
      <c r="AC180" s="209"/>
      <c r="AD180" s="209"/>
      <c r="AE180" s="210"/>
      <c r="AF180" s="331"/>
      <c r="AG180" s="209"/>
      <c r="AH180" s="210"/>
      <c r="AI180" s="209"/>
      <c r="AJ180" s="209"/>
      <c r="AK180" s="210"/>
      <c r="AL180" s="209"/>
      <c r="AM180" s="209"/>
      <c r="AN180" s="210"/>
      <c r="AO180" s="209"/>
      <c r="AP180" s="209"/>
      <c r="AQ180" s="210"/>
      <c r="AR180" s="209"/>
      <c r="AS180" s="209"/>
      <c r="AT180" s="210"/>
      <c r="AU180" s="209"/>
      <c r="AV180" s="209"/>
      <c r="AW180" s="210"/>
      <c r="AX180" s="209"/>
      <c r="AY180" s="209"/>
      <c r="AZ180" s="210"/>
      <c r="BA180" s="209"/>
      <c r="BB180" s="209"/>
      <c r="BC180" s="210"/>
      <c r="BD180" s="209"/>
      <c r="BE180" s="209"/>
      <c r="BF180" s="210"/>
      <c r="BG180" s="209"/>
      <c r="BH180" s="209"/>
      <c r="BI180" s="210"/>
      <c r="BJ180" s="55">
        <f t="shared" si="35"/>
        <v>0</v>
      </c>
      <c r="BK180" s="55">
        <f t="shared" si="35"/>
        <v>0</v>
      </c>
      <c r="BL180" s="210"/>
      <c r="BM180" s="269">
        <f t="shared" si="37"/>
        <v>0</v>
      </c>
    </row>
    <row r="181" spans="1:65" s="31" customFormat="1" hidden="1" x14ac:dyDescent="0.55000000000000004">
      <c r="A181" s="213"/>
      <c r="B181" s="214"/>
      <c r="C181" s="214"/>
      <c r="D181" s="214" t="s">
        <v>40</v>
      </c>
      <c r="E181" s="214"/>
      <c r="F181" s="214"/>
      <c r="G181" s="214"/>
      <c r="H181" s="215"/>
      <c r="I181" s="226"/>
      <c r="J181" s="209"/>
      <c r="K181" s="209"/>
      <c r="L181" s="209"/>
      <c r="M181" s="209"/>
      <c r="N181" s="210"/>
      <c r="O181" s="210"/>
      <c r="P181" s="211" t="e">
        <f t="shared" si="36"/>
        <v>#DIV/0!</v>
      </c>
      <c r="Q181" s="330"/>
      <c r="R181" s="330"/>
      <c r="S181" s="210"/>
      <c r="T181" s="209"/>
      <c r="U181" s="209"/>
      <c r="V181" s="210"/>
      <c r="W181" s="209"/>
      <c r="X181" s="209"/>
      <c r="Y181" s="210"/>
      <c r="Z181" s="209"/>
      <c r="AA181" s="209"/>
      <c r="AB181" s="210"/>
      <c r="AC181" s="209"/>
      <c r="AD181" s="209"/>
      <c r="AE181" s="210"/>
      <c r="AF181" s="331"/>
      <c r="AG181" s="209"/>
      <c r="AH181" s="210"/>
      <c r="AI181" s="209"/>
      <c r="AJ181" s="209"/>
      <c r="AK181" s="210"/>
      <c r="AL181" s="209"/>
      <c r="AM181" s="209"/>
      <c r="AN181" s="210"/>
      <c r="AO181" s="209"/>
      <c r="AP181" s="209"/>
      <c r="AQ181" s="210"/>
      <c r="AR181" s="209"/>
      <c r="AS181" s="209"/>
      <c r="AT181" s="210"/>
      <c r="AU181" s="209"/>
      <c r="AV181" s="209"/>
      <c r="AW181" s="210"/>
      <c r="AX181" s="209"/>
      <c r="AY181" s="209"/>
      <c r="AZ181" s="210"/>
      <c r="BA181" s="209"/>
      <c r="BB181" s="209"/>
      <c r="BC181" s="210"/>
      <c r="BD181" s="209"/>
      <c r="BE181" s="209"/>
      <c r="BF181" s="210"/>
      <c r="BG181" s="209"/>
      <c r="BH181" s="209"/>
      <c r="BI181" s="210"/>
      <c r="BJ181" s="55">
        <f t="shared" si="35"/>
        <v>0</v>
      </c>
      <c r="BK181" s="55">
        <f t="shared" si="35"/>
        <v>0</v>
      </c>
      <c r="BL181" s="210"/>
      <c r="BM181" s="269">
        <f t="shared" si="37"/>
        <v>0</v>
      </c>
    </row>
    <row r="182" spans="1:65" s="31" customFormat="1" hidden="1" x14ac:dyDescent="0.55000000000000004">
      <c r="A182" s="213"/>
      <c r="B182" s="214"/>
      <c r="C182" s="214"/>
      <c r="D182" s="214"/>
      <c r="E182" s="214" t="s">
        <v>41</v>
      </c>
      <c r="F182" s="214"/>
      <c r="G182" s="214"/>
      <c r="H182" s="215"/>
      <c r="I182" s="226"/>
      <c r="J182" s="209"/>
      <c r="K182" s="209"/>
      <c r="L182" s="209"/>
      <c r="M182" s="209"/>
      <c r="N182" s="210"/>
      <c r="O182" s="210"/>
      <c r="P182" s="211" t="e">
        <f t="shared" si="36"/>
        <v>#DIV/0!</v>
      </c>
      <c r="Q182" s="330"/>
      <c r="R182" s="330"/>
      <c r="S182" s="210"/>
      <c r="T182" s="209"/>
      <c r="U182" s="209"/>
      <c r="V182" s="210"/>
      <c r="W182" s="209"/>
      <c r="X182" s="209"/>
      <c r="Y182" s="210"/>
      <c r="Z182" s="209"/>
      <c r="AA182" s="209"/>
      <c r="AB182" s="210"/>
      <c r="AC182" s="209"/>
      <c r="AD182" s="209"/>
      <c r="AE182" s="210"/>
      <c r="AF182" s="331"/>
      <c r="AG182" s="209"/>
      <c r="AH182" s="210"/>
      <c r="AI182" s="209"/>
      <c r="AJ182" s="209"/>
      <c r="AK182" s="210"/>
      <c r="AL182" s="209"/>
      <c r="AM182" s="209"/>
      <c r="AN182" s="210"/>
      <c r="AO182" s="209"/>
      <c r="AP182" s="209"/>
      <c r="AQ182" s="210"/>
      <c r="AR182" s="209"/>
      <c r="AS182" s="209"/>
      <c r="AT182" s="210"/>
      <c r="AU182" s="209"/>
      <c r="AV182" s="209"/>
      <c r="AW182" s="210"/>
      <c r="AX182" s="209"/>
      <c r="AY182" s="209"/>
      <c r="AZ182" s="210"/>
      <c r="BA182" s="209"/>
      <c r="BB182" s="209"/>
      <c r="BC182" s="210"/>
      <c r="BD182" s="209"/>
      <c r="BE182" s="209"/>
      <c r="BF182" s="210"/>
      <c r="BG182" s="209"/>
      <c r="BH182" s="209"/>
      <c r="BI182" s="210"/>
      <c r="BJ182" s="55">
        <f t="shared" si="35"/>
        <v>0</v>
      </c>
      <c r="BK182" s="55">
        <f t="shared" si="35"/>
        <v>0</v>
      </c>
      <c r="BL182" s="210"/>
      <c r="BM182" s="269">
        <f t="shared" si="37"/>
        <v>0</v>
      </c>
    </row>
    <row r="183" spans="1:65" s="31" customFormat="1" hidden="1" x14ac:dyDescent="0.55000000000000004">
      <c r="A183" s="213"/>
      <c r="B183" s="214"/>
      <c r="C183" s="214"/>
      <c r="D183" s="214"/>
      <c r="E183" s="214"/>
      <c r="F183" s="214" t="s">
        <v>42</v>
      </c>
      <c r="G183" s="214"/>
      <c r="H183" s="215"/>
      <c r="I183" s="226"/>
      <c r="J183" s="209"/>
      <c r="K183" s="209"/>
      <c r="L183" s="209"/>
      <c r="M183" s="209"/>
      <c r="N183" s="210"/>
      <c r="O183" s="210"/>
      <c r="P183" s="211" t="e">
        <f t="shared" si="36"/>
        <v>#DIV/0!</v>
      </c>
      <c r="Q183" s="330"/>
      <c r="R183" s="330"/>
      <c r="S183" s="210"/>
      <c r="T183" s="209"/>
      <c r="U183" s="209"/>
      <c r="V183" s="210"/>
      <c r="W183" s="209"/>
      <c r="X183" s="209"/>
      <c r="Y183" s="210"/>
      <c r="Z183" s="209"/>
      <c r="AA183" s="209"/>
      <c r="AB183" s="210"/>
      <c r="AC183" s="209"/>
      <c r="AD183" s="209"/>
      <c r="AE183" s="210"/>
      <c r="AF183" s="331"/>
      <c r="AG183" s="209"/>
      <c r="AH183" s="210"/>
      <c r="AI183" s="209"/>
      <c r="AJ183" s="209"/>
      <c r="AK183" s="210"/>
      <c r="AL183" s="209"/>
      <c r="AM183" s="209"/>
      <c r="AN183" s="210"/>
      <c r="AO183" s="209"/>
      <c r="AP183" s="209"/>
      <c r="AQ183" s="210"/>
      <c r="AR183" s="209"/>
      <c r="AS183" s="209"/>
      <c r="AT183" s="210"/>
      <c r="AU183" s="209"/>
      <c r="AV183" s="209"/>
      <c r="AW183" s="210"/>
      <c r="AX183" s="209"/>
      <c r="AY183" s="209"/>
      <c r="AZ183" s="210"/>
      <c r="BA183" s="209"/>
      <c r="BB183" s="209"/>
      <c r="BC183" s="210"/>
      <c r="BD183" s="209"/>
      <c r="BE183" s="209"/>
      <c r="BF183" s="210"/>
      <c r="BG183" s="209"/>
      <c r="BH183" s="209"/>
      <c r="BI183" s="210"/>
      <c r="BJ183" s="55">
        <f t="shared" si="35"/>
        <v>0</v>
      </c>
      <c r="BK183" s="55">
        <f t="shared" si="35"/>
        <v>0</v>
      </c>
      <c r="BL183" s="210"/>
      <c r="BM183" s="269">
        <f t="shared" si="37"/>
        <v>0</v>
      </c>
    </row>
    <row r="184" spans="1:65" hidden="1" x14ac:dyDescent="0.55000000000000004">
      <c r="A184" s="216"/>
      <c r="B184" s="217"/>
      <c r="C184" s="217"/>
      <c r="D184" s="214"/>
      <c r="E184" s="217"/>
      <c r="F184" s="93"/>
      <c r="G184" s="217"/>
      <c r="H184" s="223" t="s">
        <v>119</v>
      </c>
      <c r="I184" s="226"/>
      <c r="J184" s="209"/>
      <c r="K184" s="209"/>
      <c r="L184" s="209"/>
      <c r="M184" s="209"/>
      <c r="N184" s="210"/>
      <c r="O184" s="210"/>
      <c r="P184" s="211" t="e">
        <f t="shared" si="36"/>
        <v>#DIV/0!</v>
      </c>
      <c r="Q184" s="330"/>
      <c r="R184" s="330"/>
      <c r="S184" s="210"/>
      <c r="T184" s="209"/>
      <c r="U184" s="209"/>
      <c r="V184" s="210"/>
      <c r="W184" s="209"/>
      <c r="X184" s="209"/>
      <c r="Y184" s="210"/>
      <c r="Z184" s="209"/>
      <c r="AA184" s="209"/>
      <c r="AB184" s="210"/>
      <c r="AC184" s="209"/>
      <c r="AD184" s="209"/>
      <c r="AE184" s="210"/>
      <c r="AF184" s="331"/>
      <c r="AG184" s="209"/>
      <c r="AH184" s="210"/>
      <c r="AI184" s="209"/>
      <c r="AJ184" s="209"/>
      <c r="AK184" s="210"/>
      <c r="AL184" s="209"/>
      <c r="AM184" s="209"/>
      <c r="AN184" s="210"/>
      <c r="AO184" s="209"/>
      <c r="AP184" s="209"/>
      <c r="AQ184" s="210"/>
      <c r="AR184" s="209"/>
      <c r="AS184" s="209"/>
      <c r="AT184" s="210"/>
      <c r="AU184" s="209"/>
      <c r="AV184" s="209"/>
      <c r="AW184" s="210"/>
      <c r="AX184" s="209"/>
      <c r="AY184" s="209"/>
      <c r="AZ184" s="210"/>
      <c r="BA184" s="209"/>
      <c r="BB184" s="209"/>
      <c r="BC184" s="210"/>
      <c r="BD184" s="209"/>
      <c r="BE184" s="209"/>
      <c r="BF184" s="210"/>
      <c r="BG184" s="209"/>
      <c r="BH184" s="209"/>
      <c r="BI184" s="210"/>
      <c r="BJ184" s="55">
        <f t="shared" si="35"/>
        <v>0</v>
      </c>
      <c r="BK184" s="55">
        <f t="shared" si="35"/>
        <v>0</v>
      </c>
      <c r="BL184" s="210"/>
      <c r="BM184" s="269">
        <f t="shared" si="37"/>
        <v>0</v>
      </c>
    </row>
    <row r="185" spans="1:65" hidden="1" x14ac:dyDescent="0.55000000000000004">
      <c r="A185" s="216"/>
      <c r="B185" s="217"/>
      <c r="C185" s="217"/>
      <c r="D185" s="214"/>
      <c r="E185" s="217"/>
      <c r="F185" s="214" t="s">
        <v>47</v>
      </c>
      <c r="G185" s="217"/>
      <c r="H185" s="219"/>
      <c r="I185" s="226"/>
      <c r="J185" s="209"/>
      <c r="K185" s="209"/>
      <c r="L185" s="209"/>
      <c r="M185" s="209"/>
      <c r="N185" s="210"/>
      <c r="O185" s="210"/>
      <c r="P185" s="211" t="e">
        <f t="shared" si="36"/>
        <v>#DIV/0!</v>
      </c>
      <c r="Q185" s="330"/>
      <c r="R185" s="330"/>
      <c r="S185" s="210"/>
      <c r="T185" s="209"/>
      <c r="U185" s="209"/>
      <c r="V185" s="210"/>
      <c r="W185" s="209"/>
      <c r="X185" s="209"/>
      <c r="Y185" s="210"/>
      <c r="Z185" s="209"/>
      <c r="AA185" s="209"/>
      <c r="AB185" s="210"/>
      <c r="AC185" s="209"/>
      <c r="AD185" s="209"/>
      <c r="AE185" s="210"/>
      <c r="AF185" s="331"/>
      <c r="AG185" s="209"/>
      <c r="AH185" s="210"/>
      <c r="AI185" s="209"/>
      <c r="AJ185" s="209"/>
      <c r="AK185" s="210"/>
      <c r="AL185" s="209"/>
      <c r="AM185" s="209"/>
      <c r="AN185" s="210"/>
      <c r="AO185" s="209"/>
      <c r="AP185" s="209"/>
      <c r="AQ185" s="210"/>
      <c r="AR185" s="209"/>
      <c r="AS185" s="209"/>
      <c r="AT185" s="210"/>
      <c r="AU185" s="209"/>
      <c r="AV185" s="209"/>
      <c r="AW185" s="210"/>
      <c r="AX185" s="209"/>
      <c r="AY185" s="209"/>
      <c r="AZ185" s="210"/>
      <c r="BA185" s="209"/>
      <c r="BB185" s="209"/>
      <c r="BC185" s="210"/>
      <c r="BD185" s="209"/>
      <c r="BE185" s="209"/>
      <c r="BF185" s="210"/>
      <c r="BG185" s="209"/>
      <c r="BH185" s="209"/>
      <c r="BI185" s="210"/>
      <c r="BJ185" s="55">
        <f t="shared" si="35"/>
        <v>0</v>
      </c>
      <c r="BK185" s="55">
        <f t="shared" si="35"/>
        <v>0</v>
      </c>
      <c r="BL185" s="210"/>
      <c r="BM185" s="269">
        <f t="shared" si="37"/>
        <v>0</v>
      </c>
    </row>
    <row r="186" spans="1:65" hidden="1" x14ac:dyDescent="0.55000000000000004">
      <c r="A186" s="216"/>
      <c r="B186" s="217"/>
      <c r="C186" s="217"/>
      <c r="D186" s="214"/>
      <c r="E186" s="217"/>
      <c r="F186" s="91"/>
      <c r="G186" s="93"/>
      <c r="H186" s="223" t="s">
        <v>119</v>
      </c>
      <c r="I186" s="226"/>
      <c r="J186" s="209"/>
      <c r="K186" s="209"/>
      <c r="L186" s="209"/>
      <c r="M186" s="209"/>
      <c r="N186" s="210"/>
      <c r="O186" s="210"/>
      <c r="P186" s="211" t="e">
        <f t="shared" si="36"/>
        <v>#DIV/0!</v>
      </c>
      <c r="Q186" s="330"/>
      <c r="R186" s="330"/>
      <c r="S186" s="210"/>
      <c r="T186" s="209"/>
      <c r="U186" s="209"/>
      <c r="V186" s="210"/>
      <c r="W186" s="209"/>
      <c r="X186" s="209"/>
      <c r="Y186" s="210"/>
      <c r="Z186" s="209"/>
      <c r="AA186" s="209"/>
      <c r="AB186" s="210"/>
      <c r="AC186" s="209"/>
      <c r="AD186" s="209"/>
      <c r="AE186" s="210"/>
      <c r="AF186" s="331"/>
      <c r="AG186" s="209"/>
      <c r="AH186" s="210"/>
      <c r="AI186" s="209"/>
      <c r="AJ186" s="209"/>
      <c r="AK186" s="210"/>
      <c r="AL186" s="209"/>
      <c r="AM186" s="209"/>
      <c r="AN186" s="210"/>
      <c r="AO186" s="209"/>
      <c r="AP186" s="209"/>
      <c r="AQ186" s="210"/>
      <c r="AR186" s="209"/>
      <c r="AS186" s="209"/>
      <c r="AT186" s="210"/>
      <c r="AU186" s="209"/>
      <c r="AV186" s="209"/>
      <c r="AW186" s="210"/>
      <c r="AX186" s="209"/>
      <c r="AY186" s="209"/>
      <c r="AZ186" s="210"/>
      <c r="BA186" s="209"/>
      <c r="BB186" s="209"/>
      <c r="BC186" s="210"/>
      <c r="BD186" s="209"/>
      <c r="BE186" s="209"/>
      <c r="BF186" s="210"/>
      <c r="BG186" s="209"/>
      <c r="BH186" s="209"/>
      <c r="BI186" s="210"/>
      <c r="BJ186" s="55">
        <f t="shared" si="35"/>
        <v>0</v>
      </c>
      <c r="BK186" s="55">
        <f t="shared" si="35"/>
        <v>0</v>
      </c>
      <c r="BL186" s="210"/>
      <c r="BM186" s="269">
        <f t="shared" si="37"/>
        <v>0</v>
      </c>
    </row>
    <row r="187" spans="1:65" hidden="1" x14ac:dyDescent="0.55000000000000004">
      <c r="A187" s="216"/>
      <c r="B187" s="217"/>
      <c r="C187" s="217"/>
      <c r="D187" s="214"/>
      <c r="E187" s="217"/>
      <c r="F187" s="214" t="s">
        <v>59</v>
      </c>
      <c r="G187" s="217"/>
      <c r="H187" s="219"/>
      <c r="I187" s="226"/>
      <c r="J187" s="209"/>
      <c r="K187" s="209"/>
      <c r="L187" s="209"/>
      <c r="M187" s="209"/>
      <c r="N187" s="210"/>
      <c r="O187" s="210"/>
      <c r="P187" s="211" t="e">
        <f t="shared" si="36"/>
        <v>#DIV/0!</v>
      </c>
      <c r="Q187" s="330"/>
      <c r="R187" s="330"/>
      <c r="S187" s="210"/>
      <c r="T187" s="209"/>
      <c r="U187" s="209"/>
      <c r="V187" s="210"/>
      <c r="W187" s="209"/>
      <c r="X187" s="209"/>
      <c r="Y187" s="210"/>
      <c r="Z187" s="209"/>
      <c r="AA187" s="209"/>
      <c r="AB187" s="210"/>
      <c r="AC187" s="209"/>
      <c r="AD187" s="209"/>
      <c r="AE187" s="210"/>
      <c r="AF187" s="331"/>
      <c r="AG187" s="209"/>
      <c r="AH187" s="210"/>
      <c r="AI187" s="209"/>
      <c r="AJ187" s="209"/>
      <c r="AK187" s="210"/>
      <c r="AL187" s="209"/>
      <c r="AM187" s="209"/>
      <c r="AN187" s="210"/>
      <c r="AO187" s="209"/>
      <c r="AP187" s="209"/>
      <c r="AQ187" s="210"/>
      <c r="AR187" s="209"/>
      <c r="AS187" s="209"/>
      <c r="AT187" s="210"/>
      <c r="AU187" s="209"/>
      <c r="AV187" s="209"/>
      <c r="AW187" s="210"/>
      <c r="AX187" s="209"/>
      <c r="AY187" s="209"/>
      <c r="AZ187" s="210"/>
      <c r="BA187" s="209"/>
      <c r="BB187" s="209"/>
      <c r="BC187" s="210"/>
      <c r="BD187" s="209"/>
      <c r="BE187" s="209"/>
      <c r="BF187" s="210"/>
      <c r="BG187" s="209"/>
      <c r="BH187" s="209"/>
      <c r="BI187" s="210"/>
      <c r="BJ187" s="55">
        <f t="shared" si="35"/>
        <v>0</v>
      </c>
      <c r="BK187" s="55">
        <f t="shared" si="35"/>
        <v>0</v>
      </c>
      <c r="BL187" s="210"/>
      <c r="BM187" s="269">
        <f t="shared" si="37"/>
        <v>0</v>
      </c>
    </row>
    <row r="188" spans="1:65" hidden="1" x14ac:dyDescent="0.55000000000000004">
      <c r="A188" s="216"/>
      <c r="B188" s="217"/>
      <c r="C188" s="217"/>
      <c r="D188" s="217"/>
      <c r="E188" s="217"/>
      <c r="F188" s="93"/>
      <c r="G188" s="217"/>
      <c r="H188" s="223" t="s">
        <v>119</v>
      </c>
      <c r="I188" s="226"/>
      <c r="J188" s="209"/>
      <c r="K188" s="209"/>
      <c r="L188" s="209"/>
      <c r="M188" s="209"/>
      <c r="N188" s="210"/>
      <c r="O188" s="210"/>
      <c r="P188" s="211" t="e">
        <f t="shared" si="36"/>
        <v>#DIV/0!</v>
      </c>
      <c r="Q188" s="330"/>
      <c r="R188" s="330"/>
      <c r="S188" s="210"/>
      <c r="T188" s="209"/>
      <c r="U188" s="209"/>
      <c r="V188" s="210"/>
      <c r="W188" s="209"/>
      <c r="X188" s="209"/>
      <c r="Y188" s="210"/>
      <c r="Z188" s="209"/>
      <c r="AA188" s="209"/>
      <c r="AB188" s="210"/>
      <c r="AC188" s="209"/>
      <c r="AD188" s="209"/>
      <c r="AE188" s="210"/>
      <c r="AF188" s="331"/>
      <c r="AG188" s="209"/>
      <c r="AH188" s="210"/>
      <c r="AI188" s="209"/>
      <c r="AJ188" s="209"/>
      <c r="AK188" s="210"/>
      <c r="AL188" s="209"/>
      <c r="AM188" s="209"/>
      <c r="AN188" s="210"/>
      <c r="AO188" s="209"/>
      <c r="AP188" s="209"/>
      <c r="AQ188" s="210"/>
      <c r="AR188" s="209"/>
      <c r="AS188" s="209"/>
      <c r="AT188" s="210"/>
      <c r="AU188" s="209"/>
      <c r="AV188" s="209"/>
      <c r="AW188" s="210"/>
      <c r="AX188" s="209"/>
      <c r="AY188" s="209"/>
      <c r="AZ188" s="210"/>
      <c r="BA188" s="209"/>
      <c r="BB188" s="209"/>
      <c r="BC188" s="210"/>
      <c r="BD188" s="209"/>
      <c r="BE188" s="209"/>
      <c r="BF188" s="210"/>
      <c r="BG188" s="209"/>
      <c r="BH188" s="209"/>
      <c r="BI188" s="210"/>
      <c r="BJ188" s="55">
        <f t="shared" si="35"/>
        <v>0</v>
      </c>
      <c r="BK188" s="55">
        <f t="shared" si="35"/>
        <v>0</v>
      </c>
      <c r="BL188" s="210"/>
      <c r="BM188" s="269">
        <f t="shared" si="37"/>
        <v>0</v>
      </c>
    </row>
    <row r="189" spans="1:65" hidden="1" x14ac:dyDescent="0.55000000000000004">
      <c r="A189" s="216"/>
      <c r="B189" s="217"/>
      <c r="C189" s="217"/>
      <c r="D189" s="214"/>
      <c r="E189" s="214" t="s">
        <v>67</v>
      </c>
      <c r="F189" s="214"/>
      <c r="G189" s="217"/>
      <c r="H189" s="219"/>
      <c r="I189" s="226"/>
      <c r="J189" s="209"/>
      <c r="K189" s="209"/>
      <c r="L189" s="209"/>
      <c r="M189" s="209"/>
      <c r="N189" s="210"/>
      <c r="O189" s="210"/>
      <c r="P189" s="211" t="e">
        <f t="shared" si="36"/>
        <v>#DIV/0!</v>
      </c>
      <c r="Q189" s="330"/>
      <c r="R189" s="330"/>
      <c r="S189" s="210"/>
      <c r="T189" s="209"/>
      <c r="U189" s="209"/>
      <c r="V189" s="210"/>
      <c r="W189" s="209"/>
      <c r="X189" s="209"/>
      <c r="Y189" s="210"/>
      <c r="Z189" s="209"/>
      <c r="AA189" s="209"/>
      <c r="AB189" s="210"/>
      <c r="AC189" s="209"/>
      <c r="AD189" s="209"/>
      <c r="AE189" s="210"/>
      <c r="AF189" s="331"/>
      <c r="AG189" s="209"/>
      <c r="AH189" s="210"/>
      <c r="AI189" s="209"/>
      <c r="AJ189" s="209"/>
      <c r="AK189" s="210"/>
      <c r="AL189" s="209"/>
      <c r="AM189" s="209"/>
      <c r="AN189" s="210"/>
      <c r="AO189" s="209"/>
      <c r="AP189" s="209"/>
      <c r="AQ189" s="210"/>
      <c r="AR189" s="209"/>
      <c r="AS189" s="209"/>
      <c r="AT189" s="210"/>
      <c r="AU189" s="209"/>
      <c r="AV189" s="209"/>
      <c r="AW189" s="210"/>
      <c r="AX189" s="209"/>
      <c r="AY189" s="209"/>
      <c r="AZ189" s="210"/>
      <c r="BA189" s="209"/>
      <c r="BB189" s="209"/>
      <c r="BC189" s="210"/>
      <c r="BD189" s="209"/>
      <c r="BE189" s="209"/>
      <c r="BF189" s="210"/>
      <c r="BG189" s="209"/>
      <c r="BH189" s="209"/>
      <c r="BI189" s="210"/>
      <c r="BJ189" s="55">
        <f t="shared" si="35"/>
        <v>0</v>
      </c>
      <c r="BK189" s="55">
        <f t="shared" si="35"/>
        <v>0</v>
      </c>
      <c r="BL189" s="210"/>
      <c r="BM189" s="269">
        <f t="shared" si="37"/>
        <v>0</v>
      </c>
    </row>
    <row r="190" spans="1:65" hidden="1" x14ac:dyDescent="0.55000000000000004">
      <c r="A190" s="216"/>
      <c r="B190" s="217"/>
      <c r="C190" s="217"/>
      <c r="D190" s="214"/>
      <c r="E190" s="91" t="s">
        <v>122</v>
      </c>
      <c r="F190" s="214"/>
      <c r="G190" s="217"/>
      <c r="H190" s="219"/>
      <c r="I190" s="226"/>
      <c r="J190" s="209"/>
      <c r="K190" s="209"/>
      <c r="L190" s="209"/>
      <c r="M190" s="209"/>
      <c r="N190" s="210"/>
      <c r="O190" s="210"/>
      <c r="P190" s="211" t="e">
        <f t="shared" ref="P190:P253" si="38">SUM(O190*100/L190)</f>
        <v>#DIV/0!</v>
      </c>
      <c r="Q190" s="330"/>
      <c r="R190" s="330"/>
      <c r="S190" s="210"/>
      <c r="T190" s="209"/>
      <c r="U190" s="209"/>
      <c r="V190" s="210"/>
      <c r="W190" s="209"/>
      <c r="X190" s="209"/>
      <c r="Y190" s="210"/>
      <c r="Z190" s="209"/>
      <c r="AA190" s="209"/>
      <c r="AB190" s="210"/>
      <c r="AC190" s="209"/>
      <c r="AD190" s="209"/>
      <c r="AE190" s="210"/>
      <c r="AF190" s="331"/>
      <c r="AG190" s="209"/>
      <c r="AH190" s="210"/>
      <c r="AI190" s="209"/>
      <c r="AJ190" s="209"/>
      <c r="AK190" s="210"/>
      <c r="AL190" s="209"/>
      <c r="AM190" s="209"/>
      <c r="AN190" s="210"/>
      <c r="AO190" s="209"/>
      <c r="AP190" s="209"/>
      <c r="AQ190" s="210"/>
      <c r="AR190" s="209"/>
      <c r="AS190" s="209"/>
      <c r="AT190" s="210"/>
      <c r="AU190" s="209"/>
      <c r="AV190" s="209"/>
      <c r="AW190" s="210"/>
      <c r="AX190" s="209"/>
      <c r="AY190" s="209"/>
      <c r="AZ190" s="210"/>
      <c r="BA190" s="209"/>
      <c r="BB190" s="209"/>
      <c r="BC190" s="210"/>
      <c r="BD190" s="209"/>
      <c r="BE190" s="209"/>
      <c r="BF190" s="210"/>
      <c r="BG190" s="209"/>
      <c r="BH190" s="209"/>
      <c r="BI190" s="210"/>
      <c r="BJ190" s="55">
        <f t="shared" ref="BJ190:BK253" si="39">SUM(BA190,BD190,BG190)</f>
        <v>0</v>
      </c>
      <c r="BK190" s="55">
        <f t="shared" si="39"/>
        <v>0</v>
      </c>
      <c r="BL190" s="210"/>
      <c r="BM190" s="269">
        <f t="shared" si="37"/>
        <v>0</v>
      </c>
    </row>
    <row r="191" spans="1:65" hidden="1" x14ac:dyDescent="0.55000000000000004">
      <c r="A191" s="216"/>
      <c r="B191" s="217"/>
      <c r="C191" s="217"/>
      <c r="D191" s="214"/>
      <c r="E191" s="91" t="s">
        <v>123</v>
      </c>
      <c r="F191" s="214"/>
      <c r="G191" s="217"/>
      <c r="H191" s="219"/>
      <c r="I191" s="226"/>
      <c r="J191" s="209"/>
      <c r="K191" s="209"/>
      <c r="L191" s="209"/>
      <c r="M191" s="209"/>
      <c r="N191" s="210"/>
      <c r="O191" s="210"/>
      <c r="P191" s="211" t="e">
        <f t="shared" si="38"/>
        <v>#DIV/0!</v>
      </c>
      <c r="Q191" s="330"/>
      <c r="R191" s="330"/>
      <c r="S191" s="210"/>
      <c r="T191" s="209"/>
      <c r="U191" s="209"/>
      <c r="V191" s="210"/>
      <c r="W191" s="209"/>
      <c r="X191" s="209"/>
      <c r="Y191" s="210"/>
      <c r="Z191" s="209"/>
      <c r="AA191" s="209"/>
      <c r="AB191" s="210"/>
      <c r="AC191" s="209"/>
      <c r="AD191" s="209"/>
      <c r="AE191" s="210"/>
      <c r="AF191" s="331"/>
      <c r="AG191" s="209"/>
      <c r="AH191" s="210"/>
      <c r="AI191" s="209"/>
      <c r="AJ191" s="209"/>
      <c r="AK191" s="210"/>
      <c r="AL191" s="209"/>
      <c r="AM191" s="209"/>
      <c r="AN191" s="210"/>
      <c r="AO191" s="209"/>
      <c r="AP191" s="209"/>
      <c r="AQ191" s="210"/>
      <c r="AR191" s="209"/>
      <c r="AS191" s="209"/>
      <c r="AT191" s="210"/>
      <c r="AU191" s="209"/>
      <c r="AV191" s="209"/>
      <c r="AW191" s="210"/>
      <c r="AX191" s="209"/>
      <c r="AY191" s="209"/>
      <c r="AZ191" s="210"/>
      <c r="BA191" s="209"/>
      <c r="BB191" s="209"/>
      <c r="BC191" s="210"/>
      <c r="BD191" s="209"/>
      <c r="BE191" s="209"/>
      <c r="BF191" s="210"/>
      <c r="BG191" s="209"/>
      <c r="BH191" s="209"/>
      <c r="BI191" s="210"/>
      <c r="BJ191" s="55">
        <f t="shared" si="39"/>
        <v>0</v>
      </c>
      <c r="BK191" s="55">
        <f t="shared" si="39"/>
        <v>0</v>
      </c>
      <c r="BL191" s="210"/>
      <c r="BM191" s="269">
        <f t="shared" si="37"/>
        <v>0</v>
      </c>
    </row>
    <row r="192" spans="1:65" hidden="1" x14ac:dyDescent="0.55000000000000004">
      <c r="A192" s="216"/>
      <c r="B192" s="217"/>
      <c r="C192" s="217"/>
      <c r="D192" s="214"/>
      <c r="E192" s="91" t="s">
        <v>124</v>
      </c>
      <c r="F192" s="214"/>
      <c r="G192" s="217"/>
      <c r="H192" s="219"/>
      <c r="I192" s="226"/>
      <c r="J192" s="209"/>
      <c r="K192" s="209"/>
      <c r="L192" s="209"/>
      <c r="M192" s="209"/>
      <c r="N192" s="210"/>
      <c r="O192" s="210"/>
      <c r="P192" s="211" t="e">
        <f t="shared" si="38"/>
        <v>#DIV/0!</v>
      </c>
      <c r="Q192" s="330"/>
      <c r="R192" s="330"/>
      <c r="S192" s="210"/>
      <c r="T192" s="209"/>
      <c r="U192" s="209"/>
      <c r="V192" s="210"/>
      <c r="W192" s="209"/>
      <c r="X192" s="209"/>
      <c r="Y192" s="210"/>
      <c r="Z192" s="209"/>
      <c r="AA192" s="209"/>
      <c r="AB192" s="210"/>
      <c r="AC192" s="209"/>
      <c r="AD192" s="209"/>
      <c r="AE192" s="210"/>
      <c r="AF192" s="331"/>
      <c r="AG192" s="209"/>
      <c r="AH192" s="210"/>
      <c r="AI192" s="209"/>
      <c r="AJ192" s="209"/>
      <c r="AK192" s="210"/>
      <c r="AL192" s="209"/>
      <c r="AM192" s="209"/>
      <c r="AN192" s="210"/>
      <c r="AO192" s="209"/>
      <c r="AP192" s="209"/>
      <c r="AQ192" s="210"/>
      <c r="AR192" s="209"/>
      <c r="AS192" s="209"/>
      <c r="AT192" s="210"/>
      <c r="AU192" s="209"/>
      <c r="AV192" s="209"/>
      <c r="AW192" s="210"/>
      <c r="AX192" s="209"/>
      <c r="AY192" s="209"/>
      <c r="AZ192" s="210"/>
      <c r="BA192" s="209"/>
      <c r="BB192" s="209"/>
      <c r="BC192" s="210"/>
      <c r="BD192" s="209"/>
      <c r="BE192" s="209"/>
      <c r="BF192" s="210"/>
      <c r="BG192" s="209"/>
      <c r="BH192" s="209"/>
      <c r="BI192" s="210"/>
      <c r="BJ192" s="55">
        <f t="shared" si="39"/>
        <v>0</v>
      </c>
      <c r="BK192" s="55">
        <f t="shared" si="39"/>
        <v>0</v>
      </c>
      <c r="BL192" s="210"/>
      <c r="BM192" s="269">
        <f t="shared" si="37"/>
        <v>0</v>
      </c>
    </row>
    <row r="193" spans="1:65" hidden="1" x14ac:dyDescent="0.55000000000000004">
      <c r="A193" s="216"/>
      <c r="B193" s="217"/>
      <c r="C193" s="217"/>
      <c r="D193" s="214"/>
      <c r="E193" s="217"/>
      <c r="F193" s="227" t="s">
        <v>125</v>
      </c>
      <c r="G193" s="217"/>
      <c r="H193" s="219"/>
      <c r="I193" s="226"/>
      <c r="J193" s="209"/>
      <c r="K193" s="209"/>
      <c r="L193" s="209"/>
      <c r="M193" s="209"/>
      <c r="N193" s="210"/>
      <c r="O193" s="210"/>
      <c r="P193" s="211" t="e">
        <f t="shared" si="38"/>
        <v>#DIV/0!</v>
      </c>
      <c r="Q193" s="330"/>
      <c r="R193" s="330"/>
      <c r="S193" s="210"/>
      <c r="T193" s="209"/>
      <c r="U193" s="209"/>
      <c r="V193" s="210"/>
      <c r="W193" s="209"/>
      <c r="X193" s="209"/>
      <c r="Y193" s="210"/>
      <c r="Z193" s="209"/>
      <c r="AA193" s="209"/>
      <c r="AB193" s="210"/>
      <c r="AC193" s="209"/>
      <c r="AD193" s="209"/>
      <c r="AE193" s="210"/>
      <c r="AF193" s="331"/>
      <c r="AG193" s="209"/>
      <c r="AH193" s="210"/>
      <c r="AI193" s="209"/>
      <c r="AJ193" s="209"/>
      <c r="AK193" s="210"/>
      <c r="AL193" s="209"/>
      <c r="AM193" s="209"/>
      <c r="AN193" s="210"/>
      <c r="AO193" s="209"/>
      <c r="AP193" s="209"/>
      <c r="AQ193" s="210"/>
      <c r="AR193" s="209"/>
      <c r="AS193" s="209"/>
      <c r="AT193" s="210"/>
      <c r="AU193" s="209"/>
      <c r="AV193" s="209"/>
      <c r="AW193" s="210"/>
      <c r="AX193" s="209"/>
      <c r="AY193" s="209"/>
      <c r="AZ193" s="210"/>
      <c r="BA193" s="209"/>
      <c r="BB193" s="209"/>
      <c r="BC193" s="210"/>
      <c r="BD193" s="209"/>
      <c r="BE193" s="209"/>
      <c r="BF193" s="210"/>
      <c r="BG193" s="209"/>
      <c r="BH193" s="209"/>
      <c r="BI193" s="210"/>
      <c r="BJ193" s="55">
        <f t="shared" si="39"/>
        <v>0</v>
      </c>
      <c r="BK193" s="55">
        <f t="shared" si="39"/>
        <v>0</v>
      </c>
      <c r="BL193" s="210"/>
      <c r="BM193" s="269">
        <f t="shared" si="37"/>
        <v>0</v>
      </c>
    </row>
    <row r="194" spans="1:65" hidden="1" x14ac:dyDescent="0.55000000000000004">
      <c r="A194" s="216"/>
      <c r="B194" s="217"/>
      <c r="C194" s="217"/>
      <c r="D194" s="214"/>
      <c r="E194" s="217"/>
      <c r="F194" s="93"/>
      <c r="G194" s="217"/>
      <c r="H194" s="223" t="s">
        <v>119</v>
      </c>
      <c r="I194" s="226"/>
      <c r="J194" s="209"/>
      <c r="K194" s="209"/>
      <c r="L194" s="209"/>
      <c r="M194" s="209"/>
      <c r="N194" s="210"/>
      <c r="O194" s="210"/>
      <c r="P194" s="211" t="e">
        <f t="shared" si="38"/>
        <v>#DIV/0!</v>
      </c>
      <c r="Q194" s="330"/>
      <c r="R194" s="330"/>
      <c r="S194" s="210"/>
      <c r="T194" s="209"/>
      <c r="U194" s="209"/>
      <c r="V194" s="210"/>
      <c r="W194" s="209"/>
      <c r="X194" s="209"/>
      <c r="Y194" s="210"/>
      <c r="Z194" s="209"/>
      <c r="AA194" s="209"/>
      <c r="AB194" s="210"/>
      <c r="AC194" s="209"/>
      <c r="AD194" s="209"/>
      <c r="AE194" s="210"/>
      <c r="AF194" s="331"/>
      <c r="AG194" s="209"/>
      <c r="AH194" s="210"/>
      <c r="AI194" s="209"/>
      <c r="AJ194" s="209"/>
      <c r="AK194" s="210"/>
      <c r="AL194" s="209"/>
      <c r="AM194" s="209"/>
      <c r="AN194" s="210"/>
      <c r="AO194" s="209"/>
      <c r="AP194" s="209"/>
      <c r="AQ194" s="210"/>
      <c r="AR194" s="209"/>
      <c r="AS194" s="209"/>
      <c r="AT194" s="210"/>
      <c r="AU194" s="209"/>
      <c r="AV194" s="209"/>
      <c r="AW194" s="210"/>
      <c r="AX194" s="209"/>
      <c r="AY194" s="209"/>
      <c r="AZ194" s="210"/>
      <c r="BA194" s="209"/>
      <c r="BB194" s="209"/>
      <c r="BC194" s="210"/>
      <c r="BD194" s="209"/>
      <c r="BE194" s="209"/>
      <c r="BF194" s="210"/>
      <c r="BG194" s="209"/>
      <c r="BH194" s="209"/>
      <c r="BI194" s="210"/>
      <c r="BJ194" s="55">
        <f t="shared" si="39"/>
        <v>0</v>
      </c>
      <c r="BK194" s="55">
        <f t="shared" si="39"/>
        <v>0</v>
      </c>
      <c r="BL194" s="210"/>
      <c r="BM194" s="269">
        <f t="shared" si="37"/>
        <v>0</v>
      </c>
    </row>
    <row r="195" spans="1:65" hidden="1" x14ac:dyDescent="0.55000000000000004">
      <c r="A195" s="216"/>
      <c r="B195" s="217"/>
      <c r="C195" s="217"/>
      <c r="D195" s="214" t="s">
        <v>77</v>
      </c>
      <c r="E195" s="217"/>
      <c r="F195" s="217"/>
      <c r="G195" s="217"/>
      <c r="H195" s="219"/>
      <c r="I195" s="226"/>
      <c r="J195" s="209"/>
      <c r="K195" s="209"/>
      <c r="L195" s="209"/>
      <c r="M195" s="209"/>
      <c r="N195" s="210"/>
      <c r="O195" s="210"/>
      <c r="P195" s="211" t="e">
        <f t="shared" si="38"/>
        <v>#DIV/0!</v>
      </c>
      <c r="Q195" s="330"/>
      <c r="R195" s="330"/>
      <c r="S195" s="210"/>
      <c r="T195" s="209"/>
      <c r="U195" s="209"/>
      <c r="V195" s="210"/>
      <c r="W195" s="209"/>
      <c r="X195" s="209"/>
      <c r="Y195" s="210"/>
      <c r="Z195" s="209"/>
      <c r="AA195" s="209"/>
      <c r="AB195" s="210"/>
      <c r="AC195" s="209"/>
      <c r="AD195" s="209"/>
      <c r="AE195" s="210"/>
      <c r="AF195" s="331"/>
      <c r="AG195" s="209"/>
      <c r="AH195" s="210"/>
      <c r="AI195" s="209"/>
      <c r="AJ195" s="209"/>
      <c r="AK195" s="210"/>
      <c r="AL195" s="209"/>
      <c r="AM195" s="209"/>
      <c r="AN195" s="210"/>
      <c r="AO195" s="209"/>
      <c r="AP195" s="209"/>
      <c r="AQ195" s="210"/>
      <c r="AR195" s="209"/>
      <c r="AS195" s="209"/>
      <c r="AT195" s="210"/>
      <c r="AU195" s="209"/>
      <c r="AV195" s="209"/>
      <c r="AW195" s="210"/>
      <c r="AX195" s="209"/>
      <c r="AY195" s="209"/>
      <c r="AZ195" s="210"/>
      <c r="BA195" s="209"/>
      <c r="BB195" s="209"/>
      <c r="BC195" s="210"/>
      <c r="BD195" s="209"/>
      <c r="BE195" s="209"/>
      <c r="BF195" s="210"/>
      <c r="BG195" s="209"/>
      <c r="BH195" s="209"/>
      <c r="BI195" s="210"/>
      <c r="BJ195" s="55">
        <f t="shared" si="39"/>
        <v>0</v>
      </c>
      <c r="BK195" s="55">
        <f t="shared" si="39"/>
        <v>0</v>
      </c>
      <c r="BL195" s="210"/>
      <c r="BM195" s="269">
        <f t="shared" si="37"/>
        <v>0</v>
      </c>
    </row>
    <row r="196" spans="1:65" hidden="1" x14ac:dyDescent="0.55000000000000004">
      <c r="A196" s="216"/>
      <c r="B196" s="217"/>
      <c r="C196" s="217"/>
      <c r="D196" s="214"/>
      <c r="E196" s="214" t="s">
        <v>78</v>
      </c>
      <c r="F196" s="217"/>
      <c r="G196" s="217"/>
      <c r="H196" s="219"/>
      <c r="I196" s="226"/>
      <c r="J196" s="209"/>
      <c r="K196" s="209"/>
      <c r="L196" s="209"/>
      <c r="M196" s="209"/>
      <c r="N196" s="210"/>
      <c r="O196" s="210"/>
      <c r="P196" s="211" t="e">
        <f t="shared" si="38"/>
        <v>#DIV/0!</v>
      </c>
      <c r="Q196" s="330"/>
      <c r="R196" s="330"/>
      <c r="S196" s="210"/>
      <c r="T196" s="209"/>
      <c r="U196" s="209"/>
      <c r="V196" s="210"/>
      <c r="W196" s="209"/>
      <c r="X196" s="209"/>
      <c r="Y196" s="210"/>
      <c r="Z196" s="209"/>
      <c r="AA196" s="209"/>
      <c r="AB196" s="210"/>
      <c r="AC196" s="209"/>
      <c r="AD196" s="209"/>
      <c r="AE196" s="210"/>
      <c r="AF196" s="331"/>
      <c r="AG196" s="209"/>
      <c r="AH196" s="210"/>
      <c r="AI196" s="209"/>
      <c r="AJ196" s="209"/>
      <c r="AK196" s="210"/>
      <c r="AL196" s="209"/>
      <c r="AM196" s="209"/>
      <c r="AN196" s="210"/>
      <c r="AO196" s="209"/>
      <c r="AP196" s="209"/>
      <c r="AQ196" s="210"/>
      <c r="AR196" s="209"/>
      <c r="AS196" s="209"/>
      <c r="AT196" s="210"/>
      <c r="AU196" s="209"/>
      <c r="AV196" s="209"/>
      <c r="AW196" s="210"/>
      <c r="AX196" s="209"/>
      <c r="AY196" s="209"/>
      <c r="AZ196" s="210"/>
      <c r="BA196" s="209"/>
      <c r="BB196" s="209"/>
      <c r="BC196" s="210"/>
      <c r="BD196" s="209"/>
      <c r="BE196" s="209"/>
      <c r="BF196" s="210"/>
      <c r="BG196" s="209"/>
      <c r="BH196" s="209"/>
      <c r="BI196" s="210"/>
      <c r="BJ196" s="55">
        <f t="shared" si="39"/>
        <v>0</v>
      </c>
      <c r="BK196" s="55">
        <f t="shared" si="39"/>
        <v>0</v>
      </c>
      <c r="BL196" s="210"/>
      <c r="BM196" s="269">
        <f t="shared" si="37"/>
        <v>0</v>
      </c>
    </row>
    <row r="197" spans="1:65" hidden="1" x14ac:dyDescent="0.55000000000000004">
      <c r="A197" s="216"/>
      <c r="B197" s="217"/>
      <c r="C197" s="217"/>
      <c r="D197" s="214"/>
      <c r="E197" s="217"/>
      <c r="F197" s="214" t="s">
        <v>79</v>
      </c>
      <c r="G197" s="217"/>
      <c r="H197" s="219"/>
      <c r="I197" s="226"/>
      <c r="J197" s="209"/>
      <c r="K197" s="209"/>
      <c r="L197" s="209"/>
      <c r="M197" s="209"/>
      <c r="N197" s="210"/>
      <c r="O197" s="210"/>
      <c r="P197" s="211" t="e">
        <f t="shared" si="38"/>
        <v>#DIV/0!</v>
      </c>
      <c r="Q197" s="330"/>
      <c r="R197" s="330"/>
      <c r="S197" s="210"/>
      <c r="T197" s="209"/>
      <c r="U197" s="209"/>
      <c r="V197" s="210"/>
      <c r="W197" s="209"/>
      <c r="X197" s="209"/>
      <c r="Y197" s="210"/>
      <c r="Z197" s="209"/>
      <c r="AA197" s="209"/>
      <c r="AB197" s="210"/>
      <c r="AC197" s="209"/>
      <c r="AD197" s="209"/>
      <c r="AE197" s="210"/>
      <c r="AF197" s="331"/>
      <c r="AG197" s="209"/>
      <c r="AH197" s="210"/>
      <c r="AI197" s="209"/>
      <c r="AJ197" s="209"/>
      <c r="AK197" s="210"/>
      <c r="AL197" s="209"/>
      <c r="AM197" s="209"/>
      <c r="AN197" s="210"/>
      <c r="AO197" s="209"/>
      <c r="AP197" s="209"/>
      <c r="AQ197" s="210"/>
      <c r="AR197" s="209"/>
      <c r="AS197" s="209"/>
      <c r="AT197" s="210"/>
      <c r="AU197" s="209"/>
      <c r="AV197" s="209"/>
      <c r="AW197" s="210"/>
      <c r="AX197" s="209"/>
      <c r="AY197" s="209"/>
      <c r="AZ197" s="210"/>
      <c r="BA197" s="209"/>
      <c r="BB197" s="209"/>
      <c r="BC197" s="210"/>
      <c r="BD197" s="209"/>
      <c r="BE197" s="209"/>
      <c r="BF197" s="210"/>
      <c r="BG197" s="209"/>
      <c r="BH197" s="209"/>
      <c r="BI197" s="210"/>
      <c r="BJ197" s="55">
        <f t="shared" si="39"/>
        <v>0</v>
      </c>
      <c r="BK197" s="55">
        <f t="shared" si="39"/>
        <v>0</v>
      </c>
      <c r="BL197" s="210"/>
      <c r="BM197" s="269">
        <f t="shared" si="37"/>
        <v>0</v>
      </c>
    </row>
    <row r="198" spans="1:65" hidden="1" x14ac:dyDescent="0.55000000000000004">
      <c r="A198" s="216"/>
      <c r="B198" s="217"/>
      <c r="C198" s="217"/>
      <c r="D198" s="217"/>
      <c r="E198" s="217"/>
      <c r="F198" s="217"/>
      <c r="G198" s="217"/>
      <c r="H198" s="223" t="s">
        <v>119</v>
      </c>
      <c r="I198" s="226"/>
      <c r="J198" s="209"/>
      <c r="K198" s="209"/>
      <c r="L198" s="209"/>
      <c r="M198" s="209"/>
      <c r="N198" s="210"/>
      <c r="O198" s="210"/>
      <c r="P198" s="211" t="e">
        <f t="shared" si="38"/>
        <v>#DIV/0!</v>
      </c>
      <c r="Q198" s="330"/>
      <c r="R198" s="330"/>
      <c r="S198" s="210"/>
      <c r="T198" s="209"/>
      <c r="U198" s="209"/>
      <c r="V198" s="210"/>
      <c r="W198" s="209"/>
      <c r="X198" s="209"/>
      <c r="Y198" s="210"/>
      <c r="Z198" s="209"/>
      <c r="AA198" s="209"/>
      <c r="AB198" s="210"/>
      <c r="AC198" s="209"/>
      <c r="AD198" s="209"/>
      <c r="AE198" s="210"/>
      <c r="AF198" s="331"/>
      <c r="AG198" s="209"/>
      <c r="AH198" s="210"/>
      <c r="AI198" s="209"/>
      <c r="AJ198" s="209"/>
      <c r="AK198" s="210"/>
      <c r="AL198" s="209"/>
      <c r="AM198" s="209"/>
      <c r="AN198" s="210"/>
      <c r="AO198" s="209"/>
      <c r="AP198" s="209"/>
      <c r="AQ198" s="210"/>
      <c r="AR198" s="209"/>
      <c r="AS198" s="209"/>
      <c r="AT198" s="210"/>
      <c r="AU198" s="209"/>
      <c r="AV198" s="209"/>
      <c r="AW198" s="210"/>
      <c r="AX198" s="209"/>
      <c r="AY198" s="209"/>
      <c r="AZ198" s="210"/>
      <c r="BA198" s="209"/>
      <c r="BB198" s="209"/>
      <c r="BC198" s="210"/>
      <c r="BD198" s="209"/>
      <c r="BE198" s="209"/>
      <c r="BF198" s="210"/>
      <c r="BG198" s="209"/>
      <c r="BH198" s="209"/>
      <c r="BI198" s="210"/>
      <c r="BJ198" s="55">
        <f t="shared" si="39"/>
        <v>0</v>
      </c>
      <c r="BK198" s="55">
        <f t="shared" si="39"/>
        <v>0</v>
      </c>
      <c r="BL198" s="210"/>
      <c r="BM198" s="269">
        <f t="shared" si="37"/>
        <v>0</v>
      </c>
    </row>
    <row r="199" spans="1:65" hidden="1" x14ac:dyDescent="0.55000000000000004">
      <c r="A199" s="216"/>
      <c r="B199" s="217"/>
      <c r="C199" s="217"/>
      <c r="D199" s="214"/>
      <c r="E199" s="217"/>
      <c r="F199" s="214" t="s">
        <v>126</v>
      </c>
      <c r="G199" s="217"/>
      <c r="H199" s="219"/>
      <c r="I199" s="226"/>
      <c r="J199" s="209"/>
      <c r="K199" s="209"/>
      <c r="L199" s="209"/>
      <c r="M199" s="209"/>
      <c r="N199" s="210"/>
      <c r="O199" s="210"/>
      <c r="P199" s="211" t="e">
        <f t="shared" si="38"/>
        <v>#DIV/0!</v>
      </c>
      <c r="Q199" s="330"/>
      <c r="R199" s="330"/>
      <c r="S199" s="210"/>
      <c r="T199" s="209"/>
      <c r="U199" s="209"/>
      <c r="V199" s="210"/>
      <c r="W199" s="209"/>
      <c r="X199" s="209"/>
      <c r="Y199" s="210"/>
      <c r="Z199" s="209"/>
      <c r="AA199" s="209"/>
      <c r="AB199" s="210"/>
      <c r="AC199" s="209"/>
      <c r="AD199" s="209"/>
      <c r="AE199" s="210"/>
      <c r="AF199" s="331"/>
      <c r="AG199" s="209"/>
      <c r="AH199" s="210"/>
      <c r="AI199" s="209"/>
      <c r="AJ199" s="209"/>
      <c r="AK199" s="210"/>
      <c r="AL199" s="209"/>
      <c r="AM199" s="209"/>
      <c r="AN199" s="210"/>
      <c r="AO199" s="209"/>
      <c r="AP199" s="209"/>
      <c r="AQ199" s="210"/>
      <c r="AR199" s="209"/>
      <c r="AS199" s="209"/>
      <c r="AT199" s="210"/>
      <c r="AU199" s="209"/>
      <c r="AV199" s="209"/>
      <c r="AW199" s="210"/>
      <c r="AX199" s="209"/>
      <c r="AY199" s="209"/>
      <c r="AZ199" s="210"/>
      <c r="BA199" s="209"/>
      <c r="BB199" s="209"/>
      <c r="BC199" s="210"/>
      <c r="BD199" s="209"/>
      <c r="BE199" s="209"/>
      <c r="BF199" s="210"/>
      <c r="BG199" s="209"/>
      <c r="BH199" s="209"/>
      <c r="BI199" s="210"/>
      <c r="BJ199" s="55">
        <f t="shared" si="39"/>
        <v>0</v>
      </c>
      <c r="BK199" s="55">
        <f t="shared" si="39"/>
        <v>0</v>
      </c>
      <c r="BL199" s="210"/>
      <c r="BM199" s="269">
        <f t="shared" si="37"/>
        <v>0</v>
      </c>
    </row>
    <row r="200" spans="1:65" hidden="1" x14ac:dyDescent="0.55000000000000004">
      <c r="A200" s="216"/>
      <c r="B200" s="217"/>
      <c r="C200" s="217"/>
      <c r="D200" s="217"/>
      <c r="E200" s="217"/>
      <c r="F200" s="217"/>
      <c r="G200" s="217"/>
      <c r="H200" s="223" t="s">
        <v>119</v>
      </c>
      <c r="I200" s="226"/>
      <c r="J200" s="209"/>
      <c r="K200" s="209"/>
      <c r="L200" s="209"/>
      <c r="M200" s="209"/>
      <c r="N200" s="210"/>
      <c r="O200" s="210"/>
      <c r="P200" s="211" t="e">
        <f t="shared" si="38"/>
        <v>#DIV/0!</v>
      </c>
      <c r="Q200" s="330"/>
      <c r="R200" s="330"/>
      <c r="S200" s="210"/>
      <c r="T200" s="209"/>
      <c r="U200" s="209"/>
      <c r="V200" s="210"/>
      <c r="W200" s="209"/>
      <c r="X200" s="209"/>
      <c r="Y200" s="210"/>
      <c r="Z200" s="209"/>
      <c r="AA200" s="209"/>
      <c r="AB200" s="210"/>
      <c r="AC200" s="209"/>
      <c r="AD200" s="209"/>
      <c r="AE200" s="210"/>
      <c r="AF200" s="331"/>
      <c r="AG200" s="209"/>
      <c r="AH200" s="210"/>
      <c r="AI200" s="209"/>
      <c r="AJ200" s="209"/>
      <c r="AK200" s="210"/>
      <c r="AL200" s="209"/>
      <c r="AM200" s="209"/>
      <c r="AN200" s="210"/>
      <c r="AO200" s="209"/>
      <c r="AP200" s="209"/>
      <c r="AQ200" s="210"/>
      <c r="AR200" s="209"/>
      <c r="AS200" s="209"/>
      <c r="AT200" s="210"/>
      <c r="AU200" s="209"/>
      <c r="AV200" s="209"/>
      <c r="AW200" s="210"/>
      <c r="AX200" s="209"/>
      <c r="AY200" s="209"/>
      <c r="AZ200" s="210"/>
      <c r="BA200" s="209"/>
      <c r="BB200" s="209"/>
      <c r="BC200" s="210"/>
      <c r="BD200" s="209"/>
      <c r="BE200" s="209"/>
      <c r="BF200" s="210"/>
      <c r="BG200" s="209"/>
      <c r="BH200" s="209"/>
      <c r="BI200" s="210"/>
      <c r="BJ200" s="55">
        <f t="shared" si="39"/>
        <v>0</v>
      </c>
      <c r="BK200" s="55">
        <f t="shared" si="39"/>
        <v>0</v>
      </c>
      <c r="BL200" s="210"/>
      <c r="BM200" s="269">
        <f t="shared" si="37"/>
        <v>0</v>
      </c>
    </row>
    <row r="201" spans="1:65" hidden="1" x14ac:dyDescent="0.55000000000000004">
      <c r="A201" s="216"/>
      <c r="B201" s="217"/>
      <c r="C201" s="217"/>
      <c r="D201" s="214" t="s">
        <v>70</v>
      </c>
      <c r="E201" s="217"/>
      <c r="F201" s="217"/>
      <c r="G201" s="217"/>
      <c r="H201" s="219"/>
      <c r="I201" s="226"/>
      <c r="J201" s="209"/>
      <c r="K201" s="209"/>
      <c r="L201" s="209"/>
      <c r="M201" s="209"/>
      <c r="N201" s="210"/>
      <c r="O201" s="210"/>
      <c r="P201" s="211" t="e">
        <f t="shared" si="38"/>
        <v>#DIV/0!</v>
      </c>
      <c r="Q201" s="330"/>
      <c r="R201" s="330"/>
      <c r="S201" s="210"/>
      <c r="T201" s="209"/>
      <c r="U201" s="209"/>
      <c r="V201" s="210"/>
      <c r="W201" s="209"/>
      <c r="X201" s="209"/>
      <c r="Y201" s="210"/>
      <c r="Z201" s="209"/>
      <c r="AA201" s="209"/>
      <c r="AB201" s="210"/>
      <c r="AC201" s="209"/>
      <c r="AD201" s="209"/>
      <c r="AE201" s="210"/>
      <c r="AF201" s="331"/>
      <c r="AG201" s="209"/>
      <c r="AH201" s="210"/>
      <c r="AI201" s="209"/>
      <c r="AJ201" s="209"/>
      <c r="AK201" s="210"/>
      <c r="AL201" s="209"/>
      <c r="AM201" s="209"/>
      <c r="AN201" s="210"/>
      <c r="AO201" s="209"/>
      <c r="AP201" s="209"/>
      <c r="AQ201" s="210"/>
      <c r="AR201" s="209"/>
      <c r="AS201" s="209"/>
      <c r="AT201" s="210"/>
      <c r="AU201" s="209"/>
      <c r="AV201" s="209"/>
      <c r="AW201" s="210"/>
      <c r="AX201" s="209"/>
      <c r="AY201" s="209"/>
      <c r="AZ201" s="210"/>
      <c r="BA201" s="209"/>
      <c r="BB201" s="209"/>
      <c r="BC201" s="210"/>
      <c r="BD201" s="209"/>
      <c r="BE201" s="209"/>
      <c r="BF201" s="210"/>
      <c r="BG201" s="209"/>
      <c r="BH201" s="209"/>
      <c r="BI201" s="210"/>
      <c r="BJ201" s="55">
        <f t="shared" si="39"/>
        <v>0</v>
      </c>
      <c r="BK201" s="55">
        <f t="shared" si="39"/>
        <v>0</v>
      </c>
      <c r="BL201" s="210"/>
      <c r="BM201" s="269">
        <f t="shared" si="37"/>
        <v>0</v>
      </c>
    </row>
    <row r="202" spans="1:65" hidden="1" x14ac:dyDescent="0.55000000000000004">
      <c r="A202" s="216"/>
      <c r="B202" s="217"/>
      <c r="C202" s="217"/>
      <c r="D202" s="214"/>
      <c r="E202" s="214" t="s">
        <v>71</v>
      </c>
      <c r="F202" s="217"/>
      <c r="G202" s="217"/>
      <c r="H202" s="219"/>
      <c r="I202" s="226"/>
      <c r="J202" s="209"/>
      <c r="K202" s="209"/>
      <c r="L202" s="209"/>
      <c r="M202" s="209"/>
      <c r="N202" s="210"/>
      <c r="O202" s="210"/>
      <c r="P202" s="211" t="e">
        <f t="shared" si="38"/>
        <v>#DIV/0!</v>
      </c>
      <c r="Q202" s="330"/>
      <c r="R202" s="330"/>
      <c r="S202" s="210"/>
      <c r="T202" s="209"/>
      <c r="U202" s="209"/>
      <c r="V202" s="210"/>
      <c r="W202" s="209"/>
      <c r="X202" s="209"/>
      <c r="Y202" s="210"/>
      <c r="Z202" s="209"/>
      <c r="AA202" s="209"/>
      <c r="AB202" s="210"/>
      <c r="AC202" s="209"/>
      <c r="AD202" s="209"/>
      <c r="AE202" s="210"/>
      <c r="AF202" s="331"/>
      <c r="AG202" s="209"/>
      <c r="AH202" s="210"/>
      <c r="AI202" s="209"/>
      <c r="AJ202" s="209"/>
      <c r="AK202" s="210"/>
      <c r="AL202" s="209"/>
      <c r="AM202" s="209"/>
      <c r="AN202" s="210"/>
      <c r="AO202" s="209"/>
      <c r="AP202" s="209"/>
      <c r="AQ202" s="210"/>
      <c r="AR202" s="209"/>
      <c r="AS202" s="209"/>
      <c r="AT202" s="210"/>
      <c r="AU202" s="209"/>
      <c r="AV202" s="209"/>
      <c r="AW202" s="210"/>
      <c r="AX202" s="209"/>
      <c r="AY202" s="209"/>
      <c r="AZ202" s="210"/>
      <c r="BA202" s="209"/>
      <c r="BB202" s="209"/>
      <c r="BC202" s="210"/>
      <c r="BD202" s="209"/>
      <c r="BE202" s="209"/>
      <c r="BF202" s="210"/>
      <c r="BG202" s="209"/>
      <c r="BH202" s="209"/>
      <c r="BI202" s="210"/>
      <c r="BJ202" s="55">
        <f t="shared" si="39"/>
        <v>0</v>
      </c>
      <c r="BK202" s="55">
        <f t="shared" si="39"/>
        <v>0</v>
      </c>
      <c r="BL202" s="210"/>
      <c r="BM202" s="269">
        <f t="shared" si="37"/>
        <v>0</v>
      </c>
    </row>
    <row r="203" spans="1:65" hidden="1" x14ac:dyDescent="0.55000000000000004">
      <c r="A203" s="216"/>
      <c r="B203" s="217"/>
      <c r="C203" s="217"/>
      <c r="D203" s="214"/>
      <c r="E203" s="92"/>
      <c r="F203" s="217"/>
      <c r="G203" s="217"/>
      <c r="H203" s="223" t="s">
        <v>119</v>
      </c>
      <c r="I203" s="226"/>
      <c r="J203" s="209"/>
      <c r="K203" s="209"/>
      <c r="L203" s="209"/>
      <c r="M203" s="209"/>
      <c r="N203" s="210"/>
      <c r="O203" s="210"/>
      <c r="P203" s="211" t="e">
        <f t="shared" si="38"/>
        <v>#DIV/0!</v>
      </c>
      <c r="Q203" s="330"/>
      <c r="R203" s="330"/>
      <c r="S203" s="210"/>
      <c r="T203" s="209"/>
      <c r="U203" s="209"/>
      <c r="V203" s="210"/>
      <c r="W203" s="209"/>
      <c r="X203" s="209"/>
      <c r="Y203" s="210"/>
      <c r="Z203" s="209"/>
      <c r="AA203" s="209"/>
      <c r="AB203" s="210"/>
      <c r="AC203" s="209"/>
      <c r="AD203" s="209"/>
      <c r="AE203" s="210"/>
      <c r="AF203" s="331"/>
      <c r="AG203" s="209"/>
      <c r="AH203" s="210"/>
      <c r="AI203" s="209"/>
      <c r="AJ203" s="209"/>
      <c r="AK203" s="210"/>
      <c r="AL203" s="209"/>
      <c r="AM203" s="209"/>
      <c r="AN203" s="210"/>
      <c r="AO203" s="209"/>
      <c r="AP203" s="209"/>
      <c r="AQ203" s="210"/>
      <c r="AR203" s="209"/>
      <c r="AS203" s="209"/>
      <c r="AT203" s="210"/>
      <c r="AU203" s="209"/>
      <c r="AV203" s="209"/>
      <c r="AW203" s="210"/>
      <c r="AX203" s="209"/>
      <c r="AY203" s="209"/>
      <c r="AZ203" s="210"/>
      <c r="BA203" s="209"/>
      <c r="BB203" s="209"/>
      <c r="BC203" s="210"/>
      <c r="BD203" s="209"/>
      <c r="BE203" s="209"/>
      <c r="BF203" s="210"/>
      <c r="BG203" s="209"/>
      <c r="BH203" s="209"/>
      <c r="BI203" s="210"/>
      <c r="BJ203" s="55">
        <f t="shared" si="39"/>
        <v>0</v>
      </c>
      <c r="BK203" s="55">
        <f t="shared" si="39"/>
        <v>0</v>
      </c>
      <c r="BL203" s="210"/>
      <c r="BM203" s="269">
        <f t="shared" si="37"/>
        <v>0</v>
      </c>
    </row>
    <row r="204" spans="1:65" hidden="1" x14ac:dyDescent="0.55000000000000004">
      <c r="A204" s="216"/>
      <c r="B204" s="217"/>
      <c r="C204" s="217"/>
      <c r="D204" s="214"/>
      <c r="E204" s="227" t="s">
        <v>127</v>
      </c>
      <c r="F204" s="92"/>
      <c r="G204" s="217"/>
      <c r="H204" s="219"/>
      <c r="I204" s="226"/>
      <c r="J204" s="209"/>
      <c r="K204" s="209"/>
      <c r="L204" s="209"/>
      <c r="M204" s="209"/>
      <c r="N204" s="210"/>
      <c r="O204" s="210"/>
      <c r="P204" s="211" t="e">
        <f t="shared" si="38"/>
        <v>#DIV/0!</v>
      </c>
      <c r="Q204" s="330"/>
      <c r="R204" s="330"/>
      <c r="S204" s="210"/>
      <c r="T204" s="209"/>
      <c r="U204" s="209"/>
      <c r="V204" s="210"/>
      <c r="W204" s="209"/>
      <c r="X204" s="209"/>
      <c r="Y204" s="210"/>
      <c r="Z204" s="209"/>
      <c r="AA204" s="209"/>
      <c r="AB204" s="210"/>
      <c r="AC204" s="209"/>
      <c r="AD204" s="209"/>
      <c r="AE204" s="210"/>
      <c r="AF204" s="331"/>
      <c r="AG204" s="209"/>
      <c r="AH204" s="210"/>
      <c r="AI204" s="209"/>
      <c r="AJ204" s="209"/>
      <c r="AK204" s="210"/>
      <c r="AL204" s="209"/>
      <c r="AM204" s="209"/>
      <c r="AN204" s="210"/>
      <c r="AO204" s="209"/>
      <c r="AP204" s="209"/>
      <c r="AQ204" s="210"/>
      <c r="AR204" s="209"/>
      <c r="AS204" s="209"/>
      <c r="AT204" s="210"/>
      <c r="AU204" s="209"/>
      <c r="AV204" s="209"/>
      <c r="AW204" s="210"/>
      <c r="AX204" s="209"/>
      <c r="AY204" s="209"/>
      <c r="AZ204" s="210"/>
      <c r="BA204" s="209"/>
      <c r="BB204" s="209"/>
      <c r="BC204" s="210"/>
      <c r="BD204" s="209"/>
      <c r="BE204" s="209"/>
      <c r="BF204" s="210"/>
      <c r="BG204" s="209"/>
      <c r="BH204" s="209"/>
      <c r="BI204" s="210"/>
      <c r="BJ204" s="55">
        <f t="shared" si="39"/>
        <v>0</v>
      </c>
      <c r="BK204" s="55">
        <f t="shared" si="39"/>
        <v>0</v>
      </c>
      <c r="BL204" s="210"/>
      <c r="BM204" s="269">
        <f t="shared" si="37"/>
        <v>0</v>
      </c>
    </row>
    <row r="205" spans="1:65" hidden="1" x14ac:dyDescent="0.55000000000000004">
      <c r="A205" s="216"/>
      <c r="B205" s="217"/>
      <c r="C205" s="217"/>
      <c r="D205" s="214"/>
      <c r="E205" s="227"/>
      <c r="F205" s="92"/>
      <c r="G205" s="217"/>
      <c r="H205" s="223" t="s">
        <v>119</v>
      </c>
      <c r="I205" s="226"/>
      <c r="J205" s="209"/>
      <c r="K205" s="209"/>
      <c r="L205" s="209"/>
      <c r="M205" s="209"/>
      <c r="N205" s="210"/>
      <c r="O205" s="210"/>
      <c r="P205" s="211" t="e">
        <f t="shared" si="38"/>
        <v>#DIV/0!</v>
      </c>
      <c r="Q205" s="330"/>
      <c r="R205" s="330"/>
      <c r="S205" s="210"/>
      <c r="T205" s="209"/>
      <c r="U205" s="209"/>
      <c r="V205" s="210"/>
      <c r="W205" s="209"/>
      <c r="X205" s="209"/>
      <c r="Y205" s="210"/>
      <c r="Z205" s="209"/>
      <c r="AA205" s="209"/>
      <c r="AB205" s="210"/>
      <c r="AC205" s="209"/>
      <c r="AD205" s="209"/>
      <c r="AE205" s="210"/>
      <c r="AF205" s="331"/>
      <c r="AG205" s="209"/>
      <c r="AH205" s="210"/>
      <c r="AI205" s="209"/>
      <c r="AJ205" s="209"/>
      <c r="AK205" s="210"/>
      <c r="AL205" s="209"/>
      <c r="AM205" s="209"/>
      <c r="AN205" s="210"/>
      <c r="AO205" s="209"/>
      <c r="AP205" s="209"/>
      <c r="AQ205" s="210"/>
      <c r="AR205" s="209"/>
      <c r="AS205" s="209"/>
      <c r="AT205" s="210"/>
      <c r="AU205" s="209"/>
      <c r="AV205" s="209"/>
      <c r="AW205" s="210"/>
      <c r="AX205" s="209"/>
      <c r="AY205" s="209"/>
      <c r="AZ205" s="210"/>
      <c r="BA205" s="209"/>
      <c r="BB205" s="209"/>
      <c r="BC205" s="210"/>
      <c r="BD205" s="209"/>
      <c r="BE205" s="209"/>
      <c r="BF205" s="210"/>
      <c r="BG205" s="209"/>
      <c r="BH205" s="209"/>
      <c r="BI205" s="210"/>
      <c r="BJ205" s="55">
        <f t="shared" si="39"/>
        <v>0</v>
      </c>
      <c r="BK205" s="55">
        <f t="shared" si="39"/>
        <v>0</v>
      </c>
      <c r="BL205" s="210"/>
      <c r="BM205" s="269">
        <f t="shared" si="37"/>
        <v>0</v>
      </c>
    </row>
    <row r="206" spans="1:65" hidden="1" x14ac:dyDescent="0.55000000000000004">
      <c r="A206" s="216"/>
      <c r="B206" s="217"/>
      <c r="C206" s="217"/>
      <c r="D206" s="214" t="s">
        <v>94</v>
      </c>
      <c r="E206" s="214"/>
      <c r="F206" s="214"/>
      <c r="G206" s="217"/>
      <c r="H206" s="219"/>
      <c r="I206" s="226"/>
      <c r="J206" s="209"/>
      <c r="K206" s="209"/>
      <c r="L206" s="209"/>
      <c r="M206" s="209"/>
      <c r="N206" s="210"/>
      <c r="O206" s="210"/>
      <c r="P206" s="211" t="e">
        <f t="shared" si="38"/>
        <v>#DIV/0!</v>
      </c>
      <c r="Q206" s="330"/>
      <c r="R206" s="330"/>
      <c r="S206" s="210"/>
      <c r="T206" s="209"/>
      <c r="U206" s="209"/>
      <c r="V206" s="210"/>
      <c r="W206" s="209"/>
      <c r="X206" s="209"/>
      <c r="Y206" s="210"/>
      <c r="Z206" s="209"/>
      <c r="AA206" s="209"/>
      <c r="AB206" s="210"/>
      <c r="AC206" s="209"/>
      <c r="AD206" s="209"/>
      <c r="AE206" s="210"/>
      <c r="AF206" s="331"/>
      <c r="AG206" s="209"/>
      <c r="AH206" s="210"/>
      <c r="AI206" s="209"/>
      <c r="AJ206" s="209"/>
      <c r="AK206" s="210"/>
      <c r="AL206" s="209"/>
      <c r="AM206" s="209"/>
      <c r="AN206" s="210"/>
      <c r="AO206" s="209"/>
      <c r="AP206" s="209"/>
      <c r="AQ206" s="210"/>
      <c r="AR206" s="209"/>
      <c r="AS206" s="209"/>
      <c r="AT206" s="210"/>
      <c r="AU206" s="209"/>
      <c r="AV206" s="209"/>
      <c r="AW206" s="210"/>
      <c r="AX206" s="209"/>
      <c r="AY206" s="209"/>
      <c r="AZ206" s="210"/>
      <c r="BA206" s="209"/>
      <c r="BB206" s="209"/>
      <c r="BC206" s="210"/>
      <c r="BD206" s="209"/>
      <c r="BE206" s="209"/>
      <c r="BF206" s="210"/>
      <c r="BG206" s="209"/>
      <c r="BH206" s="209"/>
      <c r="BI206" s="210"/>
      <c r="BJ206" s="55">
        <f t="shared" si="39"/>
        <v>0</v>
      </c>
      <c r="BK206" s="55">
        <f t="shared" si="39"/>
        <v>0</v>
      </c>
      <c r="BL206" s="210"/>
      <c r="BM206" s="269">
        <f t="shared" si="37"/>
        <v>0</v>
      </c>
    </row>
    <row r="207" spans="1:65" hidden="1" x14ac:dyDescent="0.55000000000000004">
      <c r="A207" s="216"/>
      <c r="B207" s="217"/>
      <c r="C207" s="217"/>
      <c r="D207" s="214"/>
      <c r="E207" s="214" t="s">
        <v>128</v>
      </c>
      <c r="F207" s="214"/>
      <c r="G207" s="217"/>
      <c r="H207" s="219"/>
      <c r="I207" s="226"/>
      <c r="J207" s="209"/>
      <c r="K207" s="209"/>
      <c r="L207" s="209"/>
      <c r="M207" s="209"/>
      <c r="N207" s="210"/>
      <c r="O207" s="210"/>
      <c r="P207" s="211" t="e">
        <f t="shared" si="38"/>
        <v>#DIV/0!</v>
      </c>
      <c r="Q207" s="330"/>
      <c r="R207" s="330"/>
      <c r="S207" s="210"/>
      <c r="T207" s="209"/>
      <c r="U207" s="209"/>
      <c r="V207" s="210"/>
      <c r="W207" s="209"/>
      <c r="X207" s="209"/>
      <c r="Y207" s="210"/>
      <c r="Z207" s="209"/>
      <c r="AA207" s="209"/>
      <c r="AB207" s="210"/>
      <c r="AC207" s="209"/>
      <c r="AD207" s="209"/>
      <c r="AE207" s="210"/>
      <c r="AF207" s="331"/>
      <c r="AG207" s="209"/>
      <c r="AH207" s="210"/>
      <c r="AI207" s="209"/>
      <c r="AJ207" s="209"/>
      <c r="AK207" s="210"/>
      <c r="AL207" s="209"/>
      <c r="AM207" s="209"/>
      <c r="AN207" s="210"/>
      <c r="AO207" s="209"/>
      <c r="AP207" s="209"/>
      <c r="AQ207" s="210"/>
      <c r="AR207" s="209"/>
      <c r="AS207" s="209"/>
      <c r="AT207" s="210"/>
      <c r="AU207" s="209"/>
      <c r="AV207" s="209"/>
      <c r="AW207" s="210"/>
      <c r="AX207" s="209"/>
      <c r="AY207" s="209"/>
      <c r="AZ207" s="210"/>
      <c r="BA207" s="209"/>
      <c r="BB207" s="209"/>
      <c r="BC207" s="210"/>
      <c r="BD207" s="209"/>
      <c r="BE207" s="209"/>
      <c r="BF207" s="210"/>
      <c r="BG207" s="209"/>
      <c r="BH207" s="209"/>
      <c r="BI207" s="210"/>
      <c r="BJ207" s="55">
        <f t="shared" si="39"/>
        <v>0</v>
      </c>
      <c r="BK207" s="55">
        <f t="shared" si="39"/>
        <v>0</v>
      </c>
      <c r="BL207" s="210"/>
      <c r="BM207" s="269">
        <f t="shared" si="37"/>
        <v>0</v>
      </c>
    </row>
    <row r="208" spans="1:65" hidden="1" x14ac:dyDescent="0.55000000000000004">
      <c r="A208" s="216"/>
      <c r="B208" s="217"/>
      <c r="C208" s="217"/>
      <c r="D208" s="217"/>
      <c r="E208" s="217"/>
      <c r="F208" s="217"/>
      <c r="G208" s="228" t="s">
        <v>129</v>
      </c>
      <c r="H208" s="229"/>
      <c r="I208" s="226"/>
      <c r="J208" s="209"/>
      <c r="K208" s="209"/>
      <c r="L208" s="209"/>
      <c r="M208" s="209"/>
      <c r="N208" s="210"/>
      <c r="O208" s="210"/>
      <c r="P208" s="211" t="e">
        <f t="shared" si="38"/>
        <v>#DIV/0!</v>
      </c>
      <c r="Q208" s="330"/>
      <c r="R208" s="330"/>
      <c r="S208" s="210"/>
      <c r="T208" s="209"/>
      <c r="U208" s="209"/>
      <c r="V208" s="210"/>
      <c r="W208" s="209"/>
      <c r="X208" s="209"/>
      <c r="Y208" s="210"/>
      <c r="Z208" s="209"/>
      <c r="AA208" s="209"/>
      <c r="AB208" s="210"/>
      <c r="AC208" s="209"/>
      <c r="AD208" s="209"/>
      <c r="AE208" s="210"/>
      <c r="AF208" s="331"/>
      <c r="AG208" s="209"/>
      <c r="AH208" s="210"/>
      <c r="AI208" s="209"/>
      <c r="AJ208" s="209"/>
      <c r="AK208" s="210"/>
      <c r="AL208" s="209"/>
      <c r="AM208" s="209"/>
      <c r="AN208" s="210"/>
      <c r="AO208" s="209"/>
      <c r="AP208" s="209"/>
      <c r="AQ208" s="210"/>
      <c r="AR208" s="209"/>
      <c r="AS208" s="209"/>
      <c r="AT208" s="210"/>
      <c r="AU208" s="209"/>
      <c r="AV208" s="209"/>
      <c r="AW208" s="210"/>
      <c r="AX208" s="209"/>
      <c r="AY208" s="209"/>
      <c r="AZ208" s="210"/>
      <c r="BA208" s="209"/>
      <c r="BB208" s="209"/>
      <c r="BC208" s="210"/>
      <c r="BD208" s="209"/>
      <c r="BE208" s="209"/>
      <c r="BF208" s="210"/>
      <c r="BG208" s="209"/>
      <c r="BH208" s="209"/>
      <c r="BI208" s="210"/>
      <c r="BJ208" s="55">
        <f t="shared" si="39"/>
        <v>0</v>
      </c>
      <c r="BK208" s="55">
        <f t="shared" si="39"/>
        <v>0</v>
      </c>
      <c r="BL208" s="210"/>
      <c r="BM208" s="269">
        <f t="shared" si="37"/>
        <v>0</v>
      </c>
    </row>
    <row r="209" spans="1:65" hidden="1" x14ac:dyDescent="0.55000000000000004">
      <c r="A209" s="216"/>
      <c r="B209" s="217"/>
      <c r="C209" s="217"/>
      <c r="D209" s="217"/>
      <c r="E209" s="217"/>
      <c r="F209" s="217"/>
      <c r="G209" s="228"/>
      <c r="H209" s="223" t="s">
        <v>119</v>
      </c>
      <c r="I209" s="226"/>
      <c r="J209" s="209"/>
      <c r="K209" s="209"/>
      <c r="L209" s="209"/>
      <c r="M209" s="209"/>
      <c r="N209" s="210"/>
      <c r="O209" s="210"/>
      <c r="P209" s="211" t="e">
        <f t="shared" si="38"/>
        <v>#DIV/0!</v>
      </c>
      <c r="Q209" s="330"/>
      <c r="R209" s="330"/>
      <c r="S209" s="210"/>
      <c r="T209" s="209"/>
      <c r="U209" s="209"/>
      <c r="V209" s="210"/>
      <c r="W209" s="209"/>
      <c r="X209" s="209"/>
      <c r="Y209" s="210"/>
      <c r="Z209" s="209"/>
      <c r="AA209" s="209"/>
      <c r="AB209" s="210"/>
      <c r="AC209" s="209"/>
      <c r="AD209" s="209"/>
      <c r="AE209" s="210"/>
      <c r="AF209" s="331"/>
      <c r="AG209" s="209"/>
      <c r="AH209" s="210"/>
      <c r="AI209" s="209"/>
      <c r="AJ209" s="209"/>
      <c r="AK209" s="210"/>
      <c r="AL209" s="209"/>
      <c r="AM209" s="209"/>
      <c r="AN209" s="210"/>
      <c r="AO209" s="209"/>
      <c r="AP209" s="209"/>
      <c r="AQ209" s="210"/>
      <c r="AR209" s="209"/>
      <c r="AS209" s="209"/>
      <c r="AT209" s="210"/>
      <c r="AU209" s="209"/>
      <c r="AV209" s="209"/>
      <c r="AW209" s="210"/>
      <c r="AX209" s="209"/>
      <c r="AY209" s="209"/>
      <c r="AZ209" s="210"/>
      <c r="BA209" s="209"/>
      <c r="BB209" s="209"/>
      <c r="BC209" s="210"/>
      <c r="BD209" s="209"/>
      <c r="BE209" s="209"/>
      <c r="BF209" s="210"/>
      <c r="BG209" s="209"/>
      <c r="BH209" s="209"/>
      <c r="BI209" s="210"/>
      <c r="BJ209" s="55">
        <f t="shared" si="39"/>
        <v>0</v>
      </c>
      <c r="BK209" s="55">
        <f t="shared" si="39"/>
        <v>0</v>
      </c>
      <c r="BL209" s="210"/>
      <c r="BM209" s="269">
        <f t="shared" ref="BM209:BM272" si="40">SUM(Z209,AL209,AX209,BJ209)</f>
        <v>0</v>
      </c>
    </row>
    <row r="210" spans="1:65" hidden="1" x14ac:dyDescent="0.55000000000000004">
      <c r="A210" s="216"/>
      <c r="B210" s="217"/>
      <c r="C210" s="217"/>
      <c r="D210" s="214"/>
      <c r="E210" s="217"/>
      <c r="F210" s="91"/>
      <c r="G210" s="221" t="s">
        <v>145</v>
      </c>
      <c r="H210" s="219"/>
      <c r="I210" s="226"/>
      <c r="J210" s="209"/>
      <c r="K210" s="209"/>
      <c r="L210" s="209"/>
      <c r="M210" s="209"/>
      <c r="N210" s="210"/>
      <c r="O210" s="210"/>
      <c r="P210" s="211" t="e">
        <f t="shared" si="38"/>
        <v>#DIV/0!</v>
      </c>
      <c r="Q210" s="330"/>
      <c r="R210" s="330"/>
      <c r="S210" s="210"/>
      <c r="T210" s="209"/>
      <c r="U210" s="209"/>
      <c r="V210" s="210"/>
      <c r="W210" s="209"/>
      <c r="X210" s="209"/>
      <c r="Y210" s="210"/>
      <c r="Z210" s="209"/>
      <c r="AA210" s="209"/>
      <c r="AB210" s="210"/>
      <c r="AC210" s="209"/>
      <c r="AD210" s="209"/>
      <c r="AE210" s="210"/>
      <c r="AF210" s="331"/>
      <c r="AG210" s="209"/>
      <c r="AH210" s="210"/>
      <c r="AI210" s="209"/>
      <c r="AJ210" s="209"/>
      <c r="AK210" s="210"/>
      <c r="AL210" s="209"/>
      <c r="AM210" s="209"/>
      <c r="AN210" s="210"/>
      <c r="AO210" s="209"/>
      <c r="AP210" s="209"/>
      <c r="AQ210" s="210"/>
      <c r="AR210" s="209"/>
      <c r="AS210" s="209"/>
      <c r="AT210" s="210"/>
      <c r="AU210" s="209"/>
      <c r="AV210" s="209"/>
      <c r="AW210" s="210"/>
      <c r="AX210" s="209"/>
      <c r="AY210" s="209"/>
      <c r="AZ210" s="210"/>
      <c r="BA210" s="209"/>
      <c r="BB210" s="209"/>
      <c r="BC210" s="210"/>
      <c r="BD210" s="209"/>
      <c r="BE210" s="209"/>
      <c r="BF210" s="210"/>
      <c r="BG210" s="209"/>
      <c r="BH210" s="209"/>
      <c r="BI210" s="210"/>
      <c r="BJ210" s="55">
        <f t="shared" si="39"/>
        <v>0</v>
      </c>
      <c r="BK210" s="55">
        <f t="shared" si="39"/>
        <v>0</v>
      </c>
      <c r="BL210" s="210"/>
      <c r="BM210" s="269">
        <f t="shared" si="40"/>
        <v>0</v>
      </c>
    </row>
    <row r="211" spans="1:65" hidden="1" x14ac:dyDescent="0.55000000000000004">
      <c r="A211" s="216"/>
      <c r="B211" s="217"/>
      <c r="C211" s="217"/>
      <c r="D211" s="214"/>
      <c r="E211" s="217"/>
      <c r="F211" s="91"/>
      <c r="G211" s="221" t="s">
        <v>146</v>
      </c>
      <c r="H211" s="219"/>
      <c r="I211" s="226"/>
      <c r="J211" s="209"/>
      <c r="K211" s="209"/>
      <c r="L211" s="209"/>
      <c r="M211" s="209"/>
      <c r="N211" s="210"/>
      <c r="O211" s="210"/>
      <c r="P211" s="211" t="e">
        <f t="shared" si="38"/>
        <v>#DIV/0!</v>
      </c>
      <c r="Q211" s="330"/>
      <c r="R211" s="330"/>
      <c r="S211" s="210"/>
      <c r="T211" s="209"/>
      <c r="U211" s="209"/>
      <c r="V211" s="210"/>
      <c r="W211" s="209"/>
      <c r="X211" s="209"/>
      <c r="Y211" s="210"/>
      <c r="Z211" s="209"/>
      <c r="AA211" s="209"/>
      <c r="AB211" s="210"/>
      <c r="AC211" s="209"/>
      <c r="AD211" s="209"/>
      <c r="AE211" s="210"/>
      <c r="AF211" s="331"/>
      <c r="AG211" s="209"/>
      <c r="AH211" s="210"/>
      <c r="AI211" s="209"/>
      <c r="AJ211" s="209"/>
      <c r="AK211" s="210"/>
      <c r="AL211" s="209"/>
      <c r="AM211" s="209"/>
      <c r="AN211" s="210"/>
      <c r="AO211" s="209"/>
      <c r="AP211" s="209"/>
      <c r="AQ211" s="210"/>
      <c r="AR211" s="209"/>
      <c r="AS211" s="209"/>
      <c r="AT211" s="210"/>
      <c r="AU211" s="209"/>
      <c r="AV211" s="209"/>
      <c r="AW211" s="210"/>
      <c r="AX211" s="209"/>
      <c r="AY211" s="209"/>
      <c r="AZ211" s="210"/>
      <c r="BA211" s="209"/>
      <c r="BB211" s="209"/>
      <c r="BC211" s="210"/>
      <c r="BD211" s="209"/>
      <c r="BE211" s="209"/>
      <c r="BF211" s="210"/>
      <c r="BG211" s="209"/>
      <c r="BH211" s="209"/>
      <c r="BI211" s="210"/>
      <c r="BJ211" s="55">
        <f t="shared" si="39"/>
        <v>0</v>
      </c>
      <c r="BK211" s="55">
        <f t="shared" si="39"/>
        <v>0</v>
      </c>
      <c r="BL211" s="210"/>
      <c r="BM211" s="269">
        <f t="shared" si="40"/>
        <v>0</v>
      </c>
    </row>
    <row r="212" spans="1:65" hidden="1" x14ac:dyDescent="0.55000000000000004">
      <c r="A212" s="216"/>
      <c r="B212" s="217"/>
      <c r="C212" s="217"/>
      <c r="D212" s="214"/>
      <c r="E212" s="217"/>
      <c r="F212" s="91"/>
      <c r="G212" s="221" t="s">
        <v>147</v>
      </c>
      <c r="H212" s="219"/>
      <c r="I212" s="226"/>
      <c r="J212" s="209"/>
      <c r="K212" s="209"/>
      <c r="L212" s="209"/>
      <c r="M212" s="209"/>
      <c r="N212" s="210"/>
      <c r="O212" s="210"/>
      <c r="P212" s="211" t="e">
        <f t="shared" si="38"/>
        <v>#DIV/0!</v>
      </c>
      <c r="Q212" s="330"/>
      <c r="R212" s="330"/>
      <c r="S212" s="210"/>
      <c r="T212" s="209"/>
      <c r="U212" s="209"/>
      <c r="V212" s="210"/>
      <c r="W212" s="209"/>
      <c r="X212" s="209"/>
      <c r="Y212" s="210"/>
      <c r="Z212" s="209"/>
      <c r="AA212" s="209"/>
      <c r="AB212" s="210"/>
      <c r="AC212" s="209"/>
      <c r="AD212" s="209"/>
      <c r="AE212" s="210"/>
      <c r="AF212" s="331"/>
      <c r="AG212" s="209"/>
      <c r="AH212" s="210"/>
      <c r="AI212" s="209"/>
      <c r="AJ212" s="209"/>
      <c r="AK212" s="210"/>
      <c r="AL212" s="209"/>
      <c r="AM212" s="209"/>
      <c r="AN212" s="210"/>
      <c r="AO212" s="209"/>
      <c r="AP212" s="209"/>
      <c r="AQ212" s="210"/>
      <c r="AR212" s="209"/>
      <c r="AS212" s="209"/>
      <c r="AT212" s="210"/>
      <c r="AU212" s="209"/>
      <c r="AV212" s="209"/>
      <c r="AW212" s="210"/>
      <c r="AX212" s="209"/>
      <c r="AY212" s="209"/>
      <c r="AZ212" s="210"/>
      <c r="BA212" s="209"/>
      <c r="BB212" s="209"/>
      <c r="BC212" s="210"/>
      <c r="BD212" s="209"/>
      <c r="BE212" s="209"/>
      <c r="BF212" s="210"/>
      <c r="BG212" s="209"/>
      <c r="BH212" s="209"/>
      <c r="BI212" s="210"/>
      <c r="BJ212" s="55">
        <f t="shared" si="39"/>
        <v>0</v>
      </c>
      <c r="BK212" s="55">
        <f t="shared" si="39"/>
        <v>0</v>
      </c>
      <c r="BL212" s="210"/>
      <c r="BM212" s="269">
        <f t="shared" si="40"/>
        <v>0</v>
      </c>
    </row>
    <row r="213" spans="1:65" hidden="1" x14ac:dyDescent="0.55000000000000004">
      <c r="A213" s="216"/>
      <c r="B213" s="217"/>
      <c r="C213" s="217"/>
      <c r="D213" s="214"/>
      <c r="E213" s="217"/>
      <c r="F213" s="91"/>
      <c r="G213" s="93" t="s">
        <v>148</v>
      </c>
      <c r="H213" s="219"/>
      <c r="I213" s="226"/>
      <c r="J213" s="209"/>
      <c r="K213" s="209"/>
      <c r="L213" s="209"/>
      <c r="M213" s="209"/>
      <c r="N213" s="210"/>
      <c r="O213" s="210"/>
      <c r="P213" s="211" t="e">
        <f t="shared" si="38"/>
        <v>#DIV/0!</v>
      </c>
      <c r="Q213" s="330"/>
      <c r="R213" s="330"/>
      <c r="S213" s="210"/>
      <c r="T213" s="209"/>
      <c r="U213" s="209"/>
      <c r="V213" s="210"/>
      <c r="W213" s="209"/>
      <c r="X213" s="209"/>
      <c r="Y213" s="210"/>
      <c r="Z213" s="209"/>
      <c r="AA213" s="209"/>
      <c r="AB213" s="210"/>
      <c r="AC213" s="209"/>
      <c r="AD213" s="209"/>
      <c r="AE213" s="210"/>
      <c r="AF213" s="331"/>
      <c r="AG213" s="209"/>
      <c r="AH213" s="210"/>
      <c r="AI213" s="209"/>
      <c r="AJ213" s="209"/>
      <c r="AK213" s="210"/>
      <c r="AL213" s="209"/>
      <c r="AM213" s="209"/>
      <c r="AN213" s="210"/>
      <c r="AO213" s="209"/>
      <c r="AP213" s="209"/>
      <c r="AQ213" s="210"/>
      <c r="AR213" s="209"/>
      <c r="AS213" s="209"/>
      <c r="AT213" s="210"/>
      <c r="AU213" s="209"/>
      <c r="AV213" s="209"/>
      <c r="AW213" s="210"/>
      <c r="AX213" s="209"/>
      <c r="AY213" s="209"/>
      <c r="AZ213" s="210"/>
      <c r="BA213" s="209"/>
      <c r="BB213" s="209"/>
      <c r="BC213" s="210"/>
      <c r="BD213" s="209"/>
      <c r="BE213" s="209"/>
      <c r="BF213" s="210"/>
      <c r="BG213" s="209"/>
      <c r="BH213" s="209"/>
      <c r="BI213" s="210"/>
      <c r="BJ213" s="55">
        <f t="shared" si="39"/>
        <v>0</v>
      </c>
      <c r="BK213" s="55">
        <f t="shared" si="39"/>
        <v>0</v>
      </c>
      <c r="BL213" s="210"/>
      <c r="BM213" s="269">
        <f t="shared" si="40"/>
        <v>0</v>
      </c>
    </row>
    <row r="214" spans="1:65" hidden="1" x14ac:dyDescent="0.55000000000000004">
      <c r="A214" s="216"/>
      <c r="B214" s="217"/>
      <c r="C214" s="217"/>
      <c r="D214" s="214" t="s">
        <v>70</v>
      </c>
      <c r="E214" s="217"/>
      <c r="F214" s="217"/>
      <c r="G214" s="217"/>
      <c r="H214" s="219"/>
      <c r="I214" s="226"/>
      <c r="J214" s="209"/>
      <c r="K214" s="209"/>
      <c r="L214" s="209"/>
      <c r="M214" s="209"/>
      <c r="N214" s="210"/>
      <c r="O214" s="210"/>
      <c r="P214" s="211" t="e">
        <f t="shared" si="38"/>
        <v>#DIV/0!</v>
      </c>
      <c r="Q214" s="330"/>
      <c r="R214" s="330"/>
      <c r="S214" s="210"/>
      <c r="T214" s="209"/>
      <c r="U214" s="209"/>
      <c r="V214" s="210"/>
      <c r="W214" s="209"/>
      <c r="X214" s="209"/>
      <c r="Y214" s="210"/>
      <c r="Z214" s="209"/>
      <c r="AA214" s="209"/>
      <c r="AB214" s="210"/>
      <c r="AC214" s="209"/>
      <c r="AD214" s="209"/>
      <c r="AE214" s="210"/>
      <c r="AF214" s="331"/>
      <c r="AG214" s="209"/>
      <c r="AH214" s="210"/>
      <c r="AI214" s="209"/>
      <c r="AJ214" s="209"/>
      <c r="AK214" s="210"/>
      <c r="AL214" s="209"/>
      <c r="AM214" s="209"/>
      <c r="AN214" s="210"/>
      <c r="AO214" s="209"/>
      <c r="AP214" s="209"/>
      <c r="AQ214" s="210"/>
      <c r="AR214" s="209"/>
      <c r="AS214" s="209"/>
      <c r="AT214" s="210"/>
      <c r="AU214" s="209"/>
      <c r="AV214" s="209"/>
      <c r="AW214" s="210"/>
      <c r="AX214" s="209"/>
      <c r="AY214" s="209"/>
      <c r="AZ214" s="210"/>
      <c r="BA214" s="209"/>
      <c r="BB214" s="209"/>
      <c r="BC214" s="210"/>
      <c r="BD214" s="209"/>
      <c r="BE214" s="209"/>
      <c r="BF214" s="210"/>
      <c r="BG214" s="209"/>
      <c r="BH214" s="209"/>
      <c r="BI214" s="210"/>
      <c r="BJ214" s="55">
        <f t="shared" si="39"/>
        <v>0</v>
      </c>
      <c r="BK214" s="55">
        <f t="shared" si="39"/>
        <v>0</v>
      </c>
      <c r="BL214" s="210"/>
      <c r="BM214" s="269">
        <f t="shared" si="40"/>
        <v>0</v>
      </c>
    </row>
    <row r="215" spans="1:65" hidden="1" x14ac:dyDescent="0.55000000000000004">
      <c r="A215" s="216"/>
      <c r="B215" s="217"/>
      <c r="C215" s="217"/>
      <c r="D215" s="214"/>
      <c r="E215" s="214" t="s">
        <v>71</v>
      </c>
      <c r="F215" s="217"/>
      <c r="G215" s="217"/>
      <c r="H215" s="219"/>
      <c r="I215" s="226"/>
      <c r="J215" s="209"/>
      <c r="K215" s="209"/>
      <c r="L215" s="209"/>
      <c r="M215" s="209"/>
      <c r="N215" s="210"/>
      <c r="O215" s="210"/>
      <c r="P215" s="211" t="e">
        <f t="shared" si="38"/>
        <v>#DIV/0!</v>
      </c>
      <c r="Q215" s="330"/>
      <c r="R215" s="330"/>
      <c r="S215" s="210"/>
      <c r="T215" s="209"/>
      <c r="U215" s="209"/>
      <c r="V215" s="210"/>
      <c r="W215" s="209"/>
      <c r="X215" s="209"/>
      <c r="Y215" s="210"/>
      <c r="Z215" s="209"/>
      <c r="AA215" s="209"/>
      <c r="AB215" s="210"/>
      <c r="AC215" s="209"/>
      <c r="AD215" s="209"/>
      <c r="AE215" s="210"/>
      <c r="AF215" s="331"/>
      <c r="AG215" s="209"/>
      <c r="AH215" s="210"/>
      <c r="AI215" s="209"/>
      <c r="AJ215" s="209"/>
      <c r="AK215" s="210"/>
      <c r="AL215" s="209"/>
      <c r="AM215" s="209"/>
      <c r="AN215" s="210"/>
      <c r="AO215" s="209"/>
      <c r="AP215" s="209"/>
      <c r="AQ215" s="210"/>
      <c r="AR215" s="209"/>
      <c r="AS215" s="209"/>
      <c r="AT215" s="210"/>
      <c r="AU215" s="209"/>
      <c r="AV215" s="209"/>
      <c r="AW215" s="210"/>
      <c r="AX215" s="209"/>
      <c r="AY215" s="209"/>
      <c r="AZ215" s="210"/>
      <c r="BA215" s="209"/>
      <c r="BB215" s="209"/>
      <c r="BC215" s="210"/>
      <c r="BD215" s="209"/>
      <c r="BE215" s="209"/>
      <c r="BF215" s="210"/>
      <c r="BG215" s="209"/>
      <c r="BH215" s="209"/>
      <c r="BI215" s="210"/>
      <c r="BJ215" s="55">
        <f t="shared" si="39"/>
        <v>0</v>
      </c>
      <c r="BK215" s="55">
        <f t="shared" si="39"/>
        <v>0</v>
      </c>
      <c r="BL215" s="210"/>
      <c r="BM215" s="269">
        <f t="shared" si="40"/>
        <v>0</v>
      </c>
    </row>
    <row r="216" spans="1:65" hidden="1" x14ac:dyDescent="0.55000000000000004">
      <c r="A216" s="216"/>
      <c r="B216" s="217"/>
      <c r="C216" s="217"/>
      <c r="D216" s="214"/>
      <c r="E216" s="214"/>
      <c r="F216" s="217"/>
      <c r="G216" s="217"/>
      <c r="H216" s="219"/>
      <c r="I216" s="226"/>
      <c r="J216" s="209"/>
      <c r="K216" s="209"/>
      <c r="L216" s="209"/>
      <c r="M216" s="209"/>
      <c r="N216" s="210"/>
      <c r="O216" s="210"/>
      <c r="P216" s="211" t="e">
        <f t="shared" si="38"/>
        <v>#DIV/0!</v>
      </c>
      <c r="Q216" s="330"/>
      <c r="R216" s="330"/>
      <c r="S216" s="210"/>
      <c r="T216" s="209"/>
      <c r="U216" s="209"/>
      <c r="V216" s="210"/>
      <c r="W216" s="209"/>
      <c r="X216" s="209"/>
      <c r="Y216" s="210"/>
      <c r="Z216" s="209"/>
      <c r="AA216" s="209"/>
      <c r="AB216" s="210"/>
      <c r="AC216" s="209"/>
      <c r="AD216" s="209"/>
      <c r="AE216" s="210"/>
      <c r="AF216" s="331"/>
      <c r="AG216" s="209"/>
      <c r="AH216" s="210"/>
      <c r="AI216" s="209"/>
      <c r="AJ216" s="209"/>
      <c r="AK216" s="210"/>
      <c r="AL216" s="209"/>
      <c r="AM216" s="209"/>
      <c r="AN216" s="210"/>
      <c r="AO216" s="209"/>
      <c r="AP216" s="209"/>
      <c r="AQ216" s="210"/>
      <c r="AR216" s="209"/>
      <c r="AS216" s="209"/>
      <c r="AT216" s="210"/>
      <c r="AU216" s="209"/>
      <c r="AV216" s="209"/>
      <c r="AW216" s="210"/>
      <c r="AX216" s="209"/>
      <c r="AY216" s="209"/>
      <c r="AZ216" s="210"/>
      <c r="BA216" s="209"/>
      <c r="BB216" s="209"/>
      <c r="BC216" s="210"/>
      <c r="BD216" s="209"/>
      <c r="BE216" s="209"/>
      <c r="BF216" s="210"/>
      <c r="BG216" s="209"/>
      <c r="BH216" s="209"/>
      <c r="BI216" s="210"/>
      <c r="BJ216" s="55">
        <f t="shared" si="39"/>
        <v>0</v>
      </c>
      <c r="BK216" s="55">
        <f t="shared" si="39"/>
        <v>0</v>
      </c>
      <c r="BL216" s="210"/>
      <c r="BM216" s="269">
        <f t="shared" si="40"/>
        <v>0</v>
      </c>
    </row>
    <row r="217" spans="1:65" hidden="1" x14ac:dyDescent="0.55000000000000004">
      <c r="A217" s="216"/>
      <c r="B217" s="217"/>
      <c r="C217" s="214" t="s">
        <v>149</v>
      </c>
      <c r="D217" s="217"/>
      <c r="E217" s="217"/>
      <c r="F217" s="217"/>
      <c r="G217" s="217"/>
      <c r="H217" s="219"/>
      <c r="I217" s="226"/>
      <c r="J217" s="209"/>
      <c r="K217" s="209"/>
      <c r="L217" s="209"/>
      <c r="M217" s="209"/>
      <c r="N217" s="210"/>
      <c r="O217" s="210"/>
      <c r="P217" s="211" t="e">
        <f t="shared" si="38"/>
        <v>#DIV/0!</v>
      </c>
      <c r="Q217" s="330"/>
      <c r="R217" s="330"/>
      <c r="S217" s="210"/>
      <c r="T217" s="209"/>
      <c r="U217" s="209"/>
      <c r="V217" s="210"/>
      <c r="W217" s="209"/>
      <c r="X217" s="209"/>
      <c r="Y217" s="210"/>
      <c r="Z217" s="209"/>
      <c r="AA217" s="209"/>
      <c r="AB217" s="210"/>
      <c r="AC217" s="209"/>
      <c r="AD217" s="209"/>
      <c r="AE217" s="210"/>
      <c r="AF217" s="331"/>
      <c r="AG217" s="209"/>
      <c r="AH217" s="210"/>
      <c r="AI217" s="209"/>
      <c r="AJ217" s="209"/>
      <c r="AK217" s="210"/>
      <c r="AL217" s="209"/>
      <c r="AM217" s="209"/>
      <c r="AN217" s="210"/>
      <c r="AO217" s="209"/>
      <c r="AP217" s="209"/>
      <c r="AQ217" s="210"/>
      <c r="AR217" s="209"/>
      <c r="AS217" s="209"/>
      <c r="AT217" s="210"/>
      <c r="AU217" s="209"/>
      <c r="AV217" s="209"/>
      <c r="AW217" s="210"/>
      <c r="AX217" s="209"/>
      <c r="AY217" s="209"/>
      <c r="AZ217" s="210"/>
      <c r="BA217" s="209"/>
      <c r="BB217" s="209"/>
      <c r="BC217" s="210"/>
      <c r="BD217" s="209"/>
      <c r="BE217" s="209"/>
      <c r="BF217" s="210"/>
      <c r="BG217" s="209"/>
      <c r="BH217" s="209"/>
      <c r="BI217" s="210"/>
      <c r="BJ217" s="55">
        <f t="shared" si="39"/>
        <v>0</v>
      </c>
      <c r="BK217" s="55">
        <f t="shared" si="39"/>
        <v>0</v>
      </c>
      <c r="BL217" s="210"/>
      <c r="BM217" s="269">
        <f t="shared" si="40"/>
        <v>0</v>
      </c>
    </row>
    <row r="218" spans="1:65" hidden="1" x14ac:dyDescent="0.55000000000000004">
      <c r="A218" s="216"/>
      <c r="B218" s="217"/>
      <c r="C218" s="217"/>
      <c r="D218" s="214" t="s">
        <v>40</v>
      </c>
      <c r="E218" s="217"/>
      <c r="F218" s="217"/>
      <c r="G218" s="217"/>
      <c r="H218" s="219"/>
      <c r="I218" s="226"/>
      <c r="J218" s="209"/>
      <c r="K218" s="209"/>
      <c r="L218" s="209"/>
      <c r="M218" s="209"/>
      <c r="N218" s="210"/>
      <c r="O218" s="210"/>
      <c r="P218" s="211" t="e">
        <f t="shared" si="38"/>
        <v>#DIV/0!</v>
      </c>
      <c r="Q218" s="330"/>
      <c r="R218" s="330"/>
      <c r="S218" s="210"/>
      <c r="T218" s="209"/>
      <c r="U218" s="209"/>
      <c r="V218" s="210"/>
      <c r="W218" s="209"/>
      <c r="X218" s="209"/>
      <c r="Y218" s="210"/>
      <c r="Z218" s="209"/>
      <c r="AA218" s="209"/>
      <c r="AB218" s="210"/>
      <c r="AC218" s="209"/>
      <c r="AD218" s="209"/>
      <c r="AE218" s="210"/>
      <c r="AF218" s="331"/>
      <c r="AG218" s="209"/>
      <c r="AH218" s="210"/>
      <c r="AI218" s="209"/>
      <c r="AJ218" s="209"/>
      <c r="AK218" s="210"/>
      <c r="AL218" s="209"/>
      <c r="AM218" s="209"/>
      <c r="AN218" s="210"/>
      <c r="AO218" s="209"/>
      <c r="AP218" s="209"/>
      <c r="AQ218" s="210"/>
      <c r="AR218" s="209"/>
      <c r="AS218" s="209"/>
      <c r="AT218" s="210"/>
      <c r="AU218" s="209"/>
      <c r="AV218" s="209"/>
      <c r="AW218" s="210"/>
      <c r="AX218" s="209"/>
      <c r="AY218" s="209"/>
      <c r="AZ218" s="210"/>
      <c r="BA218" s="209"/>
      <c r="BB218" s="209"/>
      <c r="BC218" s="210"/>
      <c r="BD218" s="209"/>
      <c r="BE218" s="209"/>
      <c r="BF218" s="210"/>
      <c r="BG218" s="209"/>
      <c r="BH218" s="209"/>
      <c r="BI218" s="210"/>
      <c r="BJ218" s="55">
        <f t="shared" si="39"/>
        <v>0</v>
      </c>
      <c r="BK218" s="55">
        <f t="shared" si="39"/>
        <v>0</v>
      </c>
      <c r="BL218" s="210"/>
      <c r="BM218" s="269">
        <f t="shared" si="40"/>
        <v>0</v>
      </c>
    </row>
    <row r="219" spans="1:65" hidden="1" x14ac:dyDescent="0.55000000000000004">
      <c r="A219" s="216"/>
      <c r="B219" s="217"/>
      <c r="C219" s="217"/>
      <c r="D219" s="214"/>
      <c r="E219" s="214" t="s">
        <v>41</v>
      </c>
      <c r="F219" s="217"/>
      <c r="G219" s="217"/>
      <c r="H219" s="219"/>
      <c r="I219" s="226"/>
      <c r="J219" s="209"/>
      <c r="K219" s="209"/>
      <c r="L219" s="209"/>
      <c r="M219" s="209"/>
      <c r="N219" s="210"/>
      <c r="O219" s="210"/>
      <c r="P219" s="211" t="e">
        <f t="shared" si="38"/>
        <v>#DIV/0!</v>
      </c>
      <c r="Q219" s="330"/>
      <c r="R219" s="330"/>
      <c r="S219" s="210"/>
      <c r="T219" s="209"/>
      <c r="U219" s="209"/>
      <c r="V219" s="210"/>
      <c r="W219" s="209"/>
      <c r="X219" s="209"/>
      <c r="Y219" s="210"/>
      <c r="Z219" s="209"/>
      <c r="AA219" s="209"/>
      <c r="AB219" s="210"/>
      <c r="AC219" s="209"/>
      <c r="AD219" s="209"/>
      <c r="AE219" s="210"/>
      <c r="AF219" s="331"/>
      <c r="AG219" s="209"/>
      <c r="AH219" s="210"/>
      <c r="AI219" s="209"/>
      <c r="AJ219" s="209"/>
      <c r="AK219" s="210"/>
      <c r="AL219" s="209"/>
      <c r="AM219" s="209"/>
      <c r="AN219" s="210"/>
      <c r="AO219" s="209"/>
      <c r="AP219" s="209"/>
      <c r="AQ219" s="210"/>
      <c r="AR219" s="209"/>
      <c r="AS219" s="209"/>
      <c r="AT219" s="210"/>
      <c r="AU219" s="209"/>
      <c r="AV219" s="209"/>
      <c r="AW219" s="210"/>
      <c r="AX219" s="209"/>
      <c r="AY219" s="209"/>
      <c r="AZ219" s="210"/>
      <c r="BA219" s="209"/>
      <c r="BB219" s="209"/>
      <c r="BC219" s="210"/>
      <c r="BD219" s="209"/>
      <c r="BE219" s="209"/>
      <c r="BF219" s="210"/>
      <c r="BG219" s="209"/>
      <c r="BH219" s="209"/>
      <c r="BI219" s="210"/>
      <c r="BJ219" s="55">
        <f t="shared" si="39"/>
        <v>0</v>
      </c>
      <c r="BK219" s="55">
        <f t="shared" si="39"/>
        <v>0</v>
      </c>
      <c r="BL219" s="210"/>
      <c r="BM219" s="269">
        <f t="shared" si="40"/>
        <v>0</v>
      </c>
    </row>
    <row r="220" spans="1:65" hidden="1" x14ac:dyDescent="0.55000000000000004">
      <c r="A220" s="216"/>
      <c r="B220" s="217"/>
      <c r="C220" s="217"/>
      <c r="D220" s="214"/>
      <c r="E220" s="217"/>
      <c r="F220" s="214" t="s">
        <v>42</v>
      </c>
      <c r="G220" s="217"/>
      <c r="H220" s="219"/>
      <c r="I220" s="226"/>
      <c r="J220" s="209"/>
      <c r="K220" s="209"/>
      <c r="L220" s="209"/>
      <c r="M220" s="209"/>
      <c r="N220" s="210"/>
      <c r="O220" s="210"/>
      <c r="P220" s="211" t="e">
        <f t="shared" si="38"/>
        <v>#DIV/0!</v>
      </c>
      <c r="Q220" s="330"/>
      <c r="R220" s="330"/>
      <c r="S220" s="210"/>
      <c r="T220" s="209"/>
      <c r="U220" s="209"/>
      <c r="V220" s="210"/>
      <c r="W220" s="209"/>
      <c r="X220" s="209"/>
      <c r="Y220" s="210"/>
      <c r="Z220" s="209"/>
      <c r="AA220" s="209"/>
      <c r="AB220" s="210"/>
      <c r="AC220" s="209"/>
      <c r="AD220" s="209"/>
      <c r="AE220" s="210"/>
      <c r="AF220" s="331"/>
      <c r="AG220" s="209"/>
      <c r="AH220" s="210"/>
      <c r="AI220" s="209"/>
      <c r="AJ220" s="209"/>
      <c r="AK220" s="210"/>
      <c r="AL220" s="209"/>
      <c r="AM220" s="209"/>
      <c r="AN220" s="210"/>
      <c r="AO220" s="209"/>
      <c r="AP220" s="209"/>
      <c r="AQ220" s="210"/>
      <c r="AR220" s="209"/>
      <c r="AS220" s="209"/>
      <c r="AT220" s="210"/>
      <c r="AU220" s="209"/>
      <c r="AV220" s="209"/>
      <c r="AW220" s="210"/>
      <c r="AX220" s="209"/>
      <c r="AY220" s="209"/>
      <c r="AZ220" s="210"/>
      <c r="BA220" s="209"/>
      <c r="BB220" s="209"/>
      <c r="BC220" s="210"/>
      <c r="BD220" s="209"/>
      <c r="BE220" s="209"/>
      <c r="BF220" s="210"/>
      <c r="BG220" s="209"/>
      <c r="BH220" s="209"/>
      <c r="BI220" s="210"/>
      <c r="BJ220" s="55">
        <f t="shared" si="39"/>
        <v>0</v>
      </c>
      <c r="BK220" s="55">
        <f t="shared" si="39"/>
        <v>0</v>
      </c>
      <c r="BL220" s="210"/>
      <c r="BM220" s="269">
        <f t="shared" si="40"/>
        <v>0</v>
      </c>
    </row>
    <row r="221" spans="1:65" hidden="1" x14ac:dyDescent="0.55000000000000004">
      <c r="A221" s="216"/>
      <c r="B221" s="217"/>
      <c r="C221" s="217"/>
      <c r="D221" s="214"/>
      <c r="E221" s="217"/>
      <c r="F221" s="214" t="s">
        <v>47</v>
      </c>
      <c r="G221" s="217"/>
      <c r="H221" s="219"/>
      <c r="I221" s="226"/>
      <c r="J221" s="209"/>
      <c r="K221" s="209"/>
      <c r="L221" s="209"/>
      <c r="M221" s="209"/>
      <c r="N221" s="210"/>
      <c r="O221" s="210"/>
      <c r="P221" s="211" t="e">
        <f t="shared" si="38"/>
        <v>#DIV/0!</v>
      </c>
      <c r="Q221" s="330"/>
      <c r="R221" s="330"/>
      <c r="S221" s="210"/>
      <c r="T221" s="209"/>
      <c r="U221" s="209"/>
      <c r="V221" s="210"/>
      <c r="W221" s="209"/>
      <c r="X221" s="209"/>
      <c r="Y221" s="210"/>
      <c r="Z221" s="209"/>
      <c r="AA221" s="209"/>
      <c r="AB221" s="210"/>
      <c r="AC221" s="209"/>
      <c r="AD221" s="209"/>
      <c r="AE221" s="210"/>
      <c r="AF221" s="331"/>
      <c r="AG221" s="209"/>
      <c r="AH221" s="210"/>
      <c r="AI221" s="209"/>
      <c r="AJ221" s="209"/>
      <c r="AK221" s="210"/>
      <c r="AL221" s="209"/>
      <c r="AM221" s="209"/>
      <c r="AN221" s="210"/>
      <c r="AO221" s="209"/>
      <c r="AP221" s="209"/>
      <c r="AQ221" s="210"/>
      <c r="AR221" s="209"/>
      <c r="AS221" s="209"/>
      <c r="AT221" s="210"/>
      <c r="AU221" s="209"/>
      <c r="AV221" s="209"/>
      <c r="AW221" s="210"/>
      <c r="AX221" s="209"/>
      <c r="AY221" s="209"/>
      <c r="AZ221" s="210"/>
      <c r="BA221" s="209"/>
      <c r="BB221" s="209"/>
      <c r="BC221" s="210"/>
      <c r="BD221" s="209"/>
      <c r="BE221" s="209"/>
      <c r="BF221" s="210"/>
      <c r="BG221" s="209"/>
      <c r="BH221" s="209"/>
      <c r="BI221" s="210"/>
      <c r="BJ221" s="55">
        <f t="shared" si="39"/>
        <v>0</v>
      </c>
      <c r="BK221" s="55">
        <f t="shared" si="39"/>
        <v>0</v>
      </c>
      <c r="BL221" s="210"/>
      <c r="BM221" s="269">
        <f t="shared" si="40"/>
        <v>0</v>
      </c>
    </row>
    <row r="222" spans="1:65" hidden="1" x14ac:dyDescent="0.55000000000000004">
      <c r="A222" s="216"/>
      <c r="B222" s="217"/>
      <c r="C222" s="217"/>
      <c r="D222" s="217"/>
      <c r="E222" s="217"/>
      <c r="F222" s="217" t="s">
        <v>150</v>
      </c>
      <c r="G222" s="217"/>
      <c r="H222" s="219"/>
      <c r="I222" s="226"/>
      <c r="J222" s="209"/>
      <c r="K222" s="209"/>
      <c r="L222" s="209"/>
      <c r="M222" s="209"/>
      <c r="N222" s="210"/>
      <c r="O222" s="210"/>
      <c r="P222" s="211" t="e">
        <f t="shared" si="38"/>
        <v>#DIV/0!</v>
      </c>
      <c r="Q222" s="330"/>
      <c r="R222" s="330"/>
      <c r="S222" s="210"/>
      <c r="T222" s="209"/>
      <c r="U222" s="209"/>
      <c r="V222" s="210"/>
      <c r="W222" s="209"/>
      <c r="X222" s="209"/>
      <c r="Y222" s="210"/>
      <c r="Z222" s="209"/>
      <c r="AA222" s="209"/>
      <c r="AB222" s="210"/>
      <c r="AC222" s="209"/>
      <c r="AD222" s="209"/>
      <c r="AE222" s="210"/>
      <c r="AF222" s="331"/>
      <c r="AG222" s="209"/>
      <c r="AH222" s="210"/>
      <c r="AI222" s="209"/>
      <c r="AJ222" s="209"/>
      <c r="AK222" s="210"/>
      <c r="AL222" s="209"/>
      <c r="AM222" s="209"/>
      <c r="AN222" s="210"/>
      <c r="AO222" s="209"/>
      <c r="AP222" s="209"/>
      <c r="AQ222" s="210"/>
      <c r="AR222" s="209"/>
      <c r="AS222" s="209"/>
      <c r="AT222" s="210"/>
      <c r="AU222" s="209"/>
      <c r="AV222" s="209"/>
      <c r="AW222" s="210"/>
      <c r="AX222" s="209"/>
      <c r="AY222" s="209"/>
      <c r="AZ222" s="210"/>
      <c r="BA222" s="209"/>
      <c r="BB222" s="209"/>
      <c r="BC222" s="210"/>
      <c r="BD222" s="209"/>
      <c r="BE222" s="209"/>
      <c r="BF222" s="210"/>
      <c r="BG222" s="209"/>
      <c r="BH222" s="209"/>
      <c r="BI222" s="210"/>
      <c r="BJ222" s="55">
        <f t="shared" si="39"/>
        <v>0</v>
      </c>
      <c r="BK222" s="55">
        <f t="shared" si="39"/>
        <v>0</v>
      </c>
      <c r="BL222" s="210"/>
      <c r="BM222" s="269">
        <f t="shared" si="40"/>
        <v>0</v>
      </c>
    </row>
    <row r="223" spans="1:65" hidden="1" x14ac:dyDescent="0.55000000000000004">
      <c r="A223" s="216"/>
      <c r="B223" s="217"/>
      <c r="C223" s="217"/>
      <c r="D223" s="214"/>
      <c r="E223" s="217"/>
      <c r="F223" s="214" t="s">
        <v>59</v>
      </c>
      <c r="G223" s="217"/>
      <c r="H223" s="219"/>
      <c r="I223" s="226"/>
      <c r="J223" s="209"/>
      <c r="K223" s="209"/>
      <c r="L223" s="209"/>
      <c r="M223" s="209"/>
      <c r="N223" s="210"/>
      <c r="O223" s="210"/>
      <c r="P223" s="211" t="e">
        <f t="shared" si="38"/>
        <v>#DIV/0!</v>
      </c>
      <c r="Q223" s="330"/>
      <c r="R223" s="330"/>
      <c r="S223" s="210"/>
      <c r="T223" s="209"/>
      <c r="U223" s="209"/>
      <c r="V223" s="210"/>
      <c r="W223" s="209"/>
      <c r="X223" s="209"/>
      <c r="Y223" s="210"/>
      <c r="Z223" s="209"/>
      <c r="AA223" s="209"/>
      <c r="AB223" s="210"/>
      <c r="AC223" s="209"/>
      <c r="AD223" s="209"/>
      <c r="AE223" s="210"/>
      <c r="AF223" s="331"/>
      <c r="AG223" s="209"/>
      <c r="AH223" s="210"/>
      <c r="AI223" s="209"/>
      <c r="AJ223" s="209"/>
      <c r="AK223" s="210"/>
      <c r="AL223" s="209"/>
      <c r="AM223" s="209"/>
      <c r="AN223" s="210"/>
      <c r="AO223" s="209"/>
      <c r="AP223" s="209"/>
      <c r="AQ223" s="210"/>
      <c r="AR223" s="209"/>
      <c r="AS223" s="209"/>
      <c r="AT223" s="210"/>
      <c r="AU223" s="209"/>
      <c r="AV223" s="209"/>
      <c r="AW223" s="210"/>
      <c r="AX223" s="209"/>
      <c r="AY223" s="209"/>
      <c r="AZ223" s="210"/>
      <c r="BA223" s="209"/>
      <c r="BB223" s="209"/>
      <c r="BC223" s="210"/>
      <c r="BD223" s="209"/>
      <c r="BE223" s="209"/>
      <c r="BF223" s="210"/>
      <c r="BG223" s="209"/>
      <c r="BH223" s="209"/>
      <c r="BI223" s="210"/>
      <c r="BJ223" s="55">
        <f t="shared" si="39"/>
        <v>0</v>
      </c>
      <c r="BK223" s="55">
        <f t="shared" si="39"/>
        <v>0</v>
      </c>
      <c r="BL223" s="210"/>
      <c r="BM223" s="269">
        <f t="shared" si="40"/>
        <v>0</v>
      </c>
    </row>
    <row r="224" spans="1:65" hidden="1" x14ac:dyDescent="0.55000000000000004">
      <c r="A224" s="216"/>
      <c r="B224" s="217"/>
      <c r="C224" s="217"/>
      <c r="D224" s="214"/>
      <c r="E224" s="217"/>
      <c r="F224" s="91" t="s">
        <v>151</v>
      </c>
      <c r="G224" s="217"/>
      <c r="H224" s="219"/>
      <c r="I224" s="226"/>
      <c r="J224" s="209"/>
      <c r="K224" s="209"/>
      <c r="L224" s="209"/>
      <c r="M224" s="209"/>
      <c r="N224" s="210"/>
      <c r="O224" s="210"/>
      <c r="P224" s="211" t="e">
        <f t="shared" si="38"/>
        <v>#DIV/0!</v>
      </c>
      <c r="Q224" s="330"/>
      <c r="R224" s="330"/>
      <c r="S224" s="210"/>
      <c r="T224" s="209"/>
      <c r="U224" s="209"/>
      <c r="V224" s="210"/>
      <c r="W224" s="209"/>
      <c r="X224" s="209"/>
      <c r="Y224" s="210"/>
      <c r="Z224" s="209"/>
      <c r="AA224" s="209"/>
      <c r="AB224" s="210"/>
      <c r="AC224" s="209"/>
      <c r="AD224" s="209"/>
      <c r="AE224" s="210"/>
      <c r="AF224" s="331"/>
      <c r="AG224" s="209"/>
      <c r="AH224" s="210"/>
      <c r="AI224" s="209"/>
      <c r="AJ224" s="209"/>
      <c r="AK224" s="210"/>
      <c r="AL224" s="209"/>
      <c r="AM224" s="209"/>
      <c r="AN224" s="210"/>
      <c r="AO224" s="209"/>
      <c r="AP224" s="209"/>
      <c r="AQ224" s="210"/>
      <c r="AR224" s="209"/>
      <c r="AS224" s="209"/>
      <c r="AT224" s="210"/>
      <c r="AU224" s="209"/>
      <c r="AV224" s="209"/>
      <c r="AW224" s="210"/>
      <c r="AX224" s="209"/>
      <c r="AY224" s="209"/>
      <c r="AZ224" s="210"/>
      <c r="BA224" s="209"/>
      <c r="BB224" s="209"/>
      <c r="BC224" s="210"/>
      <c r="BD224" s="209"/>
      <c r="BE224" s="209"/>
      <c r="BF224" s="210"/>
      <c r="BG224" s="209"/>
      <c r="BH224" s="209"/>
      <c r="BI224" s="210"/>
      <c r="BJ224" s="55">
        <f t="shared" si="39"/>
        <v>0</v>
      </c>
      <c r="BK224" s="55">
        <f t="shared" si="39"/>
        <v>0</v>
      </c>
      <c r="BL224" s="210"/>
      <c r="BM224" s="269">
        <f t="shared" si="40"/>
        <v>0</v>
      </c>
    </row>
    <row r="225" spans="1:65" hidden="1" x14ac:dyDescent="0.55000000000000004">
      <c r="A225" s="216"/>
      <c r="B225" s="217"/>
      <c r="C225" s="217"/>
      <c r="D225" s="214"/>
      <c r="E225" s="217"/>
      <c r="F225" s="91" t="s">
        <v>152</v>
      </c>
      <c r="G225" s="217"/>
      <c r="H225" s="219"/>
      <c r="I225" s="226"/>
      <c r="J225" s="209"/>
      <c r="K225" s="209"/>
      <c r="L225" s="209"/>
      <c r="M225" s="209"/>
      <c r="N225" s="210"/>
      <c r="O225" s="210"/>
      <c r="P225" s="211" t="e">
        <f t="shared" si="38"/>
        <v>#DIV/0!</v>
      </c>
      <c r="Q225" s="330"/>
      <c r="R225" s="330"/>
      <c r="S225" s="210"/>
      <c r="T225" s="209"/>
      <c r="U225" s="209"/>
      <c r="V225" s="210"/>
      <c r="W225" s="209"/>
      <c r="X225" s="209"/>
      <c r="Y225" s="210"/>
      <c r="Z225" s="209"/>
      <c r="AA225" s="209"/>
      <c r="AB225" s="210"/>
      <c r="AC225" s="209"/>
      <c r="AD225" s="209"/>
      <c r="AE225" s="210"/>
      <c r="AF225" s="331"/>
      <c r="AG225" s="209"/>
      <c r="AH225" s="210"/>
      <c r="AI225" s="209"/>
      <c r="AJ225" s="209"/>
      <c r="AK225" s="210"/>
      <c r="AL225" s="209"/>
      <c r="AM225" s="209"/>
      <c r="AN225" s="210"/>
      <c r="AO225" s="209"/>
      <c r="AP225" s="209"/>
      <c r="AQ225" s="210"/>
      <c r="AR225" s="209"/>
      <c r="AS225" s="209"/>
      <c r="AT225" s="210"/>
      <c r="AU225" s="209"/>
      <c r="AV225" s="209"/>
      <c r="AW225" s="210"/>
      <c r="AX225" s="209"/>
      <c r="AY225" s="209"/>
      <c r="AZ225" s="210"/>
      <c r="BA225" s="209"/>
      <c r="BB225" s="209"/>
      <c r="BC225" s="210"/>
      <c r="BD225" s="209"/>
      <c r="BE225" s="209"/>
      <c r="BF225" s="210"/>
      <c r="BG225" s="209"/>
      <c r="BH225" s="209"/>
      <c r="BI225" s="210"/>
      <c r="BJ225" s="55">
        <f t="shared" si="39"/>
        <v>0</v>
      </c>
      <c r="BK225" s="55">
        <f t="shared" si="39"/>
        <v>0</v>
      </c>
      <c r="BL225" s="210"/>
      <c r="BM225" s="269">
        <f t="shared" si="40"/>
        <v>0</v>
      </c>
    </row>
    <row r="226" spans="1:65" hidden="1" x14ac:dyDescent="0.55000000000000004">
      <c r="A226" s="216"/>
      <c r="B226" s="217"/>
      <c r="C226" s="217"/>
      <c r="D226" s="214"/>
      <c r="E226" s="217"/>
      <c r="F226" s="217" t="s">
        <v>153</v>
      </c>
      <c r="G226" s="217"/>
      <c r="H226" s="219"/>
      <c r="I226" s="226"/>
      <c r="J226" s="209"/>
      <c r="K226" s="209"/>
      <c r="L226" s="209"/>
      <c r="M226" s="209"/>
      <c r="N226" s="210"/>
      <c r="O226" s="210"/>
      <c r="P226" s="211" t="e">
        <f t="shared" si="38"/>
        <v>#DIV/0!</v>
      </c>
      <c r="Q226" s="330"/>
      <c r="R226" s="330"/>
      <c r="S226" s="210"/>
      <c r="T226" s="209"/>
      <c r="U226" s="209"/>
      <c r="V226" s="210"/>
      <c r="W226" s="209"/>
      <c r="X226" s="209"/>
      <c r="Y226" s="210"/>
      <c r="Z226" s="209"/>
      <c r="AA226" s="209"/>
      <c r="AB226" s="210"/>
      <c r="AC226" s="209"/>
      <c r="AD226" s="209"/>
      <c r="AE226" s="210"/>
      <c r="AF226" s="331"/>
      <c r="AG226" s="209"/>
      <c r="AH226" s="210"/>
      <c r="AI226" s="209"/>
      <c r="AJ226" s="209"/>
      <c r="AK226" s="210"/>
      <c r="AL226" s="209"/>
      <c r="AM226" s="209"/>
      <c r="AN226" s="210"/>
      <c r="AO226" s="209"/>
      <c r="AP226" s="209"/>
      <c r="AQ226" s="210"/>
      <c r="AR226" s="209"/>
      <c r="AS226" s="209"/>
      <c r="AT226" s="210"/>
      <c r="AU226" s="209"/>
      <c r="AV226" s="209"/>
      <c r="AW226" s="210"/>
      <c r="AX226" s="209"/>
      <c r="AY226" s="209"/>
      <c r="AZ226" s="210"/>
      <c r="BA226" s="209"/>
      <c r="BB226" s="209"/>
      <c r="BC226" s="210"/>
      <c r="BD226" s="209"/>
      <c r="BE226" s="209"/>
      <c r="BF226" s="210"/>
      <c r="BG226" s="209"/>
      <c r="BH226" s="209"/>
      <c r="BI226" s="210"/>
      <c r="BJ226" s="55">
        <f t="shared" si="39"/>
        <v>0</v>
      </c>
      <c r="BK226" s="55">
        <f t="shared" si="39"/>
        <v>0</v>
      </c>
      <c r="BL226" s="210"/>
      <c r="BM226" s="269">
        <f t="shared" si="40"/>
        <v>0</v>
      </c>
    </row>
    <row r="227" spans="1:65" hidden="1" x14ac:dyDescent="0.55000000000000004">
      <c r="A227" s="216"/>
      <c r="B227" s="217"/>
      <c r="C227" s="217"/>
      <c r="D227" s="217"/>
      <c r="E227" s="217"/>
      <c r="F227" s="217" t="s">
        <v>154</v>
      </c>
      <c r="G227" s="217"/>
      <c r="H227" s="219"/>
      <c r="I227" s="226"/>
      <c r="J227" s="209"/>
      <c r="K227" s="209"/>
      <c r="L227" s="209"/>
      <c r="M227" s="209"/>
      <c r="N227" s="210"/>
      <c r="O227" s="210"/>
      <c r="P227" s="211" t="e">
        <f t="shared" si="38"/>
        <v>#DIV/0!</v>
      </c>
      <c r="Q227" s="330"/>
      <c r="R227" s="330"/>
      <c r="S227" s="210"/>
      <c r="T227" s="209"/>
      <c r="U227" s="209"/>
      <c r="V227" s="210"/>
      <c r="W227" s="209"/>
      <c r="X227" s="209"/>
      <c r="Y227" s="210"/>
      <c r="Z227" s="209"/>
      <c r="AA227" s="209"/>
      <c r="AB227" s="210"/>
      <c r="AC227" s="209"/>
      <c r="AD227" s="209"/>
      <c r="AE227" s="210"/>
      <c r="AF227" s="331"/>
      <c r="AG227" s="209"/>
      <c r="AH227" s="210"/>
      <c r="AI227" s="209"/>
      <c r="AJ227" s="209"/>
      <c r="AK227" s="210"/>
      <c r="AL227" s="209"/>
      <c r="AM227" s="209"/>
      <c r="AN227" s="210"/>
      <c r="AO227" s="209"/>
      <c r="AP227" s="209"/>
      <c r="AQ227" s="210"/>
      <c r="AR227" s="209"/>
      <c r="AS227" s="209"/>
      <c r="AT227" s="210"/>
      <c r="AU227" s="209"/>
      <c r="AV227" s="209"/>
      <c r="AW227" s="210"/>
      <c r="AX227" s="209"/>
      <c r="AY227" s="209"/>
      <c r="AZ227" s="210"/>
      <c r="BA227" s="209"/>
      <c r="BB227" s="209"/>
      <c r="BC227" s="210"/>
      <c r="BD227" s="209"/>
      <c r="BE227" s="209"/>
      <c r="BF227" s="210"/>
      <c r="BG227" s="209"/>
      <c r="BH227" s="209"/>
      <c r="BI227" s="210"/>
      <c r="BJ227" s="55">
        <f t="shared" si="39"/>
        <v>0</v>
      </c>
      <c r="BK227" s="55">
        <f t="shared" si="39"/>
        <v>0</v>
      </c>
      <c r="BL227" s="210"/>
      <c r="BM227" s="269">
        <f t="shared" si="40"/>
        <v>0</v>
      </c>
    </row>
    <row r="228" spans="1:65" hidden="1" x14ac:dyDescent="0.55000000000000004">
      <c r="A228" s="216"/>
      <c r="B228" s="217"/>
      <c r="C228" s="217"/>
      <c r="D228" s="214"/>
      <c r="E228" s="214" t="s">
        <v>67</v>
      </c>
      <c r="F228" s="214"/>
      <c r="G228" s="217"/>
      <c r="H228" s="219"/>
      <c r="I228" s="226"/>
      <c r="J228" s="209"/>
      <c r="K228" s="209"/>
      <c r="L228" s="209"/>
      <c r="M228" s="209"/>
      <c r="N228" s="210"/>
      <c r="O228" s="210"/>
      <c r="P228" s="211" t="e">
        <f t="shared" si="38"/>
        <v>#DIV/0!</v>
      </c>
      <c r="Q228" s="330"/>
      <c r="R228" s="330"/>
      <c r="S228" s="210"/>
      <c r="T228" s="209"/>
      <c r="U228" s="209"/>
      <c r="V228" s="210"/>
      <c r="W228" s="209"/>
      <c r="X228" s="209"/>
      <c r="Y228" s="210"/>
      <c r="Z228" s="209"/>
      <c r="AA228" s="209"/>
      <c r="AB228" s="210"/>
      <c r="AC228" s="209"/>
      <c r="AD228" s="209"/>
      <c r="AE228" s="210"/>
      <c r="AF228" s="331"/>
      <c r="AG228" s="209"/>
      <c r="AH228" s="210"/>
      <c r="AI228" s="209"/>
      <c r="AJ228" s="209"/>
      <c r="AK228" s="210"/>
      <c r="AL228" s="209"/>
      <c r="AM228" s="209"/>
      <c r="AN228" s="210"/>
      <c r="AO228" s="209"/>
      <c r="AP228" s="209"/>
      <c r="AQ228" s="210"/>
      <c r="AR228" s="209"/>
      <c r="AS228" s="209"/>
      <c r="AT228" s="210"/>
      <c r="AU228" s="209"/>
      <c r="AV228" s="209"/>
      <c r="AW228" s="210"/>
      <c r="AX228" s="209"/>
      <c r="AY228" s="209"/>
      <c r="AZ228" s="210"/>
      <c r="BA228" s="209"/>
      <c r="BB228" s="209"/>
      <c r="BC228" s="210"/>
      <c r="BD228" s="209"/>
      <c r="BE228" s="209"/>
      <c r="BF228" s="210"/>
      <c r="BG228" s="209"/>
      <c r="BH228" s="209"/>
      <c r="BI228" s="210"/>
      <c r="BJ228" s="55">
        <f t="shared" si="39"/>
        <v>0</v>
      </c>
      <c r="BK228" s="55">
        <f t="shared" si="39"/>
        <v>0</v>
      </c>
      <c r="BL228" s="210"/>
      <c r="BM228" s="269">
        <f t="shared" si="40"/>
        <v>0</v>
      </c>
    </row>
    <row r="229" spans="1:65" s="31" customFormat="1" hidden="1" x14ac:dyDescent="0.55000000000000004">
      <c r="A229" s="213"/>
      <c r="B229" s="214"/>
      <c r="C229" s="214"/>
      <c r="D229" s="214" t="s">
        <v>77</v>
      </c>
      <c r="E229" s="214"/>
      <c r="F229" s="214"/>
      <c r="G229" s="214"/>
      <c r="H229" s="215"/>
      <c r="I229" s="226"/>
      <c r="J229" s="209"/>
      <c r="K229" s="209"/>
      <c r="L229" s="209"/>
      <c r="M229" s="209"/>
      <c r="N229" s="210"/>
      <c r="O229" s="210"/>
      <c r="P229" s="211" t="e">
        <f t="shared" si="38"/>
        <v>#DIV/0!</v>
      </c>
      <c r="Q229" s="330"/>
      <c r="R229" s="330"/>
      <c r="S229" s="210"/>
      <c r="T229" s="209"/>
      <c r="U229" s="209"/>
      <c r="V229" s="210"/>
      <c r="W229" s="209"/>
      <c r="X229" s="209"/>
      <c r="Y229" s="210"/>
      <c r="Z229" s="209"/>
      <c r="AA229" s="209"/>
      <c r="AB229" s="210"/>
      <c r="AC229" s="209"/>
      <c r="AD229" s="209"/>
      <c r="AE229" s="210"/>
      <c r="AF229" s="331"/>
      <c r="AG229" s="209"/>
      <c r="AH229" s="210"/>
      <c r="AI229" s="209"/>
      <c r="AJ229" s="209"/>
      <c r="AK229" s="210"/>
      <c r="AL229" s="209"/>
      <c r="AM229" s="209"/>
      <c r="AN229" s="210"/>
      <c r="AO229" s="209"/>
      <c r="AP229" s="209"/>
      <c r="AQ229" s="210"/>
      <c r="AR229" s="209"/>
      <c r="AS229" s="209"/>
      <c r="AT229" s="210"/>
      <c r="AU229" s="209"/>
      <c r="AV229" s="209"/>
      <c r="AW229" s="210"/>
      <c r="AX229" s="209"/>
      <c r="AY229" s="209"/>
      <c r="AZ229" s="210"/>
      <c r="BA229" s="209"/>
      <c r="BB229" s="209"/>
      <c r="BC229" s="210"/>
      <c r="BD229" s="209"/>
      <c r="BE229" s="209"/>
      <c r="BF229" s="210"/>
      <c r="BG229" s="209"/>
      <c r="BH229" s="209"/>
      <c r="BI229" s="210"/>
      <c r="BJ229" s="55">
        <f t="shared" si="39"/>
        <v>0</v>
      </c>
      <c r="BK229" s="55">
        <f t="shared" si="39"/>
        <v>0</v>
      </c>
      <c r="BL229" s="210"/>
      <c r="BM229" s="269">
        <f t="shared" si="40"/>
        <v>0</v>
      </c>
    </row>
    <row r="230" spans="1:65" s="31" customFormat="1" hidden="1" x14ac:dyDescent="0.55000000000000004">
      <c r="A230" s="213"/>
      <c r="B230" s="214"/>
      <c r="C230" s="214"/>
      <c r="D230" s="214"/>
      <c r="E230" s="214" t="s">
        <v>78</v>
      </c>
      <c r="F230" s="214"/>
      <c r="G230" s="214"/>
      <c r="H230" s="215"/>
      <c r="I230" s="226"/>
      <c r="J230" s="209"/>
      <c r="K230" s="209"/>
      <c r="L230" s="209"/>
      <c r="M230" s="209"/>
      <c r="N230" s="210"/>
      <c r="O230" s="210"/>
      <c r="P230" s="211" t="e">
        <f t="shared" si="38"/>
        <v>#DIV/0!</v>
      </c>
      <c r="Q230" s="330"/>
      <c r="R230" s="330"/>
      <c r="S230" s="210"/>
      <c r="T230" s="209"/>
      <c r="U230" s="209"/>
      <c r="V230" s="210"/>
      <c r="W230" s="209"/>
      <c r="X230" s="209"/>
      <c r="Y230" s="210"/>
      <c r="Z230" s="209"/>
      <c r="AA230" s="209"/>
      <c r="AB230" s="210"/>
      <c r="AC230" s="209"/>
      <c r="AD230" s="209"/>
      <c r="AE230" s="210"/>
      <c r="AF230" s="331"/>
      <c r="AG230" s="209"/>
      <c r="AH230" s="210"/>
      <c r="AI230" s="209"/>
      <c r="AJ230" s="209"/>
      <c r="AK230" s="210"/>
      <c r="AL230" s="209"/>
      <c r="AM230" s="209"/>
      <c r="AN230" s="210"/>
      <c r="AO230" s="209"/>
      <c r="AP230" s="209"/>
      <c r="AQ230" s="210"/>
      <c r="AR230" s="209"/>
      <c r="AS230" s="209"/>
      <c r="AT230" s="210"/>
      <c r="AU230" s="209"/>
      <c r="AV230" s="209"/>
      <c r="AW230" s="210"/>
      <c r="AX230" s="209"/>
      <c r="AY230" s="209"/>
      <c r="AZ230" s="210"/>
      <c r="BA230" s="209"/>
      <c r="BB230" s="209"/>
      <c r="BC230" s="210"/>
      <c r="BD230" s="209"/>
      <c r="BE230" s="209"/>
      <c r="BF230" s="210"/>
      <c r="BG230" s="209"/>
      <c r="BH230" s="209"/>
      <c r="BI230" s="210"/>
      <c r="BJ230" s="55">
        <f t="shared" si="39"/>
        <v>0</v>
      </c>
      <c r="BK230" s="55">
        <f t="shared" si="39"/>
        <v>0</v>
      </c>
      <c r="BL230" s="210"/>
      <c r="BM230" s="269">
        <f t="shared" si="40"/>
        <v>0</v>
      </c>
    </row>
    <row r="231" spans="1:65" s="31" customFormat="1" hidden="1" x14ac:dyDescent="0.55000000000000004">
      <c r="A231" s="213"/>
      <c r="B231" s="214"/>
      <c r="C231" s="214"/>
      <c r="D231" s="214"/>
      <c r="E231" s="214"/>
      <c r="F231" s="214" t="s">
        <v>79</v>
      </c>
      <c r="G231" s="214"/>
      <c r="H231" s="215"/>
      <c r="I231" s="226"/>
      <c r="J231" s="209"/>
      <c r="K231" s="209"/>
      <c r="L231" s="209"/>
      <c r="M231" s="209"/>
      <c r="N231" s="210"/>
      <c r="O231" s="210"/>
      <c r="P231" s="211" t="e">
        <f t="shared" si="38"/>
        <v>#DIV/0!</v>
      </c>
      <c r="Q231" s="330"/>
      <c r="R231" s="330"/>
      <c r="S231" s="210"/>
      <c r="T231" s="209"/>
      <c r="U231" s="209"/>
      <c r="V231" s="210"/>
      <c r="W231" s="209"/>
      <c r="X231" s="209"/>
      <c r="Y231" s="210"/>
      <c r="Z231" s="209"/>
      <c r="AA231" s="209"/>
      <c r="AB231" s="210"/>
      <c r="AC231" s="209"/>
      <c r="AD231" s="209"/>
      <c r="AE231" s="210"/>
      <c r="AF231" s="331"/>
      <c r="AG231" s="209"/>
      <c r="AH231" s="210"/>
      <c r="AI231" s="209"/>
      <c r="AJ231" s="209"/>
      <c r="AK231" s="210"/>
      <c r="AL231" s="209"/>
      <c r="AM231" s="209"/>
      <c r="AN231" s="210"/>
      <c r="AO231" s="209"/>
      <c r="AP231" s="209"/>
      <c r="AQ231" s="210"/>
      <c r="AR231" s="209"/>
      <c r="AS231" s="209"/>
      <c r="AT231" s="210"/>
      <c r="AU231" s="209"/>
      <c r="AV231" s="209"/>
      <c r="AW231" s="210"/>
      <c r="AX231" s="209"/>
      <c r="AY231" s="209"/>
      <c r="AZ231" s="210"/>
      <c r="BA231" s="209"/>
      <c r="BB231" s="209"/>
      <c r="BC231" s="210"/>
      <c r="BD231" s="209"/>
      <c r="BE231" s="209"/>
      <c r="BF231" s="210"/>
      <c r="BG231" s="209"/>
      <c r="BH231" s="209"/>
      <c r="BI231" s="210"/>
      <c r="BJ231" s="55">
        <f t="shared" si="39"/>
        <v>0</v>
      </c>
      <c r="BK231" s="55">
        <f t="shared" si="39"/>
        <v>0</v>
      </c>
      <c r="BL231" s="210"/>
      <c r="BM231" s="269">
        <f t="shared" si="40"/>
        <v>0</v>
      </c>
    </row>
    <row r="232" spans="1:65" hidden="1" x14ac:dyDescent="0.55000000000000004">
      <c r="A232" s="216"/>
      <c r="B232" s="217"/>
      <c r="C232" s="217"/>
      <c r="D232" s="214"/>
      <c r="E232" s="217"/>
      <c r="F232" s="92" t="s">
        <v>155</v>
      </c>
      <c r="G232" s="217"/>
      <c r="H232" s="219"/>
      <c r="I232" s="226"/>
      <c r="J232" s="209"/>
      <c r="K232" s="209"/>
      <c r="L232" s="209"/>
      <c r="M232" s="209"/>
      <c r="N232" s="210"/>
      <c r="O232" s="210"/>
      <c r="P232" s="211" t="e">
        <f t="shared" si="38"/>
        <v>#DIV/0!</v>
      </c>
      <c r="Q232" s="330"/>
      <c r="R232" s="330"/>
      <c r="S232" s="210"/>
      <c r="T232" s="209"/>
      <c r="U232" s="209"/>
      <c r="V232" s="210"/>
      <c r="W232" s="209"/>
      <c r="X232" s="209"/>
      <c r="Y232" s="210"/>
      <c r="Z232" s="209"/>
      <c r="AA232" s="209"/>
      <c r="AB232" s="210"/>
      <c r="AC232" s="209"/>
      <c r="AD232" s="209"/>
      <c r="AE232" s="210"/>
      <c r="AF232" s="331"/>
      <c r="AG232" s="209"/>
      <c r="AH232" s="210"/>
      <c r="AI232" s="209"/>
      <c r="AJ232" s="209"/>
      <c r="AK232" s="210"/>
      <c r="AL232" s="209"/>
      <c r="AM232" s="209"/>
      <c r="AN232" s="210"/>
      <c r="AO232" s="209"/>
      <c r="AP232" s="209"/>
      <c r="AQ232" s="210"/>
      <c r="AR232" s="209"/>
      <c r="AS232" s="209"/>
      <c r="AT232" s="210"/>
      <c r="AU232" s="209"/>
      <c r="AV232" s="209"/>
      <c r="AW232" s="210"/>
      <c r="AX232" s="209"/>
      <c r="AY232" s="209"/>
      <c r="AZ232" s="210"/>
      <c r="BA232" s="209"/>
      <c r="BB232" s="209"/>
      <c r="BC232" s="210"/>
      <c r="BD232" s="209"/>
      <c r="BE232" s="209"/>
      <c r="BF232" s="210"/>
      <c r="BG232" s="209"/>
      <c r="BH232" s="209"/>
      <c r="BI232" s="210"/>
      <c r="BJ232" s="55">
        <f t="shared" si="39"/>
        <v>0</v>
      </c>
      <c r="BK232" s="55">
        <f t="shared" si="39"/>
        <v>0</v>
      </c>
      <c r="BL232" s="210"/>
      <c r="BM232" s="269">
        <f t="shared" si="40"/>
        <v>0</v>
      </c>
    </row>
    <row r="233" spans="1:65" hidden="1" x14ac:dyDescent="0.55000000000000004">
      <c r="A233" s="216"/>
      <c r="B233" s="217"/>
      <c r="C233" s="217"/>
      <c r="D233" s="214"/>
      <c r="E233" s="217"/>
      <c r="F233" s="87" t="s">
        <v>156</v>
      </c>
      <c r="G233" s="217"/>
      <c r="H233" s="219"/>
      <c r="I233" s="226"/>
      <c r="J233" s="209"/>
      <c r="K233" s="209"/>
      <c r="L233" s="209"/>
      <c r="M233" s="209"/>
      <c r="N233" s="210"/>
      <c r="O233" s="210"/>
      <c r="P233" s="211" t="e">
        <f t="shared" si="38"/>
        <v>#DIV/0!</v>
      </c>
      <c r="Q233" s="330"/>
      <c r="R233" s="330"/>
      <c r="S233" s="210"/>
      <c r="T233" s="209"/>
      <c r="U233" s="209"/>
      <c r="V233" s="210"/>
      <c r="W233" s="209"/>
      <c r="X233" s="209"/>
      <c r="Y233" s="210"/>
      <c r="Z233" s="209"/>
      <c r="AA233" s="209"/>
      <c r="AB233" s="210"/>
      <c r="AC233" s="209"/>
      <c r="AD233" s="209"/>
      <c r="AE233" s="210"/>
      <c r="AF233" s="331"/>
      <c r="AG233" s="209"/>
      <c r="AH233" s="210"/>
      <c r="AI233" s="209"/>
      <c r="AJ233" s="209"/>
      <c r="AK233" s="210"/>
      <c r="AL233" s="209"/>
      <c r="AM233" s="209"/>
      <c r="AN233" s="210"/>
      <c r="AO233" s="209"/>
      <c r="AP233" s="209"/>
      <c r="AQ233" s="210"/>
      <c r="AR233" s="209"/>
      <c r="AS233" s="209"/>
      <c r="AT233" s="210"/>
      <c r="AU233" s="209"/>
      <c r="AV233" s="209"/>
      <c r="AW233" s="210"/>
      <c r="AX233" s="209"/>
      <c r="AY233" s="209"/>
      <c r="AZ233" s="210"/>
      <c r="BA233" s="209"/>
      <c r="BB233" s="209"/>
      <c r="BC233" s="210"/>
      <c r="BD233" s="209"/>
      <c r="BE233" s="209"/>
      <c r="BF233" s="210"/>
      <c r="BG233" s="209"/>
      <c r="BH233" s="209"/>
      <c r="BI233" s="210"/>
      <c r="BJ233" s="55">
        <f t="shared" si="39"/>
        <v>0</v>
      </c>
      <c r="BK233" s="55">
        <f t="shared" si="39"/>
        <v>0</v>
      </c>
      <c r="BL233" s="210"/>
      <c r="BM233" s="269">
        <f t="shared" si="40"/>
        <v>0</v>
      </c>
    </row>
    <row r="234" spans="1:65" hidden="1" x14ac:dyDescent="0.55000000000000004">
      <c r="A234" s="216"/>
      <c r="B234" s="217"/>
      <c r="C234" s="217"/>
      <c r="D234" s="214"/>
      <c r="E234" s="217"/>
      <c r="F234" s="241" t="s">
        <v>157</v>
      </c>
      <c r="G234" s="217"/>
      <c r="H234" s="219"/>
      <c r="I234" s="226"/>
      <c r="J234" s="209"/>
      <c r="K234" s="209"/>
      <c r="L234" s="209"/>
      <c r="M234" s="209"/>
      <c r="N234" s="210"/>
      <c r="O234" s="210"/>
      <c r="P234" s="211" t="e">
        <f t="shared" si="38"/>
        <v>#DIV/0!</v>
      </c>
      <c r="Q234" s="330"/>
      <c r="R234" s="330"/>
      <c r="S234" s="210"/>
      <c r="T234" s="209"/>
      <c r="U234" s="209"/>
      <c r="V234" s="210"/>
      <c r="W234" s="209"/>
      <c r="X234" s="209"/>
      <c r="Y234" s="210"/>
      <c r="Z234" s="209"/>
      <c r="AA234" s="209"/>
      <c r="AB234" s="210"/>
      <c r="AC234" s="209"/>
      <c r="AD234" s="209"/>
      <c r="AE234" s="210"/>
      <c r="AF234" s="331"/>
      <c r="AG234" s="209"/>
      <c r="AH234" s="210"/>
      <c r="AI234" s="209"/>
      <c r="AJ234" s="209"/>
      <c r="AK234" s="210"/>
      <c r="AL234" s="209"/>
      <c r="AM234" s="209"/>
      <c r="AN234" s="210"/>
      <c r="AO234" s="209"/>
      <c r="AP234" s="209"/>
      <c r="AQ234" s="210"/>
      <c r="AR234" s="209"/>
      <c r="AS234" s="209"/>
      <c r="AT234" s="210"/>
      <c r="AU234" s="209"/>
      <c r="AV234" s="209"/>
      <c r="AW234" s="210"/>
      <c r="AX234" s="209"/>
      <c r="AY234" s="209"/>
      <c r="AZ234" s="210"/>
      <c r="BA234" s="209"/>
      <c r="BB234" s="209"/>
      <c r="BC234" s="210"/>
      <c r="BD234" s="209"/>
      <c r="BE234" s="209"/>
      <c r="BF234" s="210"/>
      <c r="BG234" s="209"/>
      <c r="BH234" s="209"/>
      <c r="BI234" s="210"/>
      <c r="BJ234" s="55">
        <f t="shared" si="39"/>
        <v>0</v>
      </c>
      <c r="BK234" s="55">
        <f t="shared" si="39"/>
        <v>0</v>
      </c>
      <c r="BL234" s="210"/>
      <c r="BM234" s="269">
        <f t="shared" si="40"/>
        <v>0</v>
      </c>
    </row>
    <row r="235" spans="1:65" hidden="1" x14ac:dyDescent="0.55000000000000004">
      <c r="A235" s="216"/>
      <c r="B235" s="217"/>
      <c r="C235" s="217"/>
      <c r="D235" s="214"/>
      <c r="E235" s="217"/>
      <c r="F235" s="241" t="s">
        <v>158</v>
      </c>
      <c r="G235" s="217"/>
      <c r="H235" s="219"/>
      <c r="I235" s="226"/>
      <c r="J235" s="209"/>
      <c r="K235" s="209"/>
      <c r="L235" s="209"/>
      <c r="M235" s="209"/>
      <c r="N235" s="210"/>
      <c r="O235" s="210"/>
      <c r="P235" s="211" t="e">
        <f t="shared" si="38"/>
        <v>#DIV/0!</v>
      </c>
      <c r="Q235" s="330"/>
      <c r="R235" s="330"/>
      <c r="S235" s="210"/>
      <c r="T235" s="209"/>
      <c r="U235" s="209"/>
      <c r="V235" s="210"/>
      <c r="W235" s="209"/>
      <c r="X235" s="209"/>
      <c r="Y235" s="210"/>
      <c r="Z235" s="209"/>
      <c r="AA235" s="209"/>
      <c r="AB235" s="210"/>
      <c r="AC235" s="209"/>
      <c r="AD235" s="209"/>
      <c r="AE235" s="210"/>
      <c r="AF235" s="331"/>
      <c r="AG235" s="209"/>
      <c r="AH235" s="210"/>
      <c r="AI235" s="209"/>
      <c r="AJ235" s="209"/>
      <c r="AK235" s="210"/>
      <c r="AL235" s="209"/>
      <c r="AM235" s="209"/>
      <c r="AN235" s="210"/>
      <c r="AO235" s="209"/>
      <c r="AP235" s="209"/>
      <c r="AQ235" s="210"/>
      <c r="AR235" s="209"/>
      <c r="AS235" s="209"/>
      <c r="AT235" s="210"/>
      <c r="AU235" s="209"/>
      <c r="AV235" s="209"/>
      <c r="AW235" s="210"/>
      <c r="AX235" s="209"/>
      <c r="AY235" s="209"/>
      <c r="AZ235" s="210"/>
      <c r="BA235" s="209"/>
      <c r="BB235" s="209"/>
      <c r="BC235" s="210"/>
      <c r="BD235" s="209"/>
      <c r="BE235" s="209"/>
      <c r="BF235" s="210"/>
      <c r="BG235" s="209"/>
      <c r="BH235" s="209"/>
      <c r="BI235" s="210"/>
      <c r="BJ235" s="55">
        <f t="shared" si="39"/>
        <v>0</v>
      </c>
      <c r="BK235" s="55">
        <f t="shared" si="39"/>
        <v>0</v>
      </c>
      <c r="BL235" s="210"/>
      <c r="BM235" s="269">
        <f t="shared" si="40"/>
        <v>0</v>
      </c>
    </row>
    <row r="236" spans="1:65" hidden="1" x14ac:dyDescent="0.55000000000000004">
      <c r="A236" s="216"/>
      <c r="B236" s="217"/>
      <c r="C236" s="217"/>
      <c r="D236" s="214"/>
      <c r="E236" s="217"/>
      <c r="F236" s="241" t="s">
        <v>159</v>
      </c>
      <c r="G236" s="217"/>
      <c r="H236" s="219"/>
      <c r="I236" s="226"/>
      <c r="J236" s="209"/>
      <c r="K236" s="209"/>
      <c r="L236" s="209"/>
      <c r="M236" s="209"/>
      <c r="N236" s="210"/>
      <c r="O236" s="210"/>
      <c r="P236" s="211" t="e">
        <f t="shared" si="38"/>
        <v>#DIV/0!</v>
      </c>
      <c r="Q236" s="330"/>
      <c r="R236" s="330"/>
      <c r="S236" s="210"/>
      <c r="T236" s="209"/>
      <c r="U236" s="209"/>
      <c r="V236" s="210"/>
      <c r="W236" s="209"/>
      <c r="X236" s="209"/>
      <c r="Y236" s="210"/>
      <c r="Z236" s="209"/>
      <c r="AA236" s="209"/>
      <c r="AB236" s="210"/>
      <c r="AC236" s="209"/>
      <c r="AD236" s="209"/>
      <c r="AE236" s="210"/>
      <c r="AF236" s="331"/>
      <c r="AG236" s="209"/>
      <c r="AH236" s="210"/>
      <c r="AI236" s="209"/>
      <c r="AJ236" s="209"/>
      <c r="AK236" s="210"/>
      <c r="AL236" s="209"/>
      <c r="AM236" s="209"/>
      <c r="AN236" s="210"/>
      <c r="AO236" s="209"/>
      <c r="AP236" s="209"/>
      <c r="AQ236" s="210"/>
      <c r="AR236" s="209"/>
      <c r="AS236" s="209"/>
      <c r="AT236" s="210"/>
      <c r="AU236" s="209"/>
      <c r="AV236" s="209"/>
      <c r="AW236" s="210"/>
      <c r="AX236" s="209"/>
      <c r="AY236" s="209"/>
      <c r="AZ236" s="210"/>
      <c r="BA236" s="209"/>
      <c r="BB236" s="209"/>
      <c r="BC236" s="210"/>
      <c r="BD236" s="209"/>
      <c r="BE236" s="209"/>
      <c r="BF236" s="210"/>
      <c r="BG236" s="209"/>
      <c r="BH236" s="209"/>
      <c r="BI236" s="210"/>
      <c r="BJ236" s="55">
        <f t="shared" si="39"/>
        <v>0</v>
      </c>
      <c r="BK236" s="55">
        <f t="shared" si="39"/>
        <v>0</v>
      </c>
      <c r="BL236" s="210"/>
      <c r="BM236" s="269">
        <f t="shared" si="40"/>
        <v>0</v>
      </c>
    </row>
    <row r="237" spans="1:65" hidden="1" x14ac:dyDescent="0.55000000000000004">
      <c r="A237" s="216"/>
      <c r="B237" s="217"/>
      <c r="C237" s="217"/>
      <c r="D237" s="214"/>
      <c r="E237" s="217"/>
      <c r="F237" s="241" t="s">
        <v>160</v>
      </c>
      <c r="G237" s="217"/>
      <c r="H237" s="219"/>
      <c r="I237" s="226"/>
      <c r="J237" s="209"/>
      <c r="K237" s="209"/>
      <c r="L237" s="209"/>
      <c r="M237" s="209"/>
      <c r="N237" s="210"/>
      <c r="O237" s="210"/>
      <c r="P237" s="211" t="e">
        <f t="shared" si="38"/>
        <v>#DIV/0!</v>
      </c>
      <c r="Q237" s="330"/>
      <c r="R237" s="330"/>
      <c r="S237" s="210"/>
      <c r="T237" s="209"/>
      <c r="U237" s="209"/>
      <c r="V237" s="210"/>
      <c r="W237" s="209"/>
      <c r="X237" s="209"/>
      <c r="Y237" s="210"/>
      <c r="Z237" s="209"/>
      <c r="AA237" s="209"/>
      <c r="AB237" s="210"/>
      <c r="AC237" s="209"/>
      <c r="AD237" s="209"/>
      <c r="AE237" s="210"/>
      <c r="AF237" s="331"/>
      <c r="AG237" s="209"/>
      <c r="AH237" s="210"/>
      <c r="AI237" s="209"/>
      <c r="AJ237" s="209"/>
      <c r="AK237" s="210"/>
      <c r="AL237" s="209"/>
      <c r="AM237" s="209"/>
      <c r="AN237" s="210"/>
      <c r="AO237" s="209"/>
      <c r="AP237" s="209"/>
      <c r="AQ237" s="210"/>
      <c r="AR237" s="209"/>
      <c r="AS237" s="209"/>
      <c r="AT237" s="210"/>
      <c r="AU237" s="209"/>
      <c r="AV237" s="209"/>
      <c r="AW237" s="210"/>
      <c r="AX237" s="209"/>
      <c r="AY237" s="209"/>
      <c r="AZ237" s="210"/>
      <c r="BA237" s="209"/>
      <c r="BB237" s="209"/>
      <c r="BC237" s="210"/>
      <c r="BD237" s="209"/>
      <c r="BE237" s="209"/>
      <c r="BF237" s="210"/>
      <c r="BG237" s="209"/>
      <c r="BH237" s="209"/>
      <c r="BI237" s="210"/>
      <c r="BJ237" s="55">
        <f t="shared" si="39"/>
        <v>0</v>
      </c>
      <c r="BK237" s="55">
        <f t="shared" si="39"/>
        <v>0</v>
      </c>
      <c r="BL237" s="210"/>
      <c r="BM237" s="269">
        <f t="shared" si="40"/>
        <v>0</v>
      </c>
    </row>
    <row r="238" spans="1:65" hidden="1" x14ac:dyDescent="0.55000000000000004">
      <c r="A238" s="216"/>
      <c r="B238" s="217"/>
      <c r="C238" s="217"/>
      <c r="D238" s="214"/>
      <c r="E238" s="217"/>
      <c r="F238" s="241" t="s">
        <v>161</v>
      </c>
      <c r="G238" s="91"/>
      <c r="H238" s="242"/>
      <c r="I238" s="226"/>
      <c r="J238" s="209"/>
      <c r="K238" s="209"/>
      <c r="L238" s="209"/>
      <c r="M238" s="209"/>
      <c r="N238" s="210"/>
      <c r="O238" s="210"/>
      <c r="P238" s="211" t="e">
        <f t="shared" si="38"/>
        <v>#DIV/0!</v>
      </c>
      <c r="Q238" s="330"/>
      <c r="R238" s="330"/>
      <c r="S238" s="210"/>
      <c r="T238" s="209"/>
      <c r="U238" s="209"/>
      <c r="V238" s="210"/>
      <c r="W238" s="209"/>
      <c r="X238" s="209"/>
      <c r="Y238" s="210"/>
      <c r="Z238" s="209"/>
      <c r="AA238" s="209"/>
      <c r="AB238" s="210"/>
      <c r="AC238" s="209"/>
      <c r="AD238" s="209"/>
      <c r="AE238" s="210"/>
      <c r="AF238" s="331"/>
      <c r="AG238" s="209"/>
      <c r="AH238" s="210"/>
      <c r="AI238" s="209"/>
      <c r="AJ238" s="209"/>
      <c r="AK238" s="210"/>
      <c r="AL238" s="209"/>
      <c r="AM238" s="209"/>
      <c r="AN238" s="210"/>
      <c r="AO238" s="209"/>
      <c r="AP238" s="209"/>
      <c r="AQ238" s="210"/>
      <c r="AR238" s="209"/>
      <c r="AS238" s="209"/>
      <c r="AT238" s="210"/>
      <c r="AU238" s="209"/>
      <c r="AV238" s="209"/>
      <c r="AW238" s="210"/>
      <c r="AX238" s="209"/>
      <c r="AY238" s="209"/>
      <c r="AZ238" s="210"/>
      <c r="BA238" s="209"/>
      <c r="BB238" s="209"/>
      <c r="BC238" s="210"/>
      <c r="BD238" s="209"/>
      <c r="BE238" s="209"/>
      <c r="BF238" s="210"/>
      <c r="BG238" s="209"/>
      <c r="BH238" s="209"/>
      <c r="BI238" s="210"/>
      <c r="BJ238" s="55">
        <f t="shared" si="39"/>
        <v>0</v>
      </c>
      <c r="BK238" s="55">
        <f t="shared" si="39"/>
        <v>0</v>
      </c>
      <c r="BL238" s="210"/>
      <c r="BM238" s="269">
        <f t="shared" si="40"/>
        <v>0</v>
      </c>
    </row>
    <row r="239" spans="1:65" hidden="1" x14ac:dyDescent="0.55000000000000004">
      <c r="A239" s="216"/>
      <c r="B239" s="217"/>
      <c r="C239" s="217"/>
      <c r="D239" s="214"/>
      <c r="E239" s="217"/>
      <c r="F239" s="241" t="s">
        <v>162</v>
      </c>
      <c r="G239" s="217"/>
      <c r="H239" s="219"/>
      <c r="I239" s="226"/>
      <c r="J239" s="209"/>
      <c r="K239" s="209"/>
      <c r="L239" s="209"/>
      <c r="M239" s="209"/>
      <c r="N239" s="210"/>
      <c r="O239" s="210"/>
      <c r="P239" s="211" t="e">
        <f t="shared" si="38"/>
        <v>#DIV/0!</v>
      </c>
      <c r="Q239" s="330"/>
      <c r="R239" s="330"/>
      <c r="S239" s="210"/>
      <c r="T239" s="209"/>
      <c r="U239" s="209"/>
      <c r="V239" s="210"/>
      <c r="W239" s="209"/>
      <c r="X239" s="209"/>
      <c r="Y239" s="210"/>
      <c r="Z239" s="209"/>
      <c r="AA239" s="209"/>
      <c r="AB239" s="210"/>
      <c r="AC239" s="209"/>
      <c r="AD239" s="209"/>
      <c r="AE239" s="210"/>
      <c r="AF239" s="331"/>
      <c r="AG239" s="209"/>
      <c r="AH239" s="210"/>
      <c r="AI239" s="209"/>
      <c r="AJ239" s="209"/>
      <c r="AK239" s="210"/>
      <c r="AL239" s="209"/>
      <c r="AM239" s="209"/>
      <c r="AN239" s="210"/>
      <c r="AO239" s="209"/>
      <c r="AP239" s="209"/>
      <c r="AQ239" s="210"/>
      <c r="AR239" s="209"/>
      <c r="AS239" s="209"/>
      <c r="AT239" s="210"/>
      <c r="AU239" s="209"/>
      <c r="AV239" s="209"/>
      <c r="AW239" s="210"/>
      <c r="AX239" s="209"/>
      <c r="AY239" s="209"/>
      <c r="AZ239" s="210"/>
      <c r="BA239" s="209"/>
      <c r="BB239" s="209"/>
      <c r="BC239" s="210"/>
      <c r="BD239" s="209"/>
      <c r="BE239" s="209"/>
      <c r="BF239" s="210"/>
      <c r="BG239" s="209"/>
      <c r="BH239" s="209"/>
      <c r="BI239" s="210"/>
      <c r="BJ239" s="55">
        <f t="shared" si="39"/>
        <v>0</v>
      </c>
      <c r="BK239" s="55">
        <f t="shared" si="39"/>
        <v>0</v>
      </c>
      <c r="BL239" s="210"/>
      <c r="BM239" s="269">
        <f t="shared" si="40"/>
        <v>0</v>
      </c>
    </row>
    <row r="240" spans="1:65" hidden="1" x14ac:dyDescent="0.55000000000000004">
      <c r="A240" s="216"/>
      <c r="B240" s="217"/>
      <c r="C240" s="217"/>
      <c r="D240" s="214"/>
      <c r="E240" s="217"/>
      <c r="F240" s="214" t="s">
        <v>126</v>
      </c>
      <c r="G240" s="217"/>
      <c r="H240" s="219"/>
      <c r="I240" s="226"/>
      <c r="J240" s="209"/>
      <c r="K240" s="209"/>
      <c r="L240" s="209"/>
      <c r="M240" s="209"/>
      <c r="N240" s="210"/>
      <c r="O240" s="210"/>
      <c r="P240" s="211" t="e">
        <f t="shared" si="38"/>
        <v>#DIV/0!</v>
      </c>
      <c r="Q240" s="330"/>
      <c r="R240" s="330"/>
      <c r="S240" s="210"/>
      <c r="T240" s="209"/>
      <c r="U240" s="209"/>
      <c r="V240" s="210"/>
      <c r="W240" s="209"/>
      <c r="X240" s="209"/>
      <c r="Y240" s="210"/>
      <c r="Z240" s="209"/>
      <c r="AA240" s="209"/>
      <c r="AB240" s="210"/>
      <c r="AC240" s="209"/>
      <c r="AD240" s="209"/>
      <c r="AE240" s="210"/>
      <c r="AF240" s="331"/>
      <c r="AG240" s="209"/>
      <c r="AH240" s="210"/>
      <c r="AI240" s="209"/>
      <c r="AJ240" s="209"/>
      <c r="AK240" s="210"/>
      <c r="AL240" s="209"/>
      <c r="AM240" s="209"/>
      <c r="AN240" s="210"/>
      <c r="AO240" s="209"/>
      <c r="AP240" s="209"/>
      <c r="AQ240" s="210"/>
      <c r="AR240" s="209"/>
      <c r="AS240" s="209"/>
      <c r="AT240" s="210"/>
      <c r="AU240" s="209"/>
      <c r="AV240" s="209"/>
      <c r="AW240" s="210"/>
      <c r="AX240" s="209"/>
      <c r="AY240" s="209"/>
      <c r="AZ240" s="210"/>
      <c r="BA240" s="209"/>
      <c r="BB240" s="209"/>
      <c r="BC240" s="210"/>
      <c r="BD240" s="209"/>
      <c r="BE240" s="209"/>
      <c r="BF240" s="210"/>
      <c r="BG240" s="209"/>
      <c r="BH240" s="209"/>
      <c r="BI240" s="210"/>
      <c r="BJ240" s="55">
        <f t="shared" si="39"/>
        <v>0</v>
      </c>
      <c r="BK240" s="55">
        <f t="shared" si="39"/>
        <v>0</v>
      </c>
      <c r="BL240" s="210"/>
      <c r="BM240" s="269">
        <f t="shared" si="40"/>
        <v>0</v>
      </c>
    </row>
    <row r="241" spans="1:65" hidden="1" x14ac:dyDescent="0.55000000000000004">
      <c r="A241" s="216"/>
      <c r="B241" s="217"/>
      <c r="C241" s="214" t="s">
        <v>137</v>
      </c>
      <c r="D241" s="217"/>
      <c r="E241" s="217"/>
      <c r="F241" s="217"/>
      <c r="G241" s="217"/>
      <c r="H241" s="219"/>
      <c r="I241" s="226"/>
      <c r="J241" s="209"/>
      <c r="K241" s="209"/>
      <c r="L241" s="209"/>
      <c r="M241" s="209"/>
      <c r="N241" s="210"/>
      <c r="O241" s="210"/>
      <c r="P241" s="211" t="e">
        <f t="shared" si="38"/>
        <v>#DIV/0!</v>
      </c>
      <c r="Q241" s="330"/>
      <c r="R241" s="330"/>
      <c r="S241" s="210"/>
      <c r="T241" s="209"/>
      <c r="U241" s="209"/>
      <c r="V241" s="210"/>
      <c r="W241" s="209"/>
      <c r="X241" s="209"/>
      <c r="Y241" s="210"/>
      <c r="Z241" s="209"/>
      <c r="AA241" s="209"/>
      <c r="AB241" s="210"/>
      <c r="AC241" s="209"/>
      <c r="AD241" s="209"/>
      <c r="AE241" s="210"/>
      <c r="AF241" s="331"/>
      <c r="AG241" s="209"/>
      <c r="AH241" s="210"/>
      <c r="AI241" s="209"/>
      <c r="AJ241" s="209"/>
      <c r="AK241" s="210"/>
      <c r="AL241" s="209"/>
      <c r="AM241" s="209"/>
      <c r="AN241" s="210"/>
      <c r="AO241" s="209"/>
      <c r="AP241" s="209"/>
      <c r="AQ241" s="210"/>
      <c r="AR241" s="209"/>
      <c r="AS241" s="209"/>
      <c r="AT241" s="210"/>
      <c r="AU241" s="209"/>
      <c r="AV241" s="209"/>
      <c r="AW241" s="210"/>
      <c r="AX241" s="209"/>
      <c r="AY241" s="209"/>
      <c r="AZ241" s="210"/>
      <c r="BA241" s="209"/>
      <c r="BB241" s="209"/>
      <c r="BC241" s="210"/>
      <c r="BD241" s="209"/>
      <c r="BE241" s="209"/>
      <c r="BF241" s="210"/>
      <c r="BG241" s="209"/>
      <c r="BH241" s="209"/>
      <c r="BI241" s="210"/>
      <c r="BJ241" s="55">
        <f t="shared" si="39"/>
        <v>0</v>
      </c>
      <c r="BK241" s="55">
        <f t="shared" si="39"/>
        <v>0</v>
      </c>
      <c r="BL241" s="210"/>
      <c r="BM241" s="269">
        <f t="shared" si="40"/>
        <v>0</v>
      </c>
    </row>
    <row r="242" spans="1:65" hidden="1" x14ac:dyDescent="0.55000000000000004">
      <c r="A242" s="216"/>
      <c r="B242" s="217"/>
      <c r="C242" s="217"/>
      <c r="D242" s="214" t="s">
        <v>138</v>
      </c>
      <c r="E242" s="217"/>
      <c r="F242" s="217"/>
      <c r="G242" s="217"/>
      <c r="H242" s="219"/>
      <c r="I242" s="226"/>
      <c r="J242" s="209"/>
      <c r="K242" s="209"/>
      <c r="L242" s="209"/>
      <c r="M242" s="209"/>
      <c r="N242" s="210"/>
      <c r="O242" s="210"/>
      <c r="P242" s="211" t="e">
        <f t="shared" si="38"/>
        <v>#DIV/0!</v>
      </c>
      <c r="Q242" s="330"/>
      <c r="R242" s="330"/>
      <c r="S242" s="210"/>
      <c r="T242" s="209"/>
      <c r="U242" s="209"/>
      <c r="V242" s="210"/>
      <c r="W242" s="209"/>
      <c r="X242" s="209"/>
      <c r="Y242" s="210"/>
      <c r="Z242" s="209"/>
      <c r="AA242" s="209"/>
      <c r="AB242" s="210"/>
      <c r="AC242" s="209"/>
      <c r="AD242" s="209"/>
      <c r="AE242" s="210"/>
      <c r="AF242" s="331"/>
      <c r="AG242" s="209"/>
      <c r="AH242" s="210"/>
      <c r="AI242" s="209"/>
      <c r="AJ242" s="209"/>
      <c r="AK242" s="210"/>
      <c r="AL242" s="209"/>
      <c r="AM242" s="209"/>
      <c r="AN242" s="210"/>
      <c r="AO242" s="209"/>
      <c r="AP242" s="209"/>
      <c r="AQ242" s="210"/>
      <c r="AR242" s="209"/>
      <c r="AS242" s="209"/>
      <c r="AT242" s="210"/>
      <c r="AU242" s="209"/>
      <c r="AV242" s="209"/>
      <c r="AW242" s="210"/>
      <c r="AX242" s="209"/>
      <c r="AY242" s="209"/>
      <c r="AZ242" s="210"/>
      <c r="BA242" s="209"/>
      <c r="BB242" s="209"/>
      <c r="BC242" s="210"/>
      <c r="BD242" s="209"/>
      <c r="BE242" s="209"/>
      <c r="BF242" s="210"/>
      <c r="BG242" s="209"/>
      <c r="BH242" s="209"/>
      <c r="BI242" s="210"/>
      <c r="BJ242" s="55">
        <f t="shared" si="39"/>
        <v>0</v>
      </c>
      <c r="BK242" s="55">
        <f t="shared" si="39"/>
        <v>0</v>
      </c>
      <c r="BL242" s="210"/>
      <c r="BM242" s="269">
        <f t="shared" si="40"/>
        <v>0</v>
      </c>
    </row>
    <row r="243" spans="1:65" hidden="1" x14ac:dyDescent="0.55000000000000004">
      <c r="A243" s="216"/>
      <c r="B243" s="217"/>
      <c r="C243" s="217"/>
      <c r="D243" s="217"/>
      <c r="E243" s="214" t="s">
        <v>40</v>
      </c>
      <c r="F243" s="217"/>
      <c r="G243" s="217"/>
      <c r="H243" s="219"/>
      <c r="I243" s="226"/>
      <c r="J243" s="209"/>
      <c r="K243" s="209"/>
      <c r="L243" s="209"/>
      <c r="M243" s="209"/>
      <c r="N243" s="210"/>
      <c r="O243" s="210"/>
      <c r="P243" s="211" t="e">
        <f t="shared" si="38"/>
        <v>#DIV/0!</v>
      </c>
      <c r="Q243" s="330"/>
      <c r="R243" s="330"/>
      <c r="S243" s="210"/>
      <c r="T243" s="209"/>
      <c r="U243" s="209"/>
      <c r="V243" s="210"/>
      <c r="W243" s="209"/>
      <c r="X243" s="209"/>
      <c r="Y243" s="210"/>
      <c r="Z243" s="209"/>
      <c r="AA243" s="209"/>
      <c r="AB243" s="210"/>
      <c r="AC243" s="209"/>
      <c r="AD243" s="209"/>
      <c r="AE243" s="210"/>
      <c r="AF243" s="331"/>
      <c r="AG243" s="209"/>
      <c r="AH243" s="210"/>
      <c r="AI243" s="209"/>
      <c r="AJ243" s="209"/>
      <c r="AK243" s="210"/>
      <c r="AL243" s="209"/>
      <c r="AM243" s="209"/>
      <c r="AN243" s="210"/>
      <c r="AO243" s="209"/>
      <c r="AP243" s="209"/>
      <c r="AQ243" s="210"/>
      <c r="AR243" s="209"/>
      <c r="AS243" s="209"/>
      <c r="AT243" s="210"/>
      <c r="AU243" s="209"/>
      <c r="AV243" s="209"/>
      <c r="AW243" s="210"/>
      <c r="AX243" s="209"/>
      <c r="AY243" s="209"/>
      <c r="AZ243" s="210"/>
      <c r="BA243" s="209"/>
      <c r="BB243" s="209"/>
      <c r="BC243" s="210"/>
      <c r="BD243" s="209"/>
      <c r="BE243" s="209"/>
      <c r="BF243" s="210"/>
      <c r="BG243" s="209"/>
      <c r="BH243" s="209"/>
      <c r="BI243" s="210"/>
      <c r="BJ243" s="55">
        <f t="shared" si="39"/>
        <v>0</v>
      </c>
      <c r="BK243" s="55">
        <f t="shared" si="39"/>
        <v>0</v>
      </c>
      <c r="BL243" s="210"/>
      <c r="BM243" s="269">
        <f t="shared" si="40"/>
        <v>0</v>
      </c>
    </row>
    <row r="244" spans="1:65" hidden="1" x14ac:dyDescent="0.55000000000000004">
      <c r="A244" s="216"/>
      <c r="B244" s="217"/>
      <c r="C244" s="217"/>
      <c r="D244" s="214"/>
      <c r="E244" s="214" t="s">
        <v>41</v>
      </c>
      <c r="F244" s="217"/>
      <c r="G244" s="217"/>
      <c r="H244" s="219"/>
      <c r="I244" s="226"/>
      <c r="J244" s="209"/>
      <c r="K244" s="209"/>
      <c r="L244" s="209"/>
      <c r="M244" s="209"/>
      <c r="N244" s="210"/>
      <c r="O244" s="210"/>
      <c r="P244" s="211" t="e">
        <f t="shared" si="38"/>
        <v>#DIV/0!</v>
      </c>
      <c r="Q244" s="330"/>
      <c r="R244" s="330"/>
      <c r="S244" s="210"/>
      <c r="T244" s="209"/>
      <c r="U244" s="209"/>
      <c r="V244" s="210"/>
      <c r="W244" s="209"/>
      <c r="X244" s="209"/>
      <c r="Y244" s="210"/>
      <c r="Z244" s="209"/>
      <c r="AA244" s="209"/>
      <c r="AB244" s="210"/>
      <c r="AC244" s="209"/>
      <c r="AD244" s="209"/>
      <c r="AE244" s="210"/>
      <c r="AF244" s="331"/>
      <c r="AG244" s="209"/>
      <c r="AH244" s="210"/>
      <c r="AI244" s="209"/>
      <c r="AJ244" s="209"/>
      <c r="AK244" s="210"/>
      <c r="AL244" s="209"/>
      <c r="AM244" s="209"/>
      <c r="AN244" s="210"/>
      <c r="AO244" s="209"/>
      <c r="AP244" s="209"/>
      <c r="AQ244" s="210"/>
      <c r="AR244" s="209"/>
      <c r="AS244" s="209"/>
      <c r="AT244" s="210"/>
      <c r="AU244" s="209"/>
      <c r="AV244" s="209"/>
      <c r="AW244" s="210"/>
      <c r="AX244" s="209"/>
      <c r="AY244" s="209"/>
      <c r="AZ244" s="210"/>
      <c r="BA244" s="209"/>
      <c r="BB244" s="209"/>
      <c r="BC244" s="210"/>
      <c r="BD244" s="209"/>
      <c r="BE244" s="209"/>
      <c r="BF244" s="210"/>
      <c r="BG244" s="209"/>
      <c r="BH244" s="209"/>
      <c r="BI244" s="210"/>
      <c r="BJ244" s="55">
        <f t="shared" si="39"/>
        <v>0</v>
      </c>
      <c r="BK244" s="55">
        <f t="shared" si="39"/>
        <v>0</v>
      </c>
      <c r="BL244" s="210"/>
      <c r="BM244" s="269">
        <f t="shared" si="40"/>
        <v>0</v>
      </c>
    </row>
    <row r="245" spans="1:65" hidden="1" x14ac:dyDescent="0.55000000000000004">
      <c r="A245" s="216"/>
      <c r="B245" s="217"/>
      <c r="C245" s="217"/>
      <c r="D245" s="214"/>
      <c r="E245" s="217"/>
      <c r="F245" s="214" t="s">
        <v>42</v>
      </c>
      <c r="G245" s="217"/>
      <c r="H245" s="219"/>
      <c r="I245" s="226"/>
      <c r="J245" s="209"/>
      <c r="K245" s="209"/>
      <c r="L245" s="209"/>
      <c r="M245" s="209"/>
      <c r="N245" s="210"/>
      <c r="O245" s="210"/>
      <c r="P245" s="211" t="e">
        <f t="shared" si="38"/>
        <v>#DIV/0!</v>
      </c>
      <c r="Q245" s="330"/>
      <c r="R245" s="330"/>
      <c r="S245" s="210"/>
      <c r="T245" s="209"/>
      <c r="U245" s="209"/>
      <c r="V245" s="210"/>
      <c r="W245" s="209"/>
      <c r="X245" s="209"/>
      <c r="Y245" s="210"/>
      <c r="Z245" s="209"/>
      <c r="AA245" s="209"/>
      <c r="AB245" s="210"/>
      <c r="AC245" s="209"/>
      <c r="AD245" s="209"/>
      <c r="AE245" s="210"/>
      <c r="AF245" s="331"/>
      <c r="AG245" s="209"/>
      <c r="AH245" s="210"/>
      <c r="AI245" s="209"/>
      <c r="AJ245" s="209"/>
      <c r="AK245" s="210"/>
      <c r="AL245" s="209"/>
      <c r="AM245" s="209"/>
      <c r="AN245" s="210"/>
      <c r="AO245" s="209"/>
      <c r="AP245" s="209"/>
      <c r="AQ245" s="210"/>
      <c r="AR245" s="209"/>
      <c r="AS245" s="209"/>
      <c r="AT245" s="210"/>
      <c r="AU245" s="209"/>
      <c r="AV245" s="209"/>
      <c r="AW245" s="210"/>
      <c r="AX245" s="209"/>
      <c r="AY245" s="209"/>
      <c r="AZ245" s="210"/>
      <c r="BA245" s="209"/>
      <c r="BB245" s="209"/>
      <c r="BC245" s="210"/>
      <c r="BD245" s="209"/>
      <c r="BE245" s="209"/>
      <c r="BF245" s="210"/>
      <c r="BG245" s="209"/>
      <c r="BH245" s="209"/>
      <c r="BI245" s="210"/>
      <c r="BJ245" s="55">
        <f t="shared" si="39"/>
        <v>0</v>
      </c>
      <c r="BK245" s="55">
        <f t="shared" si="39"/>
        <v>0</v>
      </c>
      <c r="BL245" s="210"/>
      <c r="BM245" s="269">
        <f t="shared" si="40"/>
        <v>0</v>
      </c>
    </row>
    <row r="246" spans="1:65" hidden="1" x14ac:dyDescent="0.55000000000000004">
      <c r="A246" s="216"/>
      <c r="B246" s="217"/>
      <c r="C246" s="217"/>
      <c r="D246" s="214"/>
      <c r="E246" s="217"/>
      <c r="F246" s="214" t="s">
        <v>47</v>
      </c>
      <c r="G246" s="217"/>
      <c r="H246" s="219"/>
      <c r="I246" s="226"/>
      <c r="J246" s="209"/>
      <c r="K246" s="209"/>
      <c r="L246" s="209"/>
      <c r="M246" s="209"/>
      <c r="N246" s="210"/>
      <c r="O246" s="210"/>
      <c r="P246" s="211" t="e">
        <f t="shared" si="38"/>
        <v>#DIV/0!</v>
      </c>
      <c r="Q246" s="330"/>
      <c r="R246" s="330"/>
      <c r="S246" s="210"/>
      <c r="T246" s="209"/>
      <c r="U246" s="209"/>
      <c r="V246" s="210"/>
      <c r="W246" s="209"/>
      <c r="X246" s="209"/>
      <c r="Y246" s="210"/>
      <c r="Z246" s="209"/>
      <c r="AA246" s="209"/>
      <c r="AB246" s="210"/>
      <c r="AC246" s="209"/>
      <c r="AD246" s="209"/>
      <c r="AE246" s="210"/>
      <c r="AF246" s="331"/>
      <c r="AG246" s="209"/>
      <c r="AH246" s="210"/>
      <c r="AI246" s="209"/>
      <c r="AJ246" s="209"/>
      <c r="AK246" s="210"/>
      <c r="AL246" s="209"/>
      <c r="AM246" s="209"/>
      <c r="AN246" s="210"/>
      <c r="AO246" s="209"/>
      <c r="AP246" s="209"/>
      <c r="AQ246" s="210"/>
      <c r="AR246" s="209"/>
      <c r="AS246" s="209"/>
      <c r="AT246" s="210"/>
      <c r="AU246" s="209"/>
      <c r="AV246" s="209"/>
      <c r="AW246" s="210"/>
      <c r="AX246" s="209"/>
      <c r="AY246" s="209"/>
      <c r="AZ246" s="210"/>
      <c r="BA246" s="209"/>
      <c r="BB246" s="209"/>
      <c r="BC246" s="210"/>
      <c r="BD246" s="209"/>
      <c r="BE246" s="209"/>
      <c r="BF246" s="210"/>
      <c r="BG246" s="209"/>
      <c r="BH246" s="209"/>
      <c r="BI246" s="210"/>
      <c r="BJ246" s="55">
        <f t="shared" si="39"/>
        <v>0</v>
      </c>
      <c r="BK246" s="55">
        <f t="shared" si="39"/>
        <v>0</v>
      </c>
      <c r="BL246" s="210"/>
      <c r="BM246" s="269">
        <f t="shared" si="40"/>
        <v>0</v>
      </c>
    </row>
    <row r="247" spans="1:65" hidden="1" x14ac:dyDescent="0.55000000000000004">
      <c r="A247" s="216"/>
      <c r="B247" s="217"/>
      <c r="C247" s="217"/>
      <c r="D247" s="214"/>
      <c r="E247" s="217"/>
      <c r="F247" s="214" t="s">
        <v>59</v>
      </c>
      <c r="G247" s="217"/>
      <c r="H247" s="219"/>
      <c r="I247" s="226"/>
      <c r="J247" s="209"/>
      <c r="K247" s="209"/>
      <c r="L247" s="209"/>
      <c r="M247" s="209"/>
      <c r="N247" s="210"/>
      <c r="O247" s="210"/>
      <c r="P247" s="211" t="e">
        <f t="shared" si="38"/>
        <v>#DIV/0!</v>
      </c>
      <c r="Q247" s="330"/>
      <c r="R247" s="330"/>
      <c r="S247" s="210"/>
      <c r="T247" s="209"/>
      <c r="U247" s="209"/>
      <c r="V247" s="210"/>
      <c r="W247" s="209"/>
      <c r="X247" s="209"/>
      <c r="Y247" s="210"/>
      <c r="Z247" s="209"/>
      <c r="AA247" s="209"/>
      <c r="AB247" s="210"/>
      <c r="AC247" s="209"/>
      <c r="AD247" s="209"/>
      <c r="AE247" s="210"/>
      <c r="AF247" s="331"/>
      <c r="AG247" s="209"/>
      <c r="AH247" s="210"/>
      <c r="AI247" s="209"/>
      <c r="AJ247" s="209"/>
      <c r="AK247" s="210"/>
      <c r="AL247" s="209"/>
      <c r="AM247" s="209"/>
      <c r="AN247" s="210"/>
      <c r="AO247" s="209"/>
      <c r="AP247" s="209"/>
      <c r="AQ247" s="210"/>
      <c r="AR247" s="209"/>
      <c r="AS247" s="209"/>
      <c r="AT247" s="210"/>
      <c r="AU247" s="209"/>
      <c r="AV247" s="209"/>
      <c r="AW247" s="210"/>
      <c r="AX247" s="209"/>
      <c r="AY247" s="209"/>
      <c r="AZ247" s="210"/>
      <c r="BA247" s="209"/>
      <c r="BB247" s="209"/>
      <c r="BC247" s="210"/>
      <c r="BD247" s="209"/>
      <c r="BE247" s="209"/>
      <c r="BF247" s="210"/>
      <c r="BG247" s="209"/>
      <c r="BH247" s="209"/>
      <c r="BI247" s="210"/>
      <c r="BJ247" s="55">
        <f t="shared" si="39"/>
        <v>0</v>
      </c>
      <c r="BK247" s="55">
        <f t="shared" si="39"/>
        <v>0</v>
      </c>
      <c r="BL247" s="210"/>
      <c r="BM247" s="269">
        <f t="shared" si="40"/>
        <v>0</v>
      </c>
    </row>
    <row r="248" spans="1:65" hidden="1" x14ac:dyDescent="0.55000000000000004">
      <c r="A248" s="216"/>
      <c r="B248" s="217"/>
      <c r="C248" s="217"/>
      <c r="D248" s="214"/>
      <c r="E248" s="214" t="s">
        <v>67</v>
      </c>
      <c r="F248" s="214"/>
      <c r="G248" s="217"/>
      <c r="H248" s="219"/>
      <c r="I248" s="226"/>
      <c r="J248" s="209"/>
      <c r="K248" s="209"/>
      <c r="L248" s="209"/>
      <c r="M248" s="209"/>
      <c r="N248" s="210"/>
      <c r="O248" s="210"/>
      <c r="P248" s="211" t="e">
        <f t="shared" si="38"/>
        <v>#DIV/0!</v>
      </c>
      <c r="Q248" s="330"/>
      <c r="R248" s="330"/>
      <c r="S248" s="210"/>
      <c r="T248" s="209"/>
      <c r="U248" s="209"/>
      <c r="V248" s="210"/>
      <c r="W248" s="209"/>
      <c r="X248" s="209"/>
      <c r="Y248" s="210"/>
      <c r="Z248" s="209"/>
      <c r="AA248" s="209"/>
      <c r="AB248" s="210"/>
      <c r="AC248" s="209"/>
      <c r="AD248" s="209"/>
      <c r="AE248" s="210"/>
      <c r="AF248" s="331"/>
      <c r="AG248" s="209"/>
      <c r="AH248" s="210"/>
      <c r="AI248" s="209"/>
      <c r="AJ248" s="209"/>
      <c r="AK248" s="210"/>
      <c r="AL248" s="209"/>
      <c r="AM248" s="209"/>
      <c r="AN248" s="210"/>
      <c r="AO248" s="209"/>
      <c r="AP248" s="209"/>
      <c r="AQ248" s="210"/>
      <c r="AR248" s="209"/>
      <c r="AS248" s="209"/>
      <c r="AT248" s="210"/>
      <c r="AU248" s="209"/>
      <c r="AV248" s="209"/>
      <c r="AW248" s="210"/>
      <c r="AX248" s="209"/>
      <c r="AY248" s="209"/>
      <c r="AZ248" s="210"/>
      <c r="BA248" s="209"/>
      <c r="BB248" s="209"/>
      <c r="BC248" s="210"/>
      <c r="BD248" s="209"/>
      <c r="BE248" s="209"/>
      <c r="BF248" s="210"/>
      <c r="BG248" s="209"/>
      <c r="BH248" s="209"/>
      <c r="BI248" s="210"/>
      <c r="BJ248" s="55">
        <f t="shared" si="39"/>
        <v>0</v>
      </c>
      <c r="BK248" s="55">
        <f t="shared" si="39"/>
        <v>0</v>
      </c>
      <c r="BL248" s="210"/>
      <c r="BM248" s="269">
        <f t="shared" si="40"/>
        <v>0</v>
      </c>
    </row>
    <row r="249" spans="1:65" hidden="1" x14ac:dyDescent="0.55000000000000004">
      <c r="A249" s="216"/>
      <c r="B249" s="217"/>
      <c r="C249" s="217"/>
      <c r="D249" s="214" t="s">
        <v>70</v>
      </c>
      <c r="E249" s="217"/>
      <c r="F249" s="217"/>
      <c r="G249" s="217"/>
      <c r="H249" s="219"/>
      <c r="I249" s="226"/>
      <c r="J249" s="209"/>
      <c r="K249" s="209"/>
      <c r="L249" s="209"/>
      <c r="M249" s="209"/>
      <c r="N249" s="210"/>
      <c r="O249" s="210"/>
      <c r="P249" s="211" t="e">
        <f t="shared" si="38"/>
        <v>#DIV/0!</v>
      </c>
      <c r="Q249" s="330"/>
      <c r="R249" s="330"/>
      <c r="S249" s="210"/>
      <c r="T249" s="209"/>
      <c r="U249" s="209"/>
      <c r="V249" s="210"/>
      <c r="W249" s="209"/>
      <c r="X249" s="209"/>
      <c r="Y249" s="210"/>
      <c r="Z249" s="209"/>
      <c r="AA249" s="209"/>
      <c r="AB249" s="210"/>
      <c r="AC249" s="209"/>
      <c r="AD249" s="209"/>
      <c r="AE249" s="210"/>
      <c r="AF249" s="331"/>
      <c r="AG249" s="209"/>
      <c r="AH249" s="210"/>
      <c r="AI249" s="209"/>
      <c r="AJ249" s="209"/>
      <c r="AK249" s="210"/>
      <c r="AL249" s="209"/>
      <c r="AM249" s="209"/>
      <c r="AN249" s="210"/>
      <c r="AO249" s="209"/>
      <c r="AP249" s="209"/>
      <c r="AQ249" s="210"/>
      <c r="AR249" s="209"/>
      <c r="AS249" s="209"/>
      <c r="AT249" s="210"/>
      <c r="AU249" s="209"/>
      <c r="AV249" s="209"/>
      <c r="AW249" s="210"/>
      <c r="AX249" s="209"/>
      <c r="AY249" s="209"/>
      <c r="AZ249" s="210"/>
      <c r="BA249" s="209"/>
      <c r="BB249" s="209"/>
      <c r="BC249" s="210"/>
      <c r="BD249" s="209"/>
      <c r="BE249" s="209"/>
      <c r="BF249" s="210"/>
      <c r="BG249" s="209"/>
      <c r="BH249" s="209"/>
      <c r="BI249" s="210"/>
      <c r="BJ249" s="55">
        <f t="shared" si="39"/>
        <v>0</v>
      </c>
      <c r="BK249" s="55">
        <f t="shared" si="39"/>
        <v>0</v>
      </c>
      <c r="BL249" s="210"/>
      <c r="BM249" s="269">
        <f t="shared" si="40"/>
        <v>0</v>
      </c>
    </row>
    <row r="250" spans="1:65" hidden="1" x14ac:dyDescent="0.55000000000000004">
      <c r="A250" s="216"/>
      <c r="B250" s="217"/>
      <c r="C250" s="217"/>
      <c r="D250" s="214"/>
      <c r="E250" s="214" t="s">
        <v>71</v>
      </c>
      <c r="F250" s="217"/>
      <c r="G250" s="217"/>
      <c r="H250" s="219"/>
      <c r="I250" s="226"/>
      <c r="J250" s="209"/>
      <c r="K250" s="209"/>
      <c r="L250" s="209"/>
      <c r="M250" s="209"/>
      <c r="N250" s="210"/>
      <c r="O250" s="210"/>
      <c r="P250" s="211" t="e">
        <f t="shared" si="38"/>
        <v>#DIV/0!</v>
      </c>
      <c r="Q250" s="330"/>
      <c r="R250" s="330"/>
      <c r="S250" s="210"/>
      <c r="T250" s="209"/>
      <c r="U250" s="209"/>
      <c r="V250" s="210"/>
      <c r="W250" s="209"/>
      <c r="X250" s="209"/>
      <c r="Y250" s="210"/>
      <c r="Z250" s="209"/>
      <c r="AA250" s="209"/>
      <c r="AB250" s="210"/>
      <c r="AC250" s="209"/>
      <c r="AD250" s="209"/>
      <c r="AE250" s="210"/>
      <c r="AF250" s="331"/>
      <c r="AG250" s="209"/>
      <c r="AH250" s="210"/>
      <c r="AI250" s="209"/>
      <c r="AJ250" s="209"/>
      <c r="AK250" s="210"/>
      <c r="AL250" s="209"/>
      <c r="AM250" s="209"/>
      <c r="AN250" s="210"/>
      <c r="AO250" s="209"/>
      <c r="AP250" s="209"/>
      <c r="AQ250" s="210"/>
      <c r="AR250" s="209"/>
      <c r="AS250" s="209"/>
      <c r="AT250" s="210"/>
      <c r="AU250" s="209"/>
      <c r="AV250" s="209"/>
      <c r="AW250" s="210"/>
      <c r="AX250" s="209"/>
      <c r="AY250" s="209"/>
      <c r="AZ250" s="210"/>
      <c r="BA250" s="209"/>
      <c r="BB250" s="209"/>
      <c r="BC250" s="210"/>
      <c r="BD250" s="209"/>
      <c r="BE250" s="209"/>
      <c r="BF250" s="210"/>
      <c r="BG250" s="209"/>
      <c r="BH250" s="209"/>
      <c r="BI250" s="210"/>
      <c r="BJ250" s="55">
        <f t="shared" si="39"/>
        <v>0</v>
      </c>
      <c r="BK250" s="55">
        <f t="shared" si="39"/>
        <v>0</v>
      </c>
      <c r="BL250" s="210"/>
      <c r="BM250" s="269">
        <f t="shared" si="40"/>
        <v>0</v>
      </c>
    </row>
    <row r="251" spans="1:65" hidden="1" x14ac:dyDescent="0.55000000000000004">
      <c r="A251" s="216"/>
      <c r="B251" s="217"/>
      <c r="C251" s="217"/>
      <c r="D251" s="214" t="s">
        <v>139</v>
      </c>
      <c r="E251" s="217"/>
      <c r="F251" s="217"/>
      <c r="G251" s="217"/>
      <c r="H251" s="219"/>
      <c r="I251" s="226"/>
      <c r="J251" s="209"/>
      <c r="K251" s="209"/>
      <c r="L251" s="209"/>
      <c r="M251" s="209"/>
      <c r="N251" s="210"/>
      <c r="O251" s="210"/>
      <c r="P251" s="211" t="e">
        <f t="shared" si="38"/>
        <v>#DIV/0!</v>
      </c>
      <c r="Q251" s="330"/>
      <c r="R251" s="330"/>
      <c r="S251" s="210"/>
      <c r="T251" s="209"/>
      <c r="U251" s="209"/>
      <c r="V251" s="210"/>
      <c r="W251" s="209"/>
      <c r="X251" s="209"/>
      <c r="Y251" s="210"/>
      <c r="Z251" s="209"/>
      <c r="AA251" s="209"/>
      <c r="AB251" s="210"/>
      <c r="AC251" s="209"/>
      <c r="AD251" s="209"/>
      <c r="AE251" s="210"/>
      <c r="AF251" s="331"/>
      <c r="AG251" s="209"/>
      <c r="AH251" s="210"/>
      <c r="AI251" s="209"/>
      <c r="AJ251" s="209"/>
      <c r="AK251" s="210"/>
      <c r="AL251" s="209"/>
      <c r="AM251" s="209"/>
      <c r="AN251" s="210"/>
      <c r="AO251" s="209"/>
      <c r="AP251" s="209"/>
      <c r="AQ251" s="210"/>
      <c r="AR251" s="209"/>
      <c r="AS251" s="209"/>
      <c r="AT251" s="210"/>
      <c r="AU251" s="209"/>
      <c r="AV251" s="209"/>
      <c r="AW251" s="210"/>
      <c r="AX251" s="209"/>
      <c r="AY251" s="209"/>
      <c r="AZ251" s="210"/>
      <c r="BA251" s="209"/>
      <c r="BB251" s="209"/>
      <c r="BC251" s="210"/>
      <c r="BD251" s="209"/>
      <c r="BE251" s="209"/>
      <c r="BF251" s="210"/>
      <c r="BG251" s="209"/>
      <c r="BH251" s="209"/>
      <c r="BI251" s="210"/>
      <c r="BJ251" s="55">
        <f t="shared" si="39"/>
        <v>0</v>
      </c>
      <c r="BK251" s="55">
        <f t="shared" si="39"/>
        <v>0</v>
      </c>
      <c r="BL251" s="210"/>
      <c r="BM251" s="269">
        <f t="shared" si="40"/>
        <v>0</v>
      </c>
    </row>
    <row r="252" spans="1:65" hidden="1" x14ac:dyDescent="0.55000000000000004">
      <c r="A252" s="216"/>
      <c r="B252" s="217"/>
      <c r="C252" s="217"/>
      <c r="D252" s="217"/>
      <c r="E252" s="214" t="s">
        <v>94</v>
      </c>
      <c r="F252" s="217"/>
      <c r="G252" s="217"/>
      <c r="H252" s="219"/>
      <c r="I252" s="226"/>
      <c r="J252" s="209"/>
      <c r="K252" s="209"/>
      <c r="L252" s="209"/>
      <c r="M252" s="209"/>
      <c r="N252" s="210"/>
      <c r="O252" s="210"/>
      <c r="P252" s="211" t="e">
        <f t="shared" si="38"/>
        <v>#DIV/0!</v>
      </c>
      <c r="Q252" s="330"/>
      <c r="R252" s="330"/>
      <c r="S252" s="210"/>
      <c r="T252" s="209"/>
      <c r="U252" s="209"/>
      <c r="V252" s="210"/>
      <c r="W252" s="209"/>
      <c r="X252" s="209"/>
      <c r="Y252" s="210"/>
      <c r="Z252" s="209"/>
      <c r="AA252" s="209"/>
      <c r="AB252" s="210"/>
      <c r="AC252" s="209"/>
      <c r="AD252" s="209"/>
      <c r="AE252" s="210"/>
      <c r="AF252" s="331"/>
      <c r="AG252" s="209"/>
      <c r="AH252" s="210"/>
      <c r="AI252" s="209"/>
      <c r="AJ252" s="209"/>
      <c r="AK252" s="210"/>
      <c r="AL252" s="209"/>
      <c r="AM252" s="209"/>
      <c r="AN252" s="210"/>
      <c r="AO252" s="209"/>
      <c r="AP252" s="209"/>
      <c r="AQ252" s="210"/>
      <c r="AR252" s="209"/>
      <c r="AS252" s="209"/>
      <c r="AT252" s="210"/>
      <c r="AU252" s="209"/>
      <c r="AV252" s="209"/>
      <c r="AW252" s="210"/>
      <c r="AX252" s="209"/>
      <c r="AY252" s="209"/>
      <c r="AZ252" s="210"/>
      <c r="BA252" s="209"/>
      <c r="BB252" s="209"/>
      <c r="BC252" s="210"/>
      <c r="BD252" s="209"/>
      <c r="BE252" s="209"/>
      <c r="BF252" s="210"/>
      <c r="BG252" s="209"/>
      <c r="BH252" s="209"/>
      <c r="BI252" s="210"/>
      <c r="BJ252" s="55">
        <f t="shared" si="39"/>
        <v>0</v>
      </c>
      <c r="BK252" s="55">
        <f t="shared" si="39"/>
        <v>0</v>
      </c>
      <c r="BL252" s="210"/>
      <c r="BM252" s="269">
        <f t="shared" si="40"/>
        <v>0</v>
      </c>
    </row>
    <row r="253" spans="1:65" hidden="1" x14ac:dyDescent="0.55000000000000004">
      <c r="A253" s="216"/>
      <c r="B253" s="217"/>
      <c r="C253" s="217"/>
      <c r="D253" s="217"/>
      <c r="E253" s="217"/>
      <c r="F253" s="214" t="s">
        <v>95</v>
      </c>
      <c r="G253" s="217"/>
      <c r="H253" s="219"/>
      <c r="I253" s="226"/>
      <c r="J253" s="209"/>
      <c r="K253" s="209"/>
      <c r="L253" s="209"/>
      <c r="M253" s="209"/>
      <c r="N253" s="210"/>
      <c r="O253" s="210"/>
      <c r="P253" s="211" t="e">
        <f t="shared" si="38"/>
        <v>#DIV/0!</v>
      </c>
      <c r="Q253" s="330"/>
      <c r="R253" s="330"/>
      <c r="S253" s="210"/>
      <c r="T253" s="209"/>
      <c r="U253" s="209"/>
      <c r="V253" s="210"/>
      <c r="W253" s="209"/>
      <c r="X253" s="209"/>
      <c r="Y253" s="210"/>
      <c r="Z253" s="209"/>
      <c r="AA253" s="209"/>
      <c r="AB253" s="210"/>
      <c r="AC253" s="209"/>
      <c r="AD253" s="209"/>
      <c r="AE253" s="210"/>
      <c r="AF253" s="331"/>
      <c r="AG253" s="209"/>
      <c r="AH253" s="210"/>
      <c r="AI253" s="209"/>
      <c r="AJ253" s="209"/>
      <c r="AK253" s="210"/>
      <c r="AL253" s="209"/>
      <c r="AM253" s="209"/>
      <c r="AN253" s="210"/>
      <c r="AO253" s="209"/>
      <c r="AP253" s="209"/>
      <c r="AQ253" s="210"/>
      <c r="AR253" s="209"/>
      <c r="AS253" s="209"/>
      <c r="AT253" s="210"/>
      <c r="AU253" s="209"/>
      <c r="AV253" s="209"/>
      <c r="AW253" s="210"/>
      <c r="AX253" s="209"/>
      <c r="AY253" s="209"/>
      <c r="AZ253" s="210"/>
      <c r="BA253" s="209"/>
      <c r="BB253" s="209"/>
      <c r="BC253" s="210"/>
      <c r="BD253" s="209"/>
      <c r="BE253" s="209"/>
      <c r="BF253" s="210"/>
      <c r="BG253" s="209"/>
      <c r="BH253" s="209"/>
      <c r="BI253" s="210"/>
      <c r="BJ253" s="55">
        <f t="shared" si="39"/>
        <v>0</v>
      </c>
      <c r="BK253" s="55">
        <f t="shared" si="39"/>
        <v>0</v>
      </c>
      <c r="BL253" s="210"/>
      <c r="BM253" s="269">
        <f t="shared" si="40"/>
        <v>0</v>
      </c>
    </row>
    <row r="254" spans="1:65" hidden="1" x14ac:dyDescent="0.55000000000000004">
      <c r="A254" s="216"/>
      <c r="B254" s="217"/>
      <c r="C254" s="217"/>
      <c r="D254" s="217"/>
      <c r="E254" s="217"/>
      <c r="F254" s="217"/>
      <c r="G254" s="228"/>
      <c r="H254" s="229"/>
      <c r="I254" s="226"/>
      <c r="J254" s="209"/>
      <c r="K254" s="209"/>
      <c r="L254" s="209"/>
      <c r="M254" s="209"/>
      <c r="N254" s="210"/>
      <c r="O254" s="210"/>
      <c r="P254" s="211" t="e">
        <f t="shared" ref="P254:P317" si="41">SUM(O254*100/L254)</f>
        <v>#DIV/0!</v>
      </c>
      <c r="Q254" s="330"/>
      <c r="R254" s="330"/>
      <c r="S254" s="210"/>
      <c r="T254" s="209"/>
      <c r="U254" s="209"/>
      <c r="V254" s="210"/>
      <c r="W254" s="209"/>
      <c r="X254" s="209"/>
      <c r="Y254" s="210"/>
      <c r="Z254" s="209"/>
      <c r="AA254" s="209"/>
      <c r="AB254" s="210"/>
      <c r="AC254" s="209"/>
      <c r="AD254" s="209"/>
      <c r="AE254" s="210"/>
      <c r="AF254" s="331"/>
      <c r="AG254" s="209"/>
      <c r="AH254" s="210"/>
      <c r="AI254" s="209"/>
      <c r="AJ254" s="209"/>
      <c r="AK254" s="210"/>
      <c r="AL254" s="209"/>
      <c r="AM254" s="209"/>
      <c r="AN254" s="210"/>
      <c r="AO254" s="209"/>
      <c r="AP254" s="209"/>
      <c r="AQ254" s="210"/>
      <c r="AR254" s="209"/>
      <c r="AS254" s="209"/>
      <c r="AT254" s="210"/>
      <c r="AU254" s="209"/>
      <c r="AV254" s="209"/>
      <c r="AW254" s="210"/>
      <c r="AX254" s="209"/>
      <c r="AY254" s="209"/>
      <c r="AZ254" s="210"/>
      <c r="BA254" s="209"/>
      <c r="BB254" s="209"/>
      <c r="BC254" s="210"/>
      <c r="BD254" s="209"/>
      <c r="BE254" s="209"/>
      <c r="BF254" s="210"/>
      <c r="BG254" s="209"/>
      <c r="BH254" s="209"/>
      <c r="BI254" s="210"/>
      <c r="BJ254" s="55">
        <f t="shared" ref="BJ254:BK317" si="42">SUM(BA254,BD254,BG254)</f>
        <v>0</v>
      </c>
      <c r="BK254" s="55">
        <f t="shared" si="42"/>
        <v>0</v>
      </c>
      <c r="BL254" s="210"/>
      <c r="BM254" s="269">
        <f t="shared" si="40"/>
        <v>0</v>
      </c>
    </row>
    <row r="255" spans="1:65" s="233" customFormat="1" hidden="1" x14ac:dyDescent="0.55000000000000004">
      <c r="A255" s="230" t="s">
        <v>163</v>
      </c>
      <c r="B255" s="120"/>
      <c r="C255" s="120"/>
      <c r="D255" s="120"/>
      <c r="E255" s="120"/>
      <c r="F255" s="120"/>
      <c r="G255" s="120"/>
      <c r="H255" s="231"/>
      <c r="I255" s="232"/>
      <c r="J255" s="209"/>
      <c r="K255" s="209"/>
      <c r="L255" s="209"/>
      <c r="M255" s="209"/>
      <c r="N255" s="210"/>
      <c r="O255" s="210"/>
      <c r="P255" s="211" t="e">
        <f t="shared" si="41"/>
        <v>#DIV/0!</v>
      </c>
      <c r="Q255" s="330"/>
      <c r="R255" s="330"/>
      <c r="S255" s="210"/>
      <c r="T255" s="209"/>
      <c r="U255" s="209"/>
      <c r="V255" s="210"/>
      <c r="W255" s="209"/>
      <c r="X255" s="209"/>
      <c r="Y255" s="210"/>
      <c r="Z255" s="209"/>
      <c r="AA255" s="209"/>
      <c r="AB255" s="210"/>
      <c r="AC255" s="209"/>
      <c r="AD255" s="209"/>
      <c r="AE255" s="210"/>
      <c r="AF255" s="331"/>
      <c r="AG255" s="209"/>
      <c r="AH255" s="210"/>
      <c r="AI255" s="209"/>
      <c r="AJ255" s="209"/>
      <c r="AK255" s="210"/>
      <c r="AL255" s="209"/>
      <c r="AM255" s="209"/>
      <c r="AN255" s="210"/>
      <c r="AO255" s="209"/>
      <c r="AP255" s="209"/>
      <c r="AQ255" s="210"/>
      <c r="AR255" s="209"/>
      <c r="AS255" s="209"/>
      <c r="AT255" s="210"/>
      <c r="AU255" s="209"/>
      <c r="AV255" s="209"/>
      <c r="AW255" s="210"/>
      <c r="AX255" s="209"/>
      <c r="AY255" s="209"/>
      <c r="AZ255" s="210"/>
      <c r="BA255" s="209"/>
      <c r="BB255" s="209"/>
      <c r="BC255" s="210"/>
      <c r="BD255" s="209"/>
      <c r="BE255" s="209"/>
      <c r="BF255" s="210"/>
      <c r="BG255" s="209"/>
      <c r="BH255" s="209"/>
      <c r="BI255" s="210"/>
      <c r="BJ255" s="55">
        <f t="shared" si="42"/>
        <v>0</v>
      </c>
      <c r="BK255" s="55">
        <f t="shared" si="42"/>
        <v>0</v>
      </c>
      <c r="BL255" s="210"/>
      <c r="BM255" s="269">
        <f t="shared" si="40"/>
        <v>0</v>
      </c>
    </row>
    <row r="256" spans="1:65" s="212" customFormat="1" hidden="1" x14ac:dyDescent="0.55000000000000004">
      <c r="A256" s="58"/>
      <c r="B256" s="234" t="s">
        <v>164</v>
      </c>
      <c r="C256" s="60"/>
      <c r="D256" s="60"/>
      <c r="E256" s="60"/>
      <c r="F256" s="60"/>
      <c r="G256" s="60"/>
      <c r="H256" s="235"/>
      <c r="I256" s="236"/>
      <c r="J256" s="209"/>
      <c r="K256" s="209"/>
      <c r="L256" s="209"/>
      <c r="M256" s="209"/>
      <c r="N256" s="210"/>
      <c r="O256" s="210"/>
      <c r="P256" s="211" t="e">
        <f t="shared" si="41"/>
        <v>#DIV/0!</v>
      </c>
      <c r="Q256" s="330"/>
      <c r="R256" s="330"/>
      <c r="S256" s="210"/>
      <c r="T256" s="209"/>
      <c r="U256" s="209"/>
      <c r="V256" s="210"/>
      <c r="W256" s="209"/>
      <c r="X256" s="209"/>
      <c r="Y256" s="210"/>
      <c r="Z256" s="209"/>
      <c r="AA256" s="209"/>
      <c r="AB256" s="210"/>
      <c r="AC256" s="209"/>
      <c r="AD256" s="209"/>
      <c r="AE256" s="210"/>
      <c r="AF256" s="331"/>
      <c r="AG256" s="209"/>
      <c r="AH256" s="210"/>
      <c r="AI256" s="209"/>
      <c r="AJ256" s="209"/>
      <c r="AK256" s="210"/>
      <c r="AL256" s="209"/>
      <c r="AM256" s="209"/>
      <c r="AN256" s="210"/>
      <c r="AO256" s="209"/>
      <c r="AP256" s="209"/>
      <c r="AQ256" s="210"/>
      <c r="AR256" s="209"/>
      <c r="AS256" s="209"/>
      <c r="AT256" s="210"/>
      <c r="AU256" s="209"/>
      <c r="AV256" s="209"/>
      <c r="AW256" s="210"/>
      <c r="AX256" s="209"/>
      <c r="AY256" s="209"/>
      <c r="AZ256" s="210"/>
      <c r="BA256" s="209"/>
      <c r="BB256" s="209"/>
      <c r="BC256" s="210"/>
      <c r="BD256" s="209"/>
      <c r="BE256" s="209"/>
      <c r="BF256" s="210"/>
      <c r="BG256" s="209"/>
      <c r="BH256" s="209"/>
      <c r="BI256" s="210"/>
      <c r="BJ256" s="55">
        <f t="shared" si="42"/>
        <v>0</v>
      </c>
      <c r="BK256" s="55">
        <f t="shared" si="42"/>
        <v>0</v>
      </c>
      <c r="BL256" s="210"/>
      <c r="BM256" s="269">
        <f t="shared" si="40"/>
        <v>0</v>
      </c>
    </row>
    <row r="257" spans="1:65" s="31" customFormat="1" hidden="1" x14ac:dyDescent="0.55000000000000004">
      <c r="A257" s="68"/>
      <c r="B257" s="69"/>
      <c r="C257" s="69" t="s">
        <v>165</v>
      </c>
      <c r="D257" s="69"/>
      <c r="E257" s="69"/>
      <c r="F257" s="69"/>
      <c r="G257" s="69"/>
      <c r="H257" s="160"/>
      <c r="I257" s="70"/>
      <c r="J257" s="209"/>
      <c r="K257" s="209"/>
      <c r="L257" s="209"/>
      <c r="M257" s="209"/>
      <c r="N257" s="210"/>
      <c r="O257" s="210"/>
      <c r="P257" s="211" t="e">
        <f t="shared" si="41"/>
        <v>#DIV/0!</v>
      </c>
      <c r="Q257" s="330"/>
      <c r="R257" s="330"/>
      <c r="S257" s="210"/>
      <c r="T257" s="209"/>
      <c r="U257" s="209"/>
      <c r="V257" s="210"/>
      <c r="W257" s="209"/>
      <c r="X257" s="209"/>
      <c r="Y257" s="210"/>
      <c r="Z257" s="209"/>
      <c r="AA257" s="209"/>
      <c r="AB257" s="210"/>
      <c r="AC257" s="209"/>
      <c r="AD257" s="209"/>
      <c r="AE257" s="210"/>
      <c r="AF257" s="331"/>
      <c r="AG257" s="209"/>
      <c r="AH257" s="210"/>
      <c r="AI257" s="209"/>
      <c r="AJ257" s="209"/>
      <c r="AK257" s="210"/>
      <c r="AL257" s="209"/>
      <c r="AM257" s="209"/>
      <c r="AN257" s="210"/>
      <c r="AO257" s="209"/>
      <c r="AP257" s="209"/>
      <c r="AQ257" s="210"/>
      <c r="AR257" s="209"/>
      <c r="AS257" s="209"/>
      <c r="AT257" s="210"/>
      <c r="AU257" s="209"/>
      <c r="AV257" s="209"/>
      <c r="AW257" s="210"/>
      <c r="AX257" s="209"/>
      <c r="AY257" s="209"/>
      <c r="AZ257" s="210"/>
      <c r="BA257" s="209"/>
      <c r="BB257" s="209"/>
      <c r="BC257" s="210"/>
      <c r="BD257" s="209"/>
      <c r="BE257" s="209"/>
      <c r="BF257" s="210"/>
      <c r="BG257" s="209"/>
      <c r="BH257" s="209"/>
      <c r="BI257" s="210"/>
      <c r="BJ257" s="55">
        <f t="shared" si="42"/>
        <v>0</v>
      </c>
      <c r="BK257" s="55">
        <f t="shared" si="42"/>
        <v>0</v>
      </c>
      <c r="BL257" s="210"/>
      <c r="BM257" s="269">
        <f t="shared" si="40"/>
        <v>0</v>
      </c>
    </row>
    <row r="258" spans="1:65" s="31" customFormat="1" hidden="1" x14ac:dyDescent="0.55000000000000004">
      <c r="A258" s="213"/>
      <c r="B258" s="214"/>
      <c r="C258" s="214"/>
      <c r="D258" s="214" t="s">
        <v>37</v>
      </c>
      <c r="E258" s="214"/>
      <c r="F258" s="214"/>
      <c r="G258" s="214"/>
      <c r="H258" s="215"/>
      <c r="I258" s="79"/>
      <c r="J258" s="209"/>
      <c r="K258" s="209"/>
      <c r="L258" s="209"/>
      <c r="M258" s="209"/>
      <c r="N258" s="210"/>
      <c r="O258" s="210"/>
      <c r="P258" s="211" t="e">
        <f t="shared" si="41"/>
        <v>#DIV/0!</v>
      </c>
      <c r="Q258" s="330"/>
      <c r="R258" s="330"/>
      <c r="S258" s="210"/>
      <c r="T258" s="209"/>
      <c r="U258" s="209"/>
      <c r="V258" s="210"/>
      <c r="W258" s="209"/>
      <c r="X258" s="209"/>
      <c r="Y258" s="210"/>
      <c r="Z258" s="209"/>
      <c r="AA258" s="209"/>
      <c r="AB258" s="210"/>
      <c r="AC258" s="209"/>
      <c r="AD258" s="209"/>
      <c r="AE258" s="210"/>
      <c r="AF258" s="331"/>
      <c r="AG258" s="209"/>
      <c r="AH258" s="210"/>
      <c r="AI258" s="209"/>
      <c r="AJ258" s="209"/>
      <c r="AK258" s="210"/>
      <c r="AL258" s="209"/>
      <c r="AM258" s="209"/>
      <c r="AN258" s="210"/>
      <c r="AO258" s="209"/>
      <c r="AP258" s="209"/>
      <c r="AQ258" s="210"/>
      <c r="AR258" s="209"/>
      <c r="AS258" s="209"/>
      <c r="AT258" s="210"/>
      <c r="AU258" s="209"/>
      <c r="AV258" s="209"/>
      <c r="AW258" s="210"/>
      <c r="AX258" s="209"/>
      <c r="AY258" s="209"/>
      <c r="AZ258" s="210"/>
      <c r="BA258" s="209"/>
      <c r="BB258" s="209"/>
      <c r="BC258" s="210"/>
      <c r="BD258" s="209"/>
      <c r="BE258" s="209"/>
      <c r="BF258" s="210"/>
      <c r="BG258" s="209"/>
      <c r="BH258" s="209"/>
      <c r="BI258" s="210"/>
      <c r="BJ258" s="55">
        <f t="shared" si="42"/>
        <v>0</v>
      </c>
      <c r="BK258" s="55">
        <f t="shared" si="42"/>
        <v>0</v>
      </c>
      <c r="BL258" s="210"/>
      <c r="BM258" s="269">
        <f t="shared" si="40"/>
        <v>0</v>
      </c>
    </row>
    <row r="259" spans="1:65" s="31" customFormat="1" hidden="1" x14ac:dyDescent="0.55000000000000004">
      <c r="A259" s="213"/>
      <c r="B259" s="214"/>
      <c r="C259" s="214"/>
      <c r="D259" s="214"/>
      <c r="E259" s="214" t="s">
        <v>38</v>
      </c>
      <c r="F259" s="214"/>
      <c r="G259" s="214"/>
      <c r="H259" s="215"/>
      <c r="I259" s="79"/>
      <c r="J259" s="209"/>
      <c r="K259" s="209"/>
      <c r="L259" s="209"/>
      <c r="M259" s="209"/>
      <c r="N259" s="210"/>
      <c r="O259" s="210"/>
      <c r="P259" s="211" t="e">
        <f t="shared" si="41"/>
        <v>#DIV/0!</v>
      </c>
      <c r="Q259" s="330"/>
      <c r="R259" s="330"/>
      <c r="S259" s="210"/>
      <c r="T259" s="209"/>
      <c r="U259" s="209"/>
      <c r="V259" s="210"/>
      <c r="W259" s="209"/>
      <c r="X259" s="209"/>
      <c r="Y259" s="210"/>
      <c r="Z259" s="209"/>
      <c r="AA259" s="209"/>
      <c r="AB259" s="210"/>
      <c r="AC259" s="209"/>
      <c r="AD259" s="209"/>
      <c r="AE259" s="210"/>
      <c r="AF259" s="331"/>
      <c r="AG259" s="209"/>
      <c r="AH259" s="210"/>
      <c r="AI259" s="209"/>
      <c r="AJ259" s="209"/>
      <c r="AK259" s="210"/>
      <c r="AL259" s="209"/>
      <c r="AM259" s="209"/>
      <c r="AN259" s="210"/>
      <c r="AO259" s="209"/>
      <c r="AP259" s="209"/>
      <c r="AQ259" s="210"/>
      <c r="AR259" s="209"/>
      <c r="AS259" s="209"/>
      <c r="AT259" s="210"/>
      <c r="AU259" s="209"/>
      <c r="AV259" s="209"/>
      <c r="AW259" s="210"/>
      <c r="AX259" s="209"/>
      <c r="AY259" s="209"/>
      <c r="AZ259" s="210"/>
      <c r="BA259" s="209"/>
      <c r="BB259" s="209"/>
      <c r="BC259" s="210"/>
      <c r="BD259" s="209"/>
      <c r="BE259" s="209"/>
      <c r="BF259" s="210"/>
      <c r="BG259" s="209"/>
      <c r="BH259" s="209"/>
      <c r="BI259" s="210"/>
      <c r="BJ259" s="55">
        <f t="shared" si="42"/>
        <v>0</v>
      </c>
      <c r="BK259" s="55">
        <f t="shared" si="42"/>
        <v>0</v>
      </c>
      <c r="BL259" s="210"/>
      <c r="BM259" s="269">
        <f t="shared" si="40"/>
        <v>0</v>
      </c>
    </row>
    <row r="260" spans="1:65" hidden="1" x14ac:dyDescent="0.55000000000000004">
      <c r="A260" s="216"/>
      <c r="B260" s="217"/>
      <c r="C260" s="217"/>
      <c r="D260" s="214"/>
      <c r="E260" s="214"/>
      <c r="F260" s="218" t="s">
        <v>118</v>
      </c>
      <c r="G260" s="217"/>
      <c r="H260" s="219"/>
      <c r="I260" s="79"/>
      <c r="J260" s="209"/>
      <c r="K260" s="209"/>
      <c r="L260" s="209"/>
      <c r="M260" s="209"/>
      <c r="N260" s="210"/>
      <c r="O260" s="210"/>
      <c r="P260" s="211" t="e">
        <f t="shared" si="41"/>
        <v>#DIV/0!</v>
      </c>
      <c r="Q260" s="330"/>
      <c r="R260" s="330"/>
      <c r="S260" s="210"/>
      <c r="T260" s="209"/>
      <c r="U260" s="209"/>
      <c r="V260" s="210"/>
      <c r="W260" s="209"/>
      <c r="X260" s="209"/>
      <c r="Y260" s="210"/>
      <c r="Z260" s="209"/>
      <c r="AA260" s="209"/>
      <c r="AB260" s="210"/>
      <c r="AC260" s="209"/>
      <c r="AD260" s="209"/>
      <c r="AE260" s="210"/>
      <c r="AF260" s="331"/>
      <c r="AG260" s="209"/>
      <c r="AH260" s="210"/>
      <c r="AI260" s="209"/>
      <c r="AJ260" s="209"/>
      <c r="AK260" s="210"/>
      <c r="AL260" s="209"/>
      <c r="AM260" s="209"/>
      <c r="AN260" s="210"/>
      <c r="AO260" s="209"/>
      <c r="AP260" s="209"/>
      <c r="AQ260" s="210"/>
      <c r="AR260" s="209"/>
      <c r="AS260" s="209"/>
      <c r="AT260" s="210"/>
      <c r="AU260" s="209"/>
      <c r="AV260" s="209"/>
      <c r="AW260" s="210"/>
      <c r="AX260" s="209"/>
      <c r="AY260" s="209"/>
      <c r="AZ260" s="210"/>
      <c r="BA260" s="209"/>
      <c r="BB260" s="209"/>
      <c r="BC260" s="210"/>
      <c r="BD260" s="209"/>
      <c r="BE260" s="209"/>
      <c r="BF260" s="210"/>
      <c r="BG260" s="209"/>
      <c r="BH260" s="209"/>
      <c r="BI260" s="210"/>
      <c r="BJ260" s="55">
        <f t="shared" si="42"/>
        <v>0</v>
      </c>
      <c r="BK260" s="55">
        <f t="shared" si="42"/>
        <v>0</v>
      </c>
      <c r="BL260" s="210"/>
      <c r="BM260" s="269">
        <f t="shared" si="40"/>
        <v>0</v>
      </c>
    </row>
    <row r="261" spans="1:65" s="225" customFormat="1" hidden="1" x14ac:dyDescent="0.55000000000000004">
      <c r="A261" s="220"/>
      <c r="B261" s="221"/>
      <c r="C261" s="221"/>
      <c r="D261" s="222"/>
      <c r="E261" s="222"/>
      <c r="F261" s="93" t="s">
        <v>119</v>
      </c>
      <c r="G261" s="221"/>
      <c r="H261" s="223"/>
      <c r="I261" s="224"/>
      <c r="J261" s="209"/>
      <c r="K261" s="209"/>
      <c r="L261" s="209"/>
      <c r="M261" s="209"/>
      <c r="N261" s="210"/>
      <c r="O261" s="210"/>
      <c r="P261" s="211" t="e">
        <f t="shared" si="41"/>
        <v>#DIV/0!</v>
      </c>
      <c r="Q261" s="330"/>
      <c r="R261" s="330"/>
      <c r="S261" s="210"/>
      <c r="T261" s="209"/>
      <c r="U261" s="209"/>
      <c r="V261" s="210"/>
      <c r="W261" s="209"/>
      <c r="X261" s="209"/>
      <c r="Y261" s="210"/>
      <c r="Z261" s="209"/>
      <c r="AA261" s="209"/>
      <c r="AB261" s="210"/>
      <c r="AC261" s="209"/>
      <c r="AD261" s="209"/>
      <c r="AE261" s="210"/>
      <c r="AF261" s="331"/>
      <c r="AG261" s="209"/>
      <c r="AH261" s="210"/>
      <c r="AI261" s="209"/>
      <c r="AJ261" s="209"/>
      <c r="AK261" s="210"/>
      <c r="AL261" s="209"/>
      <c r="AM261" s="209"/>
      <c r="AN261" s="210"/>
      <c r="AO261" s="209"/>
      <c r="AP261" s="209"/>
      <c r="AQ261" s="210"/>
      <c r="AR261" s="209"/>
      <c r="AS261" s="209"/>
      <c r="AT261" s="210"/>
      <c r="AU261" s="209"/>
      <c r="AV261" s="209"/>
      <c r="AW261" s="210"/>
      <c r="AX261" s="209"/>
      <c r="AY261" s="209"/>
      <c r="AZ261" s="210"/>
      <c r="BA261" s="209"/>
      <c r="BB261" s="209"/>
      <c r="BC261" s="210"/>
      <c r="BD261" s="209"/>
      <c r="BE261" s="209"/>
      <c r="BF261" s="210"/>
      <c r="BG261" s="209"/>
      <c r="BH261" s="209"/>
      <c r="BI261" s="210"/>
      <c r="BJ261" s="55">
        <f t="shared" si="42"/>
        <v>0</v>
      </c>
      <c r="BK261" s="55">
        <f t="shared" si="42"/>
        <v>0</v>
      </c>
      <c r="BL261" s="210"/>
      <c r="BM261" s="269">
        <f t="shared" si="40"/>
        <v>0</v>
      </c>
    </row>
    <row r="262" spans="1:65" hidden="1" x14ac:dyDescent="0.55000000000000004">
      <c r="A262" s="216"/>
      <c r="B262" s="217"/>
      <c r="C262" s="217"/>
      <c r="D262" s="214"/>
      <c r="E262" s="214"/>
      <c r="F262" s="218" t="s">
        <v>120</v>
      </c>
      <c r="G262" s="217"/>
      <c r="H262" s="219"/>
      <c r="I262" s="226"/>
      <c r="J262" s="209"/>
      <c r="K262" s="209"/>
      <c r="L262" s="209"/>
      <c r="M262" s="209"/>
      <c r="N262" s="210"/>
      <c r="O262" s="210"/>
      <c r="P262" s="211" t="e">
        <f t="shared" si="41"/>
        <v>#DIV/0!</v>
      </c>
      <c r="Q262" s="330"/>
      <c r="R262" s="330"/>
      <c r="S262" s="210"/>
      <c r="T262" s="209"/>
      <c r="U262" s="209"/>
      <c r="V262" s="210"/>
      <c r="W262" s="209"/>
      <c r="X262" s="209"/>
      <c r="Y262" s="210"/>
      <c r="Z262" s="209"/>
      <c r="AA262" s="209"/>
      <c r="AB262" s="210"/>
      <c r="AC262" s="209"/>
      <c r="AD262" s="209"/>
      <c r="AE262" s="210"/>
      <c r="AF262" s="331"/>
      <c r="AG262" s="209"/>
      <c r="AH262" s="210"/>
      <c r="AI262" s="209"/>
      <c r="AJ262" s="209"/>
      <c r="AK262" s="210"/>
      <c r="AL262" s="209"/>
      <c r="AM262" s="209"/>
      <c r="AN262" s="210"/>
      <c r="AO262" s="209"/>
      <c r="AP262" s="209"/>
      <c r="AQ262" s="210"/>
      <c r="AR262" s="209"/>
      <c r="AS262" s="209"/>
      <c r="AT262" s="210"/>
      <c r="AU262" s="209"/>
      <c r="AV262" s="209"/>
      <c r="AW262" s="210"/>
      <c r="AX262" s="209"/>
      <c r="AY262" s="209"/>
      <c r="AZ262" s="210"/>
      <c r="BA262" s="209"/>
      <c r="BB262" s="209"/>
      <c r="BC262" s="210"/>
      <c r="BD262" s="209"/>
      <c r="BE262" s="209"/>
      <c r="BF262" s="210"/>
      <c r="BG262" s="209"/>
      <c r="BH262" s="209"/>
      <c r="BI262" s="210"/>
      <c r="BJ262" s="55">
        <f t="shared" si="42"/>
        <v>0</v>
      </c>
      <c r="BK262" s="55">
        <f t="shared" si="42"/>
        <v>0</v>
      </c>
      <c r="BL262" s="210"/>
      <c r="BM262" s="269">
        <f t="shared" si="40"/>
        <v>0</v>
      </c>
    </row>
    <row r="263" spans="1:65" s="225" customFormat="1" hidden="1" x14ac:dyDescent="0.55000000000000004">
      <c r="A263" s="220"/>
      <c r="B263" s="221"/>
      <c r="C263" s="221"/>
      <c r="D263" s="222"/>
      <c r="E263" s="222"/>
      <c r="F263" s="93"/>
      <c r="G263" s="221"/>
      <c r="H263" s="223" t="s">
        <v>119</v>
      </c>
      <c r="I263" s="224"/>
      <c r="J263" s="209"/>
      <c r="K263" s="209"/>
      <c r="L263" s="209"/>
      <c r="M263" s="209"/>
      <c r="N263" s="210"/>
      <c r="O263" s="210"/>
      <c r="P263" s="211" t="e">
        <f t="shared" si="41"/>
        <v>#DIV/0!</v>
      </c>
      <c r="Q263" s="330"/>
      <c r="R263" s="330"/>
      <c r="S263" s="210"/>
      <c r="T263" s="209"/>
      <c r="U263" s="209"/>
      <c r="V263" s="210"/>
      <c r="W263" s="209"/>
      <c r="X263" s="209"/>
      <c r="Y263" s="210"/>
      <c r="Z263" s="209"/>
      <c r="AA263" s="209"/>
      <c r="AB263" s="210"/>
      <c r="AC263" s="209"/>
      <c r="AD263" s="209"/>
      <c r="AE263" s="210"/>
      <c r="AF263" s="331"/>
      <c r="AG263" s="209"/>
      <c r="AH263" s="210"/>
      <c r="AI263" s="209"/>
      <c r="AJ263" s="209"/>
      <c r="AK263" s="210"/>
      <c r="AL263" s="209"/>
      <c r="AM263" s="209"/>
      <c r="AN263" s="210"/>
      <c r="AO263" s="209"/>
      <c r="AP263" s="209"/>
      <c r="AQ263" s="210"/>
      <c r="AR263" s="209"/>
      <c r="AS263" s="209"/>
      <c r="AT263" s="210"/>
      <c r="AU263" s="209"/>
      <c r="AV263" s="209"/>
      <c r="AW263" s="210"/>
      <c r="AX263" s="209"/>
      <c r="AY263" s="209"/>
      <c r="AZ263" s="210"/>
      <c r="BA263" s="209"/>
      <c r="BB263" s="209"/>
      <c r="BC263" s="210"/>
      <c r="BD263" s="209"/>
      <c r="BE263" s="209"/>
      <c r="BF263" s="210"/>
      <c r="BG263" s="209"/>
      <c r="BH263" s="209"/>
      <c r="BI263" s="210"/>
      <c r="BJ263" s="55">
        <f t="shared" si="42"/>
        <v>0</v>
      </c>
      <c r="BK263" s="55">
        <f t="shared" si="42"/>
        <v>0</v>
      </c>
      <c r="BL263" s="210"/>
      <c r="BM263" s="269">
        <f t="shared" si="40"/>
        <v>0</v>
      </c>
    </row>
    <row r="264" spans="1:65" hidden="1" x14ac:dyDescent="0.55000000000000004">
      <c r="A264" s="216"/>
      <c r="B264" s="217"/>
      <c r="C264" s="217"/>
      <c r="D264" s="214"/>
      <c r="E264" s="214" t="s">
        <v>121</v>
      </c>
      <c r="F264" s="218"/>
      <c r="G264" s="217"/>
      <c r="H264" s="219"/>
      <c r="I264" s="226"/>
      <c r="J264" s="209"/>
      <c r="K264" s="209"/>
      <c r="L264" s="209"/>
      <c r="M264" s="209"/>
      <c r="N264" s="210"/>
      <c r="O264" s="210"/>
      <c r="P264" s="211" t="e">
        <f t="shared" si="41"/>
        <v>#DIV/0!</v>
      </c>
      <c r="Q264" s="330"/>
      <c r="R264" s="330"/>
      <c r="S264" s="210"/>
      <c r="T264" s="209"/>
      <c r="U264" s="209"/>
      <c r="V264" s="210"/>
      <c r="W264" s="209"/>
      <c r="X264" s="209"/>
      <c r="Y264" s="210"/>
      <c r="Z264" s="209"/>
      <c r="AA264" s="209"/>
      <c r="AB264" s="210"/>
      <c r="AC264" s="209"/>
      <c r="AD264" s="209"/>
      <c r="AE264" s="210"/>
      <c r="AF264" s="331"/>
      <c r="AG264" s="209"/>
      <c r="AH264" s="210"/>
      <c r="AI264" s="209"/>
      <c r="AJ264" s="209"/>
      <c r="AK264" s="210"/>
      <c r="AL264" s="209"/>
      <c r="AM264" s="209"/>
      <c r="AN264" s="210"/>
      <c r="AO264" s="209"/>
      <c r="AP264" s="209"/>
      <c r="AQ264" s="210"/>
      <c r="AR264" s="209"/>
      <c r="AS264" s="209"/>
      <c r="AT264" s="210"/>
      <c r="AU264" s="209"/>
      <c r="AV264" s="209"/>
      <c r="AW264" s="210"/>
      <c r="AX264" s="209"/>
      <c r="AY264" s="209"/>
      <c r="AZ264" s="210"/>
      <c r="BA264" s="209"/>
      <c r="BB264" s="209"/>
      <c r="BC264" s="210"/>
      <c r="BD264" s="209"/>
      <c r="BE264" s="209"/>
      <c r="BF264" s="210"/>
      <c r="BG264" s="209"/>
      <c r="BH264" s="209"/>
      <c r="BI264" s="210"/>
      <c r="BJ264" s="55">
        <f t="shared" si="42"/>
        <v>0</v>
      </c>
      <c r="BK264" s="55">
        <f t="shared" si="42"/>
        <v>0</v>
      </c>
      <c r="BL264" s="210"/>
      <c r="BM264" s="269">
        <f t="shared" si="40"/>
        <v>0</v>
      </c>
    </row>
    <row r="265" spans="1:65" hidden="1" x14ac:dyDescent="0.55000000000000004">
      <c r="A265" s="216"/>
      <c r="B265" s="217"/>
      <c r="C265" s="217"/>
      <c r="D265" s="214"/>
      <c r="E265" s="214"/>
      <c r="F265" s="93"/>
      <c r="G265" s="217"/>
      <c r="H265" s="223" t="s">
        <v>119</v>
      </c>
      <c r="I265" s="226"/>
      <c r="J265" s="209"/>
      <c r="K265" s="209"/>
      <c r="L265" s="209"/>
      <c r="M265" s="209"/>
      <c r="N265" s="210"/>
      <c r="O265" s="210"/>
      <c r="P265" s="211" t="e">
        <f t="shared" si="41"/>
        <v>#DIV/0!</v>
      </c>
      <c r="Q265" s="330"/>
      <c r="R265" s="330"/>
      <c r="S265" s="210"/>
      <c r="T265" s="209"/>
      <c r="U265" s="209"/>
      <c r="V265" s="210"/>
      <c r="W265" s="209"/>
      <c r="X265" s="209"/>
      <c r="Y265" s="210"/>
      <c r="Z265" s="209"/>
      <c r="AA265" s="209"/>
      <c r="AB265" s="210"/>
      <c r="AC265" s="209"/>
      <c r="AD265" s="209"/>
      <c r="AE265" s="210"/>
      <c r="AF265" s="331"/>
      <c r="AG265" s="209"/>
      <c r="AH265" s="210"/>
      <c r="AI265" s="209"/>
      <c r="AJ265" s="209"/>
      <c r="AK265" s="210"/>
      <c r="AL265" s="209"/>
      <c r="AM265" s="209"/>
      <c r="AN265" s="210"/>
      <c r="AO265" s="209"/>
      <c r="AP265" s="209"/>
      <c r="AQ265" s="210"/>
      <c r="AR265" s="209"/>
      <c r="AS265" s="209"/>
      <c r="AT265" s="210"/>
      <c r="AU265" s="209"/>
      <c r="AV265" s="209"/>
      <c r="AW265" s="210"/>
      <c r="AX265" s="209"/>
      <c r="AY265" s="209"/>
      <c r="AZ265" s="210"/>
      <c r="BA265" s="209"/>
      <c r="BB265" s="209"/>
      <c r="BC265" s="210"/>
      <c r="BD265" s="209"/>
      <c r="BE265" s="209"/>
      <c r="BF265" s="210"/>
      <c r="BG265" s="209"/>
      <c r="BH265" s="209"/>
      <c r="BI265" s="210"/>
      <c r="BJ265" s="55">
        <f t="shared" si="42"/>
        <v>0</v>
      </c>
      <c r="BK265" s="55">
        <f t="shared" si="42"/>
        <v>0</v>
      </c>
      <c r="BL265" s="210"/>
      <c r="BM265" s="269">
        <f t="shared" si="40"/>
        <v>0</v>
      </c>
    </row>
    <row r="266" spans="1:65" s="31" customFormat="1" hidden="1" x14ac:dyDescent="0.55000000000000004">
      <c r="A266" s="213"/>
      <c r="B266" s="214"/>
      <c r="C266" s="214"/>
      <c r="D266" s="214" t="s">
        <v>40</v>
      </c>
      <c r="E266" s="214"/>
      <c r="F266" s="214"/>
      <c r="G266" s="214"/>
      <c r="H266" s="215"/>
      <c r="I266" s="226"/>
      <c r="J266" s="209"/>
      <c r="K266" s="209"/>
      <c r="L266" s="209"/>
      <c r="M266" s="209"/>
      <c r="N266" s="210"/>
      <c r="O266" s="210"/>
      <c r="P266" s="211" t="e">
        <f t="shared" si="41"/>
        <v>#DIV/0!</v>
      </c>
      <c r="Q266" s="330"/>
      <c r="R266" s="330"/>
      <c r="S266" s="210"/>
      <c r="T266" s="209"/>
      <c r="U266" s="209"/>
      <c r="V266" s="210"/>
      <c r="W266" s="209"/>
      <c r="X266" s="209"/>
      <c r="Y266" s="210"/>
      <c r="Z266" s="209"/>
      <c r="AA266" s="209"/>
      <c r="AB266" s="210"/>
      <c r="AC266" s="209"/>
      <c r="AD266" s="209"/>
      <c r="AE266" s="210"/>
      <c r="AF266" s="331"/>
      <c r="AG266" s="209"/>
      <c r="AH266" s="210"/>
      <c r="AI266" s="209"/>
      <c r="AJ266" s="209"/>
      <c r="AK266" s="210"/>
      <c r="AL266" s="209"/>
      <c r="AM266" s="209"/>
      <c r="AN266" s="210"/>
      <c r="AO266" s="209"/>
      <c r="AP266" s="209"/>
      <c r="AQ266" s="210"/>
      <c r="AR266" s="209"/>
      <c r="AS266" s="209"/>
      <c r="AT266" s="210"/>
      <c r="AU266" s="209"/>
      <c r="AV266" s="209"/>
      <c r="AW266" s="210"/>
      <c r="AX266" s="209"/>
      <c r="AY266" s="209"/>
      <c r="AZ266" s="210"/>
      <c r="BA266" s="209"/>
      <c r="BB266" s="209"/>
      <c r="BC266" s="210"/>
      <c r="BD266" s="209"/>
      <c r="BE266" s="209"/>
      <c r="BF266" s="210"/>
      <c r="BG266" s="209"/>
      <c r="BH266" s="209"/>
      <c r="BI266" s="210"/>
      <c r="BJ266" s="55">
        <f t="shared" si="42"/>
        <v>0</v>
      </c>
      <c r="BK266" s="55">
        <f t="shared" si="42"/>
        <v>0</v>
      </c>
      <c r="BL266" s="210"/>
      <c r="BM266" s="269">
        <f t="shared" si="40"/>
        <v>0</v>
      </c>
    </row>
    <row r="267" spans="1:65" s="31" customFormat="1" hidden="1" x14ac:dyDescent="0.55000000000000004">
      <c r="A267" s="213"/>
      <c r="B267" s="214"/>
      <c r="C267" s="214"/>
      <c r="D267" s="214"/>
      <c r="E267" s="214" t="s">
        <v>41</v>
      </c>
      <c r="F267" s="214"/>
      <c r="G267" s="214"/>
      <c r="H267" s="215"/>
      <c r="I267" s="226"/>
      <c r="J267" s="209"/>
      <c r="K267" s="209"/>
      <c r="L267" s="209"/>
      <c r="M267" s="209"/>
      <c r="N267" s="210"/>
      <c r="O267" s="210"/>
      <c r="P267" s="211" t="e">
        <f t="shared" si="41"/>
        <v>#DIV/0!</v>
      </c>
      <c r="Q267" s="330"/>
      <c r="R267" s="330"/>
      <c r="S267" s="210"/>
      <c r="T267" s="209"/>
      <c r="U267" s="209"/>
      <c r="V267" s="210"/>
      <c r="W267" s="209"/>
      <c r="X267" s="209"/>
      <c r="Y267" s="210"/>
      <c r="Z267" s="209"/>
      <c r="AA267" s="209"/>
      <c r="AB267" s="210"/>
      <c r="AC267" s="209"/>
      <c r="AD267" s="209"/>
      <c r="AE267" s="210"/>
      <c r="AF267" s="331"/>
      <c r="AG267" s="209"/>
      <c r="AH267" s="210"/>
      <c r="AI267" s="209"/>
      <c r="AJ267" s="209"/>
      <c r="AK267" s="210"/>
      <c r="AL267" s="209"/>
      <c r="AM267" s="209"/>
      <c r="AN267" s="210"/>
      <c r="AO267" s="209"/>
      <c r="AP267" s="209"/>
      <c r="AQ267" s="210"/>
      <c r="AR267" s="209"/>
      <c r="AS267" s="209"/>
      <c r="AT267" s="210"/>
      <c r="AU267" s="209"/>
      <c r="AV267" s="209"/>
      <c r="AW267" s="210"/>
      <c r="AX267" s="209"/>
      <c r="AY267" s="209"/>
      <c r="AZ267" s="210"/>
      <c r="BA267" s="209"/>
      <c r="BB267" s="209"/>
      <c r="BC267" s="210"/>
      <c r="BD267" s="209"/>
      <c r="BE267" s="209"/>
      <c r="BF267" s="210"/>
      <c r="BG267" s="209"/>
      <c r="BH267" s="209"/>
      <c r="BI267" s="210"/>
      <c r="BJ267" s="55">
        <f t="shared" si="42"/>
        <v>0</v>
      </c>
      <c r="BK267" s="55">
        <f t="shared" si="42"/>
        <v>0</v>
      </c>
      <c r="BL267" s="210"/>
      <c r="BM267" s="269">
        <f t="shared" si="40"/>
        <v>0</v>
      </c>
    </row>
    <row r="268" spans="1:65" s="31" customFormat="1" hidden="1" x14ac:dyDescent="0.55000000000000004">
      <c r="A268" s="213"/>
      <c r="B268" s="214"/>
      <c r="C268" s="214"/>
      <c r="D268" s="214"/>
      <c r="E268" s="214"/>
      <c r="F268" s="214" t="s">
        <v>42</v>
      </c>
      <c r="G268" s="214"/>
      <c r="H268" s="215"/>
      <c r="I268" s="226"/>
      <c r="J268" s="209"/>
      <c r="K268" s="209"/>
      <c r="L268" s="209"/>
      <c r="M268" s="209"/>
      <c r="N268" s="210"/>
      <c r="O268" s="210"/>
      <c r="P268" s="211" t="e">
        <f t="shared" si="41"/>
        <v>#DIV/0!</v>
      </c>
      <c r="Q268" s="330"/>
      <c r="R268" s="330"/>
      <c r="S268" s="210"/>
      <c r="T268" s="209"/>
      <c r="U268" s="209"/>
      <c r="V268" s="210"/>
      <c r="W268" s="209"/>
      <c r="X268" s="209"/>
      <c r="Y268" s="210"/>
      <c r="Z268" s="209"/>
      <c r="AA268" s="209"/>
      <c r="AB268" s="210"/>
      <c r="AC268" s="209"/>
      <c r="AD268" s="209"/>
      <c r="AE268" s="210"/>
      <c r="AF268" s="331"/>
      <c r="AG268" s="209"/>
      <c r="AH268" s="210"/>
      <c r="AI268" s="209"/>
      <c r="AJ268" s="209"/>
      <c r="AK268" s="210"/>
      <c r="AL268" s="209"/>
      <c r="AM268" s="209"/>
      <c r="AN268" s="210"/>
      <c r="AO268" s="209"/>
      <c r="AP268" s="209"/>
      <c r="AQ268" s="210"/>
      <c r="AR268" s="209"/>
      <c r="AS268" s="209"/>
      <c r="AT268" s="210"/>
      <c r="AU268" s="209"/>
      <c r="AV268" s="209"/>
      <c r="AW268" s="210"/>
      <c r="AX268" s="209"/>
      <c r="AY268" s="209"/>
      <c r="AZ268" s="210"/>
      <c r="BA268" s="209"/>
      <c r="BB268" s="209"/>
      <c r="BC268" s="210"/>
      <c r="BD268" s="209"/>
      <c r="BE268" s="209"/>
      <c r="BF268" s="210"/>
      <c r="BG268" s="209"/>
      <c r="BH268" s="209"/>
      <c r="BI268" s="210"/>
      <c r="BJ268" s="55">
        <f t="shared" si="42"/>
        <v>0</v>
      </c>
      <c r="BK268" s="55">
        <f t="shared" si="42"/>
        <v>0</v>
      </c>
      <c r="BL268" s="210"/>
      <c r="BM268" s="269">
        <f t="shared" si="40"/>
        <v>0</v>
      </c>
    </row>
    <row r="269" spans="1:65" hidden="1" x14ac:dyDescent="0.55000000000000004">
      <c r="A269" s="216"/>
      <c r="B269" s="217"/>
      <c r="C269" s="217"/>
      <c r="D269" s="214"/>
      <c r="E269" s="217"/>
      <c r="F269" s="93"/>
      <c r="G269" s="217"/>
      <c r="H269" s="223" t="s">
        <v>119</v>
      </c>
      <c r="I269" s="226"/>
      <c r="J269" s="209"/>
      <c r="K269" s="209"/>
      <c r="L269" s="209"/>
      <c r="M269" s="209"/>
      <c r="N269" s="210"/>
      <c r="O269" s="210"/>
      <c r="P269" s="211" t="e">
        <f t="shared" si="41"/>
        <v>#DIV/0!</v>
      </c>
      <c r="Q269" s="330"/>
      <c r="R269" s="330"/>
      <c r="S269" s="210"/>
      <c r="T269" s="209"/>
      <c r="U269" s="209"/>
      <c r="V269" s="210"/>
      <c r="W269" s="209"/>
      <c r="X269" s="209"/>
      <c r="Y269" s="210"/>
      <c r="Z269" s="209"/>
      <c r="AA269" s="209"/>
      <c r="AB269" s="210"/>
      <c r="AC269" s="209"/>
      <c r="AD269" s="209"/>
      <c r="AE269" s="210"/>
      <c r="AF269" s="331"/>
      <c r="AG269" s="209"/>
      <c r="AH269" s="210"/>
      <c r="AI269" s="209"/>
      <c r="AJ269" s="209"/>
      <c r="AK269" s="210"/>
      <c r="AL269" s="209"/>
      <c r="AM269" s="209"/>
      <c r="AN269" s="210"/>
      <c r="AO269" s="209"/>
      <c r="AP269" s="209"/>
      <c r="AQ269" s="210"/>
      <c r="AR269" s="209"/>
      <c r="AS269" s="209"/>
      <c r="AT269" s="210"/>
      <c r="AU269" s="209"/>
      <c r="AV269" s="209"/>
      <c r="AW269" s="210"/>
      <c r="AX269" s="209"/>
      <c r="AY269" s="209"/>
      <c r="AZ269" s="210"/>
      <c r="BA269" s="209"/>
      <c r="BB269" s="209"/>
      <c r="BC269" s="210"/>
      <c r="BD269" s="209"/>
      <c r="BE269" s="209"/>
      <c r="BF269" s="210"/>
      <c r="BG269" s="209"/>
      <c r="BH269" s="209"/>
      <c r="BI269" s="210"/>
      <c r="BJ269" s="55">
        <f t="shared" si="42"/>
        <v>0</v>
      </c>
      <c r="BK269" s="55">
        <f t="shared" si="42"/>
        <v>0</v>
      </c>
      <c r="BL269" s="210"/>
      <c r="BM269" s="269">
        <f t="shared" si="40"/>
        <v>0</v>
      </c>
    </row>
    <row r="270" spans="1:65" hidden="1" x14ac:dyDescent="0.55000000000000004">
      <c r="A270" s="216"/>
      <c r="B270" s="217"/>
      <c r="C270" s="217"/>
      <c r="D270" s="214"/>
      <c r="E270" s="217"/>
      <c r="F270" s="214" t="s">
        <v>47</v>
      </c>
      <c r="G270" s="217"/>
      <c r="H270" s="219"/>
      <c r="I270" s="226"/>
      <c r="J270" s="209"/>
      <c r="K270" s="209"/>
      <c r="L270" s="209"/>
      <c r="M270" s="209"/>
      <c r="N270" s="210"/>
      <c r="O270" s="210"/>
      <c r="P270" s="211" t="e">
        <f t="shared" si="41"/>
        <v>#DIV/0!</v>
      </c>
      <c r="Q270" s="330"/>
      <c r="R270" s="330"/>
      <c r="S270" s="210"/>
      <c r="T270" s="209"/>
      <c r="U270" s="209"/>
      <c r="V270" s="210"/>
      <c r="W270" s="209"/>
      <c r="X270" s="209"/>
      <c r="Y270" s="210"/>
      <c r="Z270" s="209"/>
      <c r="AA270" s="209"/>
      <c r="AB270" s="210"/>
      <c r="AC270" s="209"/>
      <c r="AD270" s="209"/>
      <c r="AE270" s="210"/>
      <c r="AF270" s="331"/>
      <c r="AG270" s="209"/>
      <c r="AH270" s="210"/>
      <c r="AI270" s="209"/>
      <c r="AJ270" s="209"/>
      <c r="AK270" s="210"/>
      <c r="AL270" s="209"/>
      <c r="AM270" s="209"/>
      <c r="AN270" s="210"/>
      <c r="AO270" s="209"/>
      <c r="AP270" s="209"/>
      <c r="AQ270" s="210"/>
      <c r="AR270" s="209"/>
      <c r="AS270" s="209"/>
      <c r="AT270" s="210"/>
      <c r="AU270" s="209"/>
      <c r="AV270" s="209"/>
      <c r="AW270" s="210"/>
      <c r="AX270" s="209"/>
      <c r="AY270" s="209"/>
      <c r="AZ270" s="210"/>
      <c r="BA270" s="209"/>
      <c r="BB270" s="209"/>
      <c r="BC270" s="210"/>
      <c r="BD270" s="209"/>
      <c r="BE270" s="209"/>
      <c r="BF270" s="210"/>
      <c r="BG270" s="209"/>
      <c r="BH270" s="209"/>
      <c r="BI270" s="210"/>
      <c r="BJ270" s="55">
        <f t="shared" si="42"/>
        <v>0</v>
      </c>
      <c r="BK270" s="55">
        <f t="shared" si="42"/>
        <v>0</v>
      </c>
      <c r="BL270" s="210"/>
      <c r="BM270" s="269">
        <f t="shared" si="40"/>
        <v>0</v>
      </c>
    </row>
    <row r="271" spans="1:65" hidden="1" x14ac:dyDescent="0.55000000000000004">
      <c r="A271" s="216"/>
      <c r="B271" s="217"/>
      <c r="C271" s="217"/>
      <c r="D271" s="214"/>
      <c r="E271" s="217"/>
      <c r="F271" s="91"/>
      <c r="G271" s="93"/>
      <c r="H271" s="223" t="s">
        <v>119</v>
      </c>
      <c r="I271" s="226"/>
      <c r="J271" s="209"/>
      <c r="K271" s="209"/>
      <c r="L271" s="209"/>
      <c r="M271" s="209"/>
      <c r="N271" s="210"/>
      <c r="O271" s="210"/>
      <c r="P271" s="211" t="e">
        <f t="shared" si="41"/>
        <v>#DIV/0!</v>
      </c>
      <c r="Q271" s="330"/>
      <c r="R271" s="330"/>
      <c r="S271" s="210"/>
      <c r="T271" s="209"/>
      <c r="U271" s="209"/>
      <c r="V271" s="210"/>
      <c r="W271" s="209"/>
      <c r="X271" s="209"/>
      <c r="Y271" s="210"/>
      <c r="Z271" s="209"/>
      <c r="AA271" s="209"/>
      <c r="AB271" s="210"/>
      <c r="AC271" s="209"/>
      <c r="AD271" s="209"/>
      <c r="AE271" s="210"/>
      <c r="AF271" s="331"/>
      <c r="AG271" s="209"/>
      <c r="AH271" s="210"/>
      <c r="AI271" s="209"/>
      <c r="AJ271" s="209"/>
      <c r="AK271" s="210"/>
      <c r="AL271" s="209"/>
      <c r="AM271" s="209"/>
      <c r="AN271" s="210"/>
      <c r="AO271" s="209"/>
      <c r="AP271" s="209"/>
      <c r="AQ271" s="210"/>
      <c r="AR271" s="209"/>
      <c r="AS271" s="209"/>
      <c r="AT271" s="210"/>
      <c r="AU271" s="209"/>
      <c r="AV271" s="209"/>
      <c r="AW271" s="210"/>
      <c r="AX271" s="209"/>
      <c r="AY271" s="209"/>
      <c r="AZ271" s="210"/>
      <c r="BA271" s="209"/>
      <c r="BB271" s="209"/>
      <c r="BC271" s="210"/>
      <c r="BD271" s="209"/>
      <c r="BE271" s="209"/>
      <c r="BF271" s="210"/>
      <c r="BG271" s="209"/>
      <c r="BH271" s="209"/>
      <c r="BI271" s="210"/>
      <c r="BJ271" s="55">
        <f t="shared" si="42"/>
        <v>0</v>
      </c>
      <c r="BK271" s="55">
        <f t="shared" si="42"/>
        <v>0</v>
      </c>
      <c r="BL271" s="210"/>
      <c r="BM271" s="269">
        <f t="shared" si="40"/>
        <v>0</v>
      </c>
    </row>
    <row r="272" spans="1:65" hidden="1" x14ac:dyDescent="0.55000000000000004">
      <c r="A272" s="216"/>
      <c r="B272" s="217"/>
      <c r="C272" s="217"/>
      <c r="D272" s="214"/>
      <c r="E272" s="217"/>
      <c r="F272" s="214" t="s">
        <v>59</v>
      </c>
      <c r="G272" s="217"/>
      <c r="H272" s="219"/>
      <c r="I272" s="226"/>
      <c r="J272" s="209"/>
      <c r="K272" s="209"/>
      <c r="L272" s="209"/>
      <c r="M272" s="209"/>
      <c r="N272" s="210"/>
      <c r="O272" s="210"/>
      <c r="P272" s="211" t="e">
        <f t="shared" si="41"/>
        <v>#DIV/0!</v>
      </c>
      <c r="Q272" s="330"/>
      <c r="R272" s="330"/>
      <c r="S272" s="210"/>
      <c r="T272" s="209"/>
      <c r="U272" s="209"/>
      <c r="V272" s="210"/>
      <c r="W272" s="209"/>
      <c r="X272" s="209"/>
      <c r="Y272" s="210"/>
      <c r="Z272" s="209"/>
      <c r="AA272" s="209"/>
      <c r="AB272" s="210"/>
      <c r="AC272" s="209"/>
      <c r="AD272" s="209"/>
      <c r="AE272" s="210"/>
      <c r="AF272" s="331"/>
      <c r="AG272" s="209"/>
      <c r="AH272" s="210"/>
      <c r="AI272" s="209"/>
      <c r="AJ272" s="209"/>
      <c r="AK272" s="210"/>
      <c r="AL272" s="209"/>
      <c r="AM272" s="209"/>
      <c r="AN272" s="210"/>
      <c r="AO272" s="209"/>
      <c r="AP272" s="209"/>
      <c r="AQ272" s="210"/>
      <c r="AR272" s="209"/>
      <c r="AS272" s="209"/>
      <c r="AT272" s="210"/>
      <c r="AU272" s="209"/>
      <c r="AV272" s="209"/>
      <c r="AW272" s="210"/>
      <c r="AX272" s="209"/>
      <c r="AY272" s="209"/>
      <c r="AZ272" s="210"/>
      <c r="BA272" s="209"/>
      <c r="BB272" s="209"/>
      <c r="BC272" s="210"/>
      <c r="BD272" s="209"/>
      <c r="BE272" s="209"/>
      <c r="BF272" s="210"/>
      <c r="BG272" s="209"/>
      <c r="BH272" s="209"/>
      <c r="BI272" s="210"/>
      <c r="BJ272" s="55">
        <f t="shared" si="42"/>
        <v>0</v>
      </c>
      <c r="BK272" s="55">
        <f t="shared" si="42"/>
        <v>0</v>
      </c>
      <c r="BL272" s="210"/>
      <c r="BM272" s="269">
        <f t="shared" si="40"/>
        <v>0</v>
      </c>
    </row>
    <row r="273" spans="1:65" hidden="1" x14ac:dyDescent="0.55000000000000004">
      <c r="A273" s="216"/>
      <c r="B273" s="217"/>
      <c r="C273" s="217"/>
      <c r="D273" s="217"/>
      <c r="E273" s="217"/>
      <c r="F273" s="93"/>
      <c r="G273" s="217"/>
      <c r="H273" s="223" t="s">
        <v>119</v>
      </c>
      <c r="I273" s="226"/>
      <c r="J273" s="209"/>
      <c r="K273" s="209"/>
      <c r="L273" s="209"/>
      <c r="M273" s="209"/>
      <c r="N273" s="210"/>
      <c r="O273" s="210"/>
      <c r="P273" s="211" t="e">
        <f t="shared" si="41"/>
        <v>#DIV/0!</v>
      </c>
      <c r="Q273" s="330"/>
      <c r="R273" s="330"/>
      <c r="S273" s="210"/>
      <c r="T273" s="209"/>
      <c r="U273" s="209"/>
      <c r="V273" s="210"/>
      <c r="W273" s="209"/>
      <c r="X273" s="209"/>
      <c r="Y273" s="210"/>
      <c r="Z273" s="209"/>
      <c r="AA273" s="209"/>
      <c r="AB273" s="210"/>
      <c r="AC273" s="209"/>
      <c r="AD273" s="209"/>
      <c r="AE273" s="210"/>
      <c r="AF273" s="331"/>
      <c r="AG273" s="209"/>
      <c r="AH273" s="210"/>
      <c r="AI273" s="209"/>
      <c r="AJ273" s="209"/>
      <c r="AK273" s="210"/>
      <c r="AL273" s="209"/>
      <c r="AM273" s="209"/>
      <c r="AN273" s="210"/>
      <c r="AO273" s="209"/>
      <c r="AP273" s="209"/>
      <c r="AQ273" s="210"/>
      <c r="AR273" s="209"/>
      <c r="AS273" s="209"/>
      <c r="AT273" s="210"/>
      <c r="AU273" s="209"/>
      <c r="AV273" s="209"/>
      <c r="AW273" s="210"/>
      <c r="AX273" s="209"/>
      <c r="AY273" s="209"/>
      <c r="AZ273" s="210"/>
      <c r="BA273" s="209"/>
      <c r="BB273" s="209"/>
      <c r="BC273" s="210"/>
      <c r="BD273" s="209"/>
      <c r="BE273" s="209"/>
      <c r="BF273" s="210"/>
      <c r="BG273" s="209"/>
      <c r="BH273" s="209"/>
      <c r="BI273" s="210"/>
      <c r="BJ273" s="55">
        <f t="shared" si="42"/>
        <v>0</v>
      </c>
      <c r="BK273" s="55">
        <f t="shared" si="42"/>
        <v>0</v>
      </c>
      <c r="BL273" s="210"/>
      <c r="BM273" s="269">
        <f t="shared" ref="BM273:BM336" si="43">SUM(Z273,AL273,AX273,BJ273)</f>
        <v>0</v>
      </c>
    </row>
    <row r="274" spans="1:65" hidden="1" x14ac:dyDescent="0.55000000000000004">
      <c r="A274" s="216"/>
      <c r="B274" s="217"/>
      <c r="C274" s="217"/>
      <c r="D274" s="214"/>
      <c r="E274" s="214" t="s">
        <v>67</v>
      </c>
      <c r="F274" s="214"/>
      <c r="G274" s="217"/>
      <c r="H274" s="219"/>
      <c r="I274" s="226"/>
      <c r="J274" s="209"/>
      <c r="K274" s="209"/>
      <c r="L274" s="209"/>
      <c r="M274" s="209"/>
      <c r="N274" s="210"/>
      <c r="O274" s="210"/>
      <c r="P274" s="211" t="e">
        <f t="shared" si="41"/>
        <v>#DIV/0!</v>
      </c>
      <c r="Q274" s="330"/>
      <c r="R274" s="330"/>
      <c r="S274" s="210"/>
      <c r="T274" s="209"/>
      <c r="U274" s="209"/>
      <c r="V274" s="210"/>
      <c r="W274" s="209"/>
      <c r="X274" s="209"/>
      <c r="Y274" s="210"/>
      <c r="Z274" s="209"/>
      <c r="AA274" s="209"/>
      <c r="AB274" s="210"/>
      <c r="AC274" s="209"/>
      <c r="AD274" s="209"/>
      <c r="AE274" s="210"/>
      <c r="AF274" s="331"/>
      <c r="AG274" s="209"/>
      <c r="AH274" s="210"/>
      <c r="AI274" s="209"/>
      <c r="AJ274" s="209"/>
      <c r="AK274" s="210"/>
      <c r="AL274" s="209"/>
      <c r="AM274" s="209"/>
      <c r="AN274" s="210"/>
      <c r="AO274" s="209"/>
      <c r="AP274" s="209"/>
      <c r="AQ274" s="210"/>
      <c r="AR274" s="209"/>
      <c r="AS274" s="209"/>
      <c r="AT274" s="210"/>
      <c r="AU274" s="209"/>
      <c r="AV274" s="209"/>
      <c r="AW274" s="210"/>
      <c r="AX274" s="209"/>
      <c r="AY274" s="209"/>
      <c r="AZ274" s="210"/>
      <c r="BA274" s="209"/>
      <c r="BB274" s="209"/>
      <c r="BC274" s="210"/>
      <c r="BD274" s="209"/>
      <c r="BE274" s="209"/>
      <c r="BF274" s="210"/>
      <c r="BG274" s="209"/>
      <c r="BH274" s="209"/>
      <c r="BI274" s="210"/>
      <c r="BJ274" s="55">
        <f t="shared" si="42"/>
        <v>0</v>
      </c>
      <c r="BK274" s="55">
        <f t="shared" si="42"/>
        <v>0</v>
      </c>
      <c r="BL274" s="210"/>
      <c r="BM274" s="269">
        <f t="shared" si="43"/>
        <v>0</v>
      </c>
    </row>
    <row r="275" spans="1:65" hidden="1" x14ac:dyDescent="0.55000000000000004">
      <c r="A275" s="216"/>
      <c r="B275" s="217"/>
      <c r="C275" s="217"/>
      <c r="D275" s="214"/>
      <c r="E275" s="91" t="s">
        <v>122</v>
      </c>
      <c r="F275" s="214"/>
      <c r="G275" s="217"/>
      <c r="H275" s="219"/>
      <c r="I275" s="226"/>
      <c r="J275" s="209"/>
      <c r="K275" s="209"/>
      <c r="L275" s="209"/>
      <c r="M275" s="209"/>
      <c r="N275" s="210"/>
      <c r="O275" s="210"/>
      <c r="P275" s="211" t="e">
        <f t="shared" si="41"/>
        <v>#DIV/0!</v>
      </c>
      <c r="Q275" s="330"/>
      <c r="R275" s="330"/>
      <c r="S275" s="210"/>
      <c r="T275" s="209"/>
      <c r="U275" s="209"/>
      <c r="V275" s="210"/>
      <c r="W275" s="209"/>
      <c r="X275" s="209"/>
      <c r="Y275" s="210"/>
      <c r="Z275" s="209"/>
      <c r="AA275" s="209"/>
      <c r="AB275" s="210"/>
      <c r="AC275" s="209"/>
      <c r="AD275" s="209"/>
      <c r="AE275" s="210"/>
      <c r="AF275" s="331"/>
      <c r="AG275" s="209"/>
      <c r="AH275" s="210"/>
      <c r="AI275" s="209"/>
      <c r="AJ275" s="209"/>
      <c r="AK275" s="210"/>
      <c r="AL275" s="209"/>
      <c r="AM275" s="209"/>
      <c r="AN275" s="210"/>
      <c r="AO275" s="209"/>
      <c r="AP275" s="209"/>
      <c r="AQ275" s="210"/>
      <c r="AR275" s="209"/>
      <c r="AS275" s="209"/>
      <c r="AT275" s="210"/>
      <c r="AU275" s="209"/>
      <c r="AV275" s="209"/>
      <c r="AW275" s="210"/>
      <c r="AX275" s="209"/>
      <c r="AY275" s="209"/>
      <c r="AZ275" s="210"/>
      <c r="BA275" s="209"/>
      <c r="BB275" s="209"/>
      <c r="BC275" s="210"/>
      <c r="BD275" s="209"/>
      <c r="BE275" s="209"/>
      <c r="BF275" s="210"/>
      <c r="BG275" s="209"/>
      <c r="BH275" s="209"/>
      <c r="BI275" s="210"/>
      <c r="BJ275" s="55">
        <f t="shared" si="42"/>
        <v>0</v>
      </c>
      <c r="BK275" s="55">
        <f t="shared" si="42"/>
        <v>0</v>
      </c>
      <c r="BL275" s="210"/>
      <c r="BM275" s="269">
        <f t="shared" si="43"/>
        <v>0</v>
      </c>
    </row>
    <row r="276" spans="1:65" hidden="1" x14ac:dyDescent="0.55000000000000004">
      <c r="A276" s="216"/>
      <c r="B276" s="217"/>
      <c r="C276" s="217"/>
      <c r="D276" s="214"/>
      <c r="E276" s="91" t="s">
        <v>123</v>
      </c>
      <c r="F276" s="214"/>
      <c r="G276" s="217"/>
      <c r="H276" s="219"/>
      <c r="I276" s="226"/>
      <c r="J276" s="209"/>
      <c r="K276" s="209"/>
      <c r="L276" s="209"/>
      <c r="M276" s="209"/>
      <c r="N276" s="210"/>
      <c r="O276" s="210"/>
      <c r="P276" s="211" t="e">
        <f t="shared" si="41"/>
        <v>#DIV/0!</v>
      </c>
      <c r="Q276" s="330"/>
      <c r="R276" s="330"/>
      <c r="S276" s="210"/>
      <c r="T276" s="209"/>
      <c r="U276" s="209"/>
      <c r="V276" s="210"/>
      <c r="W276" s="209"/>
      <c r="X276" s="209"/>
      <c r="Y276" s="210"/>
      <c r="Z276" s="209"/>
      <c r="AA276" s="209"/>
      <c r="AB276" s="210"/>
      <c r="AC276" s="209"/>
      <c r="AD276" s="209"/>
      <c r="AE276" s="210"/>
      <c r="AF276" s="331"/>
      <c r="AG276" s="209"/>
      <c r="AH276" s="210"/>
      <c r="AI276" s="209"/>
      <c r="AJ276" s="209"/>
      <c r="AK276" s="210"/>
      <c r="AL276" s="209"/>
      <c r="AM276" s="209"/>
      <c r="AN276" s="210"/>
      <c r="AO276" s="209"/>
      <c r="AP276" s="209"/>
      <c r="AQ276" s="210"/>
      <c r="AR276" s="209"/>
      <c r="AS276" s="209"/>
      <c r="AT276" s="210"/>
      <c r="AU276" s="209"/>
      <c r="AV276" s="209"/>
      <c r="AW276" s="210"/>
      <c r="AX276" s="209"/>
      <c r="AY276" s="209"/>
      <c r="AZ276" s="210"/>
      <c r="BA276" s="209"/>
      <c r="BB276" s="209"/>
      <c r="BC276" s="210"/>
      <c r="BD276" s="209"/>
      <c r="BE276" s="209"/>
      <c r="BF276" s="210"/>
      <c r="BG276" s="209"/>
      <c r="BH276" s="209"/>
      <c r="BI276" s="210"/>
      <c r="BJ276" s="55">
        <f t="shared" si="42"/>
        <v>0</v>
      </c>
      <c r="BK276" s="55">
        <f t="shared" si="42"/>
        <v>0</v>
      </c>
      <c r="BL276" s="210"/>
      <c r="BM276" s="269">
        <f t="shared" si="43"/>
        <v>0</v>
      </c>
    </row>
    <row r="277" spans="1:65" hidden="1" x14ac:dyDescent="0.55000000000000004">
      <c r="A277" s="216"/>
      <c r="B277" s="217"/>
      <c r="C277" s="217"/>
      <c r="D277" s="214"/>
      <c r="E277" s="91" t="s">
        <v>124</v>
      </c>
      <c r="F277" s="214"/>
      <c r="G277" s="217"/>
      <c r="H277" s="219"/>
      <c r="I277" s="226"/>
      <c r="J277" s="209"/>
      <c r="K277" s="209"/>
      <c r="L277" s="209"/>
      <c r="M277" s="209"/>
      <c r="N277" s="210"/>
      <c r="O277" s="210"/>
      <c r="P277" s="211" t="e">
        <f t="shared" si="41"/>
        <v>#DIV/0!</v>
      </c>
      <c r="Q277" s="330"/>
      <c r="R277" s="330"/>
      <c r="S277" s="210"/>
      <c r="T277" s="209"/>
      <c r="U277" s="209"/>
      <c r="V277" s="210"/>
      <c r="W277" s="209"/>
      <c r="X277" s="209"/>
      <c r="Y277" s="210"/>
      <c r="Z277" s="209"/>
      <c r="AA277" s="209"/>
      <c r="AB277" s="210"/>
      <c r="AC277" s="209"/>
      <c r="AD277" s="209"/>
      <c r="AE277" s="210"/>
      <c r="AF277" s="331"/>
      <c r="AG277" s="209"/>
      <c r="AH277" s="210"/>
      <c r="AI277" s="209"/>
      <c r="AJ277" s="209"/>
      <c r="AK277" s="210"/>
      <c r="AL277" s="209"/>
      <c r="AM277" s="209"/>
      <c r="AN277" s="210"/>
      <c r="AO277" s="209"/>
      <c r="AP277" s="209"/>
      <c r="AQ277" s="210"/>
      <c r="AR277" s="209"/>
      <c r="AS277" s="209"/>
      <c r="AT277" s="210"/>
      <c r="AU277" s="209"/>
      <c r="AV277" s="209"/>
      <c r="AW277" s="210"/>
      <c r="AX277" s="209"/>
      <c r="AY277" s="209"/>
      <c r="AZ277" s="210"/>
      <c r="BA277" s="209"/>
      <c r="BB277" s="209"/>
      <c r="BC277" s="210"/>
      <c r="BD277" s="209"/>
      <c r="BE277" s="209"/>
      <c r="BF277" s="210"/>
      <c r="BG277" s="209"/>
      <c r="BH277" s="209"/>
      <c r="BI277" s="210"/>
      <c r="BJ277" s="55">
        <f t="shared" si="42"/>
        <v>0</v>
      </c>
      <c r="BK277" s="55">
        <f t="shared" si="42"/>
        <v>0</v>
      </c>
      <c r="BL277" s="210"/>
      <c r="BM277" s="269">
        <f t="shared" si="43"/>
        <v>0</v>
      </c>
    </row>
    <row r="278" spans="1:65" hidden="1" x14ac:dyDescent="0.55000000000000004">
      <c r="A278" s="216"/>
      <c r="B278" s="217"/>
      <c r="C278" s="217"/>
      <c r="D278" s="214"/>
      <c r="E278" s="217"/>
      <c r="F278" s="227" t="s">
        <v>125</v>
      </c>
      <c r="G278" s="217"/>
      <c r="H278" s="219"/>
      <c r="I278" s="226"/>
      <c r="J278" s="209"/>
      <c r="K278" s="209"/>
      <c r="L278" s="209"/>
      <c r="M278" s="209"/>
      <c r="N278" s="210"/>
      <c r="O278" s="210"/>
      <c r="P278" s="211" t="e">
        <f t="shared" si="41"/>
        <v>#DIV/0!</v>
      </c>
      <c r="Q278" s="330"/>
      <c r="R278" s="330"/>
      <c r="S278" s="210"/>
      <c r="T278" s="209"/>
      <c r="U278" s="209"/>
      <c r="V278" s="210"/>
      <c r="W278" s="209"/>
      <c r="X278" s="209"/>
      <c r="Y278" s="210"/>
      <c r="Z278" s="209"/>
      <c r="AA278" s="209"/>
      <c r="AB278" s="210"/>
      <c r="AC278" s="209"/>
      <c r="AD278" s="209"/>
      <c r="AE278" s="210"/>
      <c r="AF278" s="331"/>
      <c r="AG278" s="209"/>
      <c r="AH278" s="210"/>
      <c r="AI278" s="209"/>
      <c r="AJ278" s="209"/>
      <c r="AK278" s="210"/>
      <c r="AL278" s="209"/>
      <c r="AM278" s="209"/>
      <c r="AN278" s="210"/>
      <c r="AO278" s="209"/>
      <c r="AP278" s="209"/>
      <c r="AQ278" s="210"/>
      <c r="AR278" s="209"/>
      <c r="AS278" s="209"/>
      <c r="AT278" s="210"/>
      <c r="AU278" s="209"/>
      <c r="AV278" s="209"/>
      <c r="AW278" s="210"/>
      <c r="AX278" s="209"/>
      <c r="AY278" s="209"/>
      <c r="AZ278" s="210"/>
      <c r="BA278" s="209"/>
      <c r="BB278" s="209"/>
      <c r="BC278" s="210"/>
      <c r="BD278" s="209"/>
      <c r="BE278" s="209"/>
      <c r="BF278" s="210"/>
      <c r="BG278" s="209"/>
      <c r="BH278" s="209"/>
      <c r="BI278" s="210"/>
      <c r="BJ278" s="55">
        <f t="shared" si="42"/>
        <v>0</v>
      </c>
      <c r="BK278" s="55">
        <f t="shared" si="42"/>
        <v>0</v>
      </c>
      <c r="BL278" s="210"/>
      <c r="BM278" s="269">
        <f t="shared" si="43"/>
        <v>0</v>
      </c>
    </row>
    <row r="279" spans="1:65" hidden="1" x14ac:dyDescent="0.55000000000000004">
      <c r="A279" s="216"/>
      <c r="B279" s="217"/>
      <c r="C279" s="217"/>
      <c r="D279" s="214"/>
      <c r="E279" s="217"/>
      <c r="F279" s="93"/>
      <c r="G279" s="217"/>
      <c r="H279" s="223" t="s">
        <v>119</v>
      </c>
      <c r="I279" s="226"/>
      <c r="J279" s="209"/>
      <c r="K279" s="209"/>
      <c r="L279" s="209"/>
      <c r="M279" s="209"/>
      <c r="N279" s="210"/>
      <c r="O279" s="210"/>
      <c r="P279" s="211" t="e">
        <f t="shared" si="41"/>
        <v>#DIV/0!</v>
      </c>
      <c r="Q279" s="330"/>
      <c r="R279" s="330"/>
      <c r="S279" s="210"/>
      <c r="T279" s="209"/>
      <c r="U279" s="209"/>
      <c r="V279" s="210"/>
      <c r="W279" s="209"/>
      <c r="X279" s="209"/>
      <c r="Y279" s="210"/>
      <c r="Z279" s="209"/>
      <c r="AA279" s="209"/>
      <c r="AB279" s="210"/>
      <c r="AC279" s="209"/>
      <c r="AD279" s="209"/>
      <c r="AE279" s="210"/>
      <c r="AF279" s="331"/>
      <c r="AG279" s="209"/>
      <c r="AH279" s="210"/>
      <c r="AI279" s="209"/>
      <c r="AJ279" s="209"/>
      <c r="AK279" s="210"/>
      <c r="AL279" s="209"/>
      <c r="AM279" s="209"/>
      <c r="AN279" s="210"/>
      <c r="AO279" s="209"/>
      <c r="AP279" s="209"/>
      <c r="AQ279" s="210"/>
      <c r="AR279" s="209"/>
      <c r="AS279" s="209"/>
      <c r="AT279" s="210"/>
      <c r="AU279" s="209"/>
      <c r="AV279" s="209"/>
      <c r="AW279" s="210"/>
      <c r="AX279" s="209"/>
      <c r="AY279" s="209"/>
      <c r="AZ279" s="210"/>
      <c r="BA279" s="209"/>
      <c r="BB279" s="209"/>
      <c r="BC279" s="210"/>
      <c r="BD279" s="209"/>
      <c r="BE279" s="209"/>
      <c r="BF279" s="210"/>
      <c r="BG279" s="209"/>
      <c r="BH279" s="209"/>
      <c r="BI279" s="210"/>
      <c r="BJ279" s="55">
        <f t="shared" si="42"/>
        <v>0</v>
      </c>
      <c r="BK279" s="55">
        <f t="shared" si="42"/>
        <v>0</v>
      </c>
      <c r="BL279" s="210"/>
      <c r="BM279" s="269">
        <f t="shared" si="43"/>
        <v>0</v>
      </c>
    </row>
    <row r="280" spans="1:65" hidden="1" x14ac:dyDescent="0.55000000000000004">
      <c r="A280" s="216"/>
      <c r="B280" s="217"/>
      <c r="C280" s="217"/>
      <c r="D280" s="214" t="s">
        <v>77</v>
      </c>
      <c r="E280" s="217"/>
      <c r="F280" s="217"/>
      <c r="G280" s="217"/>
      <c r="H280" s="219"/>
      <c r="I280" s="226"/>
      <c r="J280" s="209"/>
      <c r="K280" s="209"/>
      <c r="L280" s="209"/>
      <c r="M280" s="209"/>
      <c r="N280" s="210"/>
      <c r="O280" s="210"/>
      <c r="P280" s="211" t="e">
        <f t="shared" si="41"/>
        <v>#DIV/0!</v>
      </c>
      <c r="Q280" s="330"/>
      <c r="R280" s="330"/>
      <c r="S280" s="210"/>
      <c r="T280" s="209"/>
      <c r="U280" s="209"/>
      <c r="V280" s="210"/>
      <c r="W280" s="209"/>
      <c r="X280" s="209"/>
      <c r="Y280" s="210"/>
      <c r="Z280" s="209"/>
      <c r="AA280" s="209"/>
      <c r="AB280" s="210"/>
      <c r="AC280" s="209"/>
      <c r="AD280" s="209"/>
      <c r="AE280" s="210"/>
      <c r="AF280" s="331"/>
      <c r="AG280" s="209"/>
      <c r="AH280" s="210"/>
      <c r="AI280" s="209"/>
      <c r="AJ280" s="209"/>
      <c r="AK280" s="210"/>
      <c r="AL280" s="209"/>
      <c r="AM280" s="209"/>
      <c r="AN280" s="210"/>
      <c r="AO280" s="209"/>
      <c r="AP280" s="209"/>
      <c r="AQ280" s="210"/>
      <c r="AR280" s="209"/>
      <c r="AS280" s="209"/>
      <c r="AT280" s="210"/>
      <c r="AU280" s="209"/>
      <c r="AV280" s="209"/>
      <c r="AW280" s="210"/>
      <c r="AX280" s="209"/>
      <c r="AY280" s="209"/>
      <c r="AZ280" s="210"/>
      <c r="BA280" s="209"/>
      <c r="BB280" s="209"/>
      <c r="BC280" s="210"/>
      <c r="BD280" s="209"/>
      <c r="BE280" s="209"/>
      <c r="BF280" s="210"/>
      <c r="BG280" s="209"/>
      <c r="BH280" s="209"/>
      <c r="BI280" s="210"/>
      <c r="BJ280" s="55">
        <f t="shared" si="42"/>
        <v>0</v>
      </c>
      <c r="BK280" s="55">
        <f t="shared" si="42"/>
        <v>0</v>
      </c>
      <c r="BL280" s="210"/>
      <c r="BM280" s="269">
        <f t="shared" si="43"/>
        <v>0</v>
      </c>
    </row>
    <row r="281" spans="1:65" hidden="1" x14ac:dyDescent="0.55000000000000004">
      <c r="A281" s="216"/>
      <c r="B281" s="217"/>
      <c r="C281" s="217"/>
      <c r="D281" s="214"/>
      <c r="E281" s="214" t="s">
        <v>78</v>
      </c>
      <c r="F281" s="217"/>
      <c r="G281" s="217"/>
      <c r="H281" s="219"/>
      <c r="I281" s="226"/>
      <c r="J281" s="209"/>
      <c r="K281" s="209"/>
      <c r="L281" s="209"/>
      <c r="M281" s="209"/>
      <c r="N281" s="210"/>
      <c r="O281" s="210"/>
      <c r="P281" s="211" t="e">
        <f t="shared" si="41"/>
        <v>#DIV/0!</v>
      </c>
      <c r="Q281" s="330"/>
      <c r="R281" s="330"/>
      <c r="S281" s="210"/>
      <c r="T281" s="209"/>
      <c r="U281" s="209"/>
      <c r="V281" s="210"/>
      <c r="W281" s="209"/>
      <c r="X281" s="209"/>
      <c r="Y281" s="210"/>
      <c r="Z281" s="209"/>
      <c r="AA281" s="209"/>
      <c r="AB281" s="210"/>
      <c r="AC281" s="209"/>
      <c r="AD281" s="209"/>
      <c r="AE281" s="210"/>
      <c r="AF281" s="331"/>
      <c r="AG281" s="209"/>
      <c r="AH281" s="210"/>
      <c r="AI281" s="209"/>
      <c r="AJ281" s="209"/>
      <c r="AK281" s="210"/>
      <c r="AL281" s="209"/>
      <c r="AM281" s="209"/>
      <c r="AN281" s="210"/>
      <c r="AO281" s="209"/>
      <c r="AP281" s="209"/>
      <c r="AQ281" s="210"/>
      <c r="AR281" s="209"/>
      <c r="AS281" s="209"/>
      <c r="AT281" s="210"/>
      <c r="AU281" s="209"/>
      <c r="AV281" s="209"/>
      <c r="AW281" s="210"/>
      <c r="AX281" s="209"/>
      <c r="AY281" s="209"/>
      <c r="AZ281" s="210"/>
      <c r="BA281" s="209"/>
      <c r="BB281" s="209"/>
      <c r="BC281" s="210"/>
      <c r="BD281" s="209"/>
      <c r="BE281" s="209"/>
      <c r="BF281" s="210"/>
      <c r="BG281" s="209"/>
      <c r="BH281" s="209"/>
      <c r="BI281" s="210"/>
      <c r="BJ281" s="55">
        <f t="shared" si="42"/>
        <v>0</v>
      </c>
      <c r="BK281" s="55">
        <f t="shared" si="42"/>
        <v>0</v>
      </c>
      <c r="BL281" s="210"/>
      <c r="BM281" s="269">
        <f t="shared" si="43"/>
        <v>0</v>
      </c>
    </row>
    <row r="282" spans="1:65" hidden="1" x14ac:dyDescent="0.55000000000000004">
      <c r="A282" s="216"/>
      <c r="B282" s="217"/>
      <c r="C282" s="217"/>
      <c r="D282" s="214"/>
      <c r="E282" s="217"/>
      <c r="F282" s="214" t="s">
        <v>79</v>
      </c>
      <c r="G282" s="217"/>
      <c r="H282" s="219"/>
      <c r="I282" s="226"/>
      <c r="J282" s="209"/>
      <c r="K282" s="209"/>
      <c r="L282" s="209"/>
      <c r="M282" s="209"/>
      <c r="N282" s="210"/>
      <c r="O282" s="210"/>
      <c r="P282" s="211" t="e">
        <f t="shared" si="41"/>
        <v>#DIV/0!</v>
      </c>
      <c r="Q282" s="330"/>
      <c r="R282" s="330"/>
      <c r="S282" s="210"/>
      <c r="T282" s="209"/>
      <c r="U282" s="209"/>
      <c r="V282" s="210"/>
      <c r="W282" s="209"/>
      <c r="X282" s="209"/>
      <c r="Y282" s="210"/>
      <c r="Z282" s="209"/>
      <c r="AA282" s="209"/>
      <c r="AB282" s="210"/>
      <c r="AC282" s="209"/>
      <c r="AD282" s="209"/>
      <c r="AE282" s="210"/>
      <c r="AF282" s="331"/>
      <c r="AG282" s="209"/>
      <c r="AH282" s="210"/>
      <c r="AI282" s="209"/>
      <c r="AJ282" s="209"/>
      <c r="AK282" s="210"/>
      <c r="AL282" s="209"/>
      <c r="AM282" s="209"/>
      <c r="AN282" s="210"/>
      <c r="AO282" s="209"/>
      <c r="AP282" s="209"/>
      <c r="AQ282" s="210"/>
      <c r="AR282" s="209"/>
      <c r="AS282" s="209"/>
      <c r="AT282" s="210"/>
      <c r="AU282" s="209"/>
      <c r="AV282" s="209"/>
      <c r="AW282" s="210"/>
      <c r="AX282" s="209"/>
      <c r="AY282" s="209"/>
      <c r="AZ282" s="210"/>
      <c r="BA282" s="209"/>
      <c r="BB282" s="209"/>
      <c r="BC282" s="210"/>
      <c r="BD282" s="209"/>
      <c r="BE282" s="209"/>
      <c r="BF282" s="210"/>
      <c r="BG282" s="209"/>
      <c r="BH282" s="209"/>
      <c r="BI282" s="210"/>
      <c r="BJ282" s="55">
        <f t="shared" si="42"/>
        <v>0</v>
      </c>
      <c r="BK282" s="55">
        <f t="shared" si="42"/>
        <v>0</v>
      </c>
      <c r="BL282" s="210"/>
      <c r="BM282" s="269">
        <f t="shared" si="43"/>
        <v>0</v>
      </c>
    </row>
    <row r="283" spans="1:65" hidden="1" x14ac:dyDescent="0.55000000000000004">
      <c r="A283" s="216"/>
      <c r="B283" s="217"/>
      <c r="C283" s="217"/>
      <c r="D283" s="217"/>
      <c r="E283" s="217"/>
      <c r="F283" s="217"/>
      <c r="G283" s="217"/>
      <c r="H283" s="223" t="s">
        <v>119</v>
      </c>
      <c r="I283" s="226"/>
      <c r="J283" s="209"/>
      <c r="K283" s="209"/>
      <c r="L283" s="209"/>
      <c r="M283" s="209"/>
      <c r="N283" s="210"/>
      <c r="O283" s="210"/>
      <c r="P283" s="211" t="e">
        <f t="shared" si="41"/>
        <v>#DIV/0!</v>
      </c>
      <c r="Q283" s="330"/>
      <c r="R283" s="330"/>
      <c r="S283" s="210"/>
      <c r="T283" s="209"/>
      <c r="U283" s="209"/>
      <c r="V283" s="210"/>
      <c r="W283" s="209"/>
      <c r="X283" s="209"/>
      <c r="Y283" s="210"/>
      <c r="Z283" s="209"/>
      <c r="AA283" s="209"/>
      <c r="AB283" s="210"/>
      <c r="AC283" s="209"/>
      <c r="AD283" s="209"/>
      <c r="AE283" s="210"/>
      <c r="AF283" s="331"/>
      <c r="AG283" s="209"/>
      <c r="AH283" s="210"/>
      <c r="AI283" s="209"/>
      <c r="AJ283" s="209"/>
      <c r="AK283" s="210"/>
      <c r="AL283" s="209"/>
      <c r="AM283" s="209"/>
      <c r="AN283" s="210"/>
      <c r="AO283" s="209"/>
      <c r="AP283" s="209"/>
      <c r="AQ283" s="210"/>
      <c r="AR283" s="209"/>
      <c r="AS283" s="209"/>
      <c r="AT283" s="210"/>
      <c r="AU283" s="209"/>
      <c r="AV283" s="209"/>
      <c r="AW283" s="210"/>
      <c r="AX283" s="209"/>
      <c r="AY283" s="209"/>
      <c r="AZ283" s="210"/>
      <c r="BA283" s="209"/>
      <c r="BB283" s="209"/>
      <c r="BC283" s="210"/>
      <c r="BD283" s="209"/>
      <c r="BE283" s="209"/>
      <c r="BF283" s="210"/>
      <c r="BG283" s="209"/>
      <c r="BH283" s="209"/>
      <c r="BI283" s="210"/>
      <c r="BJ283" s="55">
        <f t="shared" si="42"/>
        <v>0</v>
      </c>
      <c r="BK283" s="55">
        <f t="shared" si="42"/>
        <v>0</v>
      </c>
      <c r="BL283" s="210"/>
      <c r="BM283" s="269">
        <f t="shared" si="43"/>
        <v>0</v>
      </c>
    </row>
    <row r="284" spans="1:65" hidden="1" x14ac:dyDescent="0.55000000000000004">
      <c r="A284" s="216"/>
      <c r="B284" s="217"/>
      <c r="C284" s="217"/>
      <c r="D284" s="214"/>
      <c r="E284" s="217"/>
      <c r="F284" s="214" t="s">
        <v>126</v>
      </c>
      <c r="G284" s="217"/>
      <c r="H284" s="219"/>
      <c r="I284" s="226"/>
      <c r="J284" s="209"/>
      <c r="K284" s="209"/>
      <c r="L284" s="209"/>
      <c r="M284" s="209"/>
      <c r="N284" s="210"/>
      <c r="O284" s="210"/>
      <c r="P284" s="211" t="e">
        <f t="shared" si="41"/>
        <v>#DIV/0!</v>
      </c>
      <c r="Q284" s="330"/>
      <c r="R284" s="330"/>
      <c r="S284" s="210"/>
      <c r="T284" s="209"/>
      <c r="U284" s="209"/>
      <c r="V284" s="210"/>
      <c r="W284" s="209"/>
      <c r="X284" s="209"/>
      <c r="Y284" s="210"/>
      <c r="Z284" s="209"/>
      <c r="AA284" s="209"/>
      <c r="AB284" s="210"/>
      <c r="AC284" s="209"/>
      <c r="AD284" s="209"/>
      <c r="AE284" s="210"/>
      <c r="AF284" s="331"/>
      <c r="AG284" s="209"/>
      <c r="AH284" s="210"/>
      <c r="AI284" s="209"/>
      <c r="AJ284" s="209"/>
      <c r="AK284" s="210"/>
      <c r="AL284" s="209"/>
      <c r="AM284" s="209"/>
      <c r="AN284" s="210"/>
      <c r="AO284" s="209"/>
      <c r="AP284" s="209"/>
      <c r="AQ284" s="210"/>
      <c r="AR284" s="209"/>
      <c r="AS284" s="209"/>
      <c r="AT284" s="210"/>
      <c r="AU284" s="209"/>
      <c r="AV284" s="209"/>
      <c r="AW284" s="210"/>
      <c r="AX284" s="209"/>
      <c r="AY284" s="209"/>
      <c r="AZ284" s="210"/>
      <c r="BA284" s="209"/>
      <c r="BB284" s="209"/>
      <c r="BC284" s="210"/>
      <c r="BD284" s="209"/>
      <c r="BE284" s="209"/>
      <c r="BF284" s="210"/>
      <c r="BG284" s="209"/>
      <c r="BH284" s="209"/>
      <c r="BI284" s="210"/>
      <c r="BJ284" s="55">
        <f t="shared" si="42"/>
        <v>0</v>
      </c>
      <c r="BK284" s="55">
        <f t="shared" si="42"/>
        <v>0</v>
      </c>
      <c r="BL284" s="210"/>
      <c r="BM284" s="269">
        <f t="shared" si="43"/>
        <v>0</v>
      </c>
    </row>
    <row r="285" spans="1:65" hidden="1" x14ac:dyDescent="0.55000000000000004">
      <c r="A285" s="216"/>
      <c r="B285" s="217"/>
      <c r="C285" s="217"/>
      <c r="D285" s="217"/>
      <c r="E285" s="217"/>
      <c r="F285" s="217"/>
      <c r="G285" s="217"/>
      <c r="H285" s="223" t="s">
        <v>119</v>
      </c>
      <c r="I285" s="226"/>
      <c r="J285" s="209"/>
      <c r="K285" s="209"/>
      <c r="L285" s="209"/>
      <c r="M285" s="209"/>
      <c r="N285" s="210"/>
      <c r="O285" s="210"/>
      <c r="P285" s="211" t="e">
        <f t="shared" si="41"/>
        <v>#DIV/0!</v>
      </c>
      <c r="Q285" s="330"/>
      <c r="R285" s="330"/>
      <c r="S285" s="210"/>
      <c r="T285" s="209"/>
      <c r="U285" s="209"/>
      <c r="V285" s="210"/>
      <c r="W285" s="209"/>
      <c r="X285" s="209"/>
      <c r="Y285" s="210"/>
      <c r="Z285" s="209"/>
      <c r="AA285" s="209"/>
      <c r="AB285" s="210"/>
      <c r="AC285" s="209"/>
      <c r="AD285" s="209"/>
      <c r="AE285" s="210"/>
      <c r="AF285" s="331"/>
      <c r="AG285" s="209"/>
      <c r="AH285" s="210"/>
      <c r="AI285" s="209"/>
      <c r="AJ285" s="209"/>
      <c r="AK285" s="210"/>
      <c r="AL285" s="209"/>
      <c r="AM285" s="209"/>
      <c r="AN285" s="210"/>
      <c r="AO285" s="209"/>
      <c r="AP285" s="209"/>
      <c r="AQ285" s="210"/>
      <c r="AR285" s="209"/>
      <c r="AS285" s="209"/>
      <c r="AT285" s="210"/>
      <c r="AU285" s="209"/>
      <c r="AV285" s="209"/>
      <c r="AW285" s="210"/>
      <c r="AX285" s="209"/>
      <c r="AY285" s="209"/>
      <c r="AZ285" s="210"/>
      <c r="BA285" s="209"/>
      <c r="BB285" s="209"/>
      <c r="BC285" s="210"/>
      <c r="BD285" s="209"/>
      <c r="BE285" s="209"/>
      <c r="BF285" s="210"/>
      <c r="BG285" s="209"/>
      <c r="BH285" s="209"/>
      <c r="BI285" s="210"/>
      <c r="BJ285" s="55">
        <f t="shared" si="42"/>
        <v>0</v>
      </c>
      <c r="BK285" s="55">
        <f t="shared" si="42"/>
        <v>0</v>
      </c>
      <c r="BL285" s="210"/>
      <c r="BM285" s="269">
        <f t="shared" si="43"/>
        <v>0</v>
      </c>
    </row>
    <row r="286" spans="1:65" hidden="1" x14ac:dyDescent="0.55000000000000004">
      <c r="A286" s="216"/>
      <c r="B286" s="217"/>
      <c r="C286" s="217"/>
      <c r="D286" s="214" t="s">
        <v>70</v>
      </c>
      <c r="E286" s="217"/>
      <c r="F286" s="217"/>
      <c r="G286" s="217"/>
      <c r="H286" s="219"/>
      <c r="I286" s="226"/>
      <c r="J286" s="209"/>
      <c r="K286" s="209"/>
      <c r="L286" s="209"/>
      <c r="M286" s="209"/>
      <c r="N286" s="210"/>
      <c r="O286" s="210"/>
      <c r="P286" s="211" t="e">
        <f t="shared" si="41"/>
        <v>#DIV/0!</v>
      </c>
      <c r="Q286" s="330"/>
      <c r="R286" s="330"/>
      <c r="S286" s="210"/>
      <c r="T286" s="209"/>
      <c r="U286" s="209"/>
      <c r="V286" s="210"/>
      <c r="W286" s="209"/>
      <c r="X286" s="209"/>
      <c r="Y286" s="210"/>
      <c r="Z286" s="209"/>
      <c r="AA286" s="209"/>
      <c r="AB286" s="210"/>
      <c r="AC286" s="209"/>
      <c r="AD286" s="209"/>
      <c r="AE286" s="210"/>
      <c r="AF286" s="331"/>
      <c r="AG286" s="209"/>
      <c r="AH286" s="210"/>
      <c r="AI286" s="209"/>
      <c r="AJ286" s="209"/>
      <c r="AK286" s="210"/>
      <c r="AL286" s="209"/>
      <c r="AM286" s="209"/>
      <c r="AN286" s="210"/>
      <c r="AO286" s="209"/>
      <c r="AP286" s="209"/>
      <c r="AQ286" s="210"/>
      <c r="AR286" s="209"/>
      <c r="AS286" s="209"/>
      <c r="AT286" s="210"/>
      <c r="AU286" s="209"/>
      <c r="AV286" s="209"/>
      <c r="AW286" s="210"/>
      <c r="AX286" s="209"/>
      <c r="AY286" s="209"/>
      <c r="AZ286" s="210"/>
      <c r="BA286" s="209"/>
      <c r="BB286" s="209"/>
      <c r="BC286" s="210"/>
      <c r="BD286" s="209"/>
      <c r="BE286" s="209"/>
      <c r="BF286" s="210"/>
      <c r="BG286" s="209"/>
      <c r="BH286" s="209"/>
      <c r="BI286" s="210"/>
      <c r="BJ286" s="55">
        <f t="shared" si="42"/>
        <v>0</v>
      </c>
      <c r="BK286" s="55">
        <f t="shared" si="42"/>
        <v>0</v>
      </c>
      <c r="BL286" s="210"/>
      <c r="BM286" s="269">
        <f t="shared" si="43"/>
        <v>0</v>
      </c>
    </row>
    <row r="287" spans="1:65" hidden="1" x14ac:dyDescent="0.55000000000000004">
      <c r="A287" s="216"/>
      <c r="B287" s="217"/>
      <c r="C287" s="217"/>
      <c r="D287" s="214"/>
      <c r="E287" s="214" t="s">
        <v>71</v>
      </c>
      <c r="F287" s="217"/>
      <c r="G287" s="217"/>
      <c r="H287" s="219"/>
      <c r="I287" s="226"/>
      <c r="J287" s="209"/>
      <c r="K287" s="209"/>
      <c r="L287" s="209"/>
      <c r="M287" s="209"/>
      <c r="N287" s="210"/>
      <c r="O287" s="210"/>
      <c r="P287" s="211" t="e">
        <f t="shared" si="41"/>
        <v>#DIV/0!</v>
      </c>
      <c r="Q287" s="330"/>
      <c r="R287" s="330"/>
      <c r="S287" s="210"/>
      <c r="T287" s="209"/>
      <c r="U287" s="209"/>
      <c r="V287" s="210"/>
      <c r="W287" s="209"/>
      <c r="X287" s="209"/>
      <c r="Y287" s="210"/>
      <c r="Z287" s="209"/>
      <c r="AA287" s="209"/>
      <c r="AB287" s="210"/>
      <c r="AC287" s="209"/>
      <c r="AD287" s="209"/>
      <c r="AE287" s="210"/>
      <c r="AF287" s="331"/>
      <c r="AG287" s="209"/>
      <c r="AH287" s="210"/>
      <c r="AI287" s="209"/>
      <c r="AJ287" s="209"/>
      <c r="AK287" s="210"/>
      <c r="AL287" s="209"/>
      <c r="AM287" s="209"/>
      <c r="AN287" s="210"/>
      <c r="AO287" s="209"/>
      <c r="AP287" s="209"/>
      <c r="AQ287" s="210"/>
      <c r="AR287" s="209"/>
      <c r="AS287" s="209"/>
      <c r="AT287" s="210"/>
      <c r="AU287" s="209"/>
      <c r="AV287" s="209"/>
      <c r="AW287" s="210"/>
      <c r="AX287" s="209"/>
      <c r="AY287" s="209"/>
      <c r="AZ287" s="210"/>
      <c r="BA287" s="209"/>
      <c r="BB287" s="209"/>
      <c r="BC287" s="210"/>
      <c r="BD287" s="209"/>
      <c r="BE287" s="209"/>
      <c r="BF287" s="210"/>
      <c r="BG287" s="209"/>
      <c r="BH287" s="209"/>
      <c r="BI287" s="210"/>
      <c r="BJ287" s="55">
        <f t="shared" si="42"/>
        <v>0</v>
      </c>
      <c r="BK287" s="55">
        <f t="shared" si="42"/>
        <v>0</v>
      </c>
      <c r="BL287" s="210"/>
      <c r="BM287" s="269">
        <f t="shared" si="43"/>
        <v>0</v>
      </c>
    </row>
    <row r="288" spans="1:65" hidden="1" x14ac:dyDescent="0.55000000000000004">
      <c r="A288" s="216"/>
      <c r="B288" s="217"/>
      <c r="C288" s="217"/>
      <c r="D288" s="214"/>
      <c r="E288" s="92"/>
      <c r="F288" s="217"/>
      <c r="G288" s="217"/>
      <c r="H288" s="223" t="s">
        <v>119</v>
      </c>
      <c r="I288" s="226"/>
      <c r="J288" s="209"/>
      <c r="K288" s="209"/>
      <c r="L288" s="209"/>
      <c r="M288" s="209"/>
      <c r="N288" s="210"/>
      <c r="O288" s="210"/>
      <c r="P288" s="211" t="e">
        <f t="shared" si="41"/>
        <v>#DIV/0!</v>
      </c>
      <c r="Q288" s="330"/>
      <c r="R288" s="330"/>
      <c r="S288" s="210"/>
      <c r="T288" s="209"/>
      <c r="U288" s="209"/>
      <c r="V288" s="210"/>
      <c r="W288" s="209"/>
      <c r="X288" s="209"/>
      <c r="Y288" s="210"/>
      <c r="Z288" s="209"/>
      <c r="AA288" s="209"/>
      <c r="AB288" s="210"/>
      <c r="AC288" s="209"/>
      <c r="AD288" s="209"/>
      <c r="AE288" s="210"/>
      <c r="AF288" s="331"/>
      <c r="AG288" s="209"/>
      <c r="AH288" s="210"/>
      <c r="AI288" s="209"/>
      <c r="AJ288" s="209"/>
      <c r="AK288" s="210"/>
      <c r="AL288" s="209"/>
      <c r="AM288" s="209"/>
      <c r="AN288" s="210"/>
      <c r="AO288" s="209"/>
      <c r="AP288" s="209"/>
      <c r="AQ288" s="210"/>
      <c r="AR288" s="209"/>
      <c r="AS288" s="209"/>
      <c r="AT288" s="210"/>
      <c r="AU288" s="209"/>
      <c r="AV288" s="209"/>
      <c r="AW288" s="210"/>
      <c r="AX288" s="209"/>
      <c r="AY288" s="209"/>
      <c r="AZ288" s="210"/>
      <c r="BA288" s="209"/>
      <c r="BB288" s="209"/>
      <c r="BC288" s="210"/>
      <c r="BD288" s="209"/>
      <c r="BE288" s="209"/>
      <c r="BF288" s="210"/>
      <c r="BG288" s="209"/>
      <c r="BH288" s="209"/>
      <c r="BI288" s="210"/>
      <c r="BJ288" s="55">
        <f t="shared" si="42"/>
        <v>0</v>
      </c>
      <c r="BK288" s="55">
        <f t="shared" si="42"/>
        <v>0</v>
      </c>
      <c r="BL288" s="210"/>
      <c r="BM288" s="269">
        <f t="shared" si="43"/>
        <v>0</v>
      </c>
    </row>
    <row r="289" spans="1:65" hidden="1" x14ac:dyDescent="0.55000000000000004">
      <c r="A289" s="216"/>
      <c r="B289" s="217"/>
      <c r="C289" s="217"/>
      <c r="D289" s="214"/>
      <c r="E289" s="227" t="s">
        <v>127</v>
      </c>
      <c r="F289" s="92"/>
      <c r="G289" s="217"/>
      <c r="H289" s="219"/>
      <c r="I289" s="226"/>
      <c r="J289" s="209"/>
      <c r="K289" s="209"/>
      <c r="L289" s="209"/>
      <c r="M289" s="209"/>
      <c r="N289" s="210"/>
      <c r="O289" s="210"/>
      <c r="P289" s="211" t="e">
        <f t="shared" si="41"/>
        <v>#DIV/0!</v>
      </c>
      <c r="Q289" s="330"/>
      <c r="R289" s="330"/>
      <c r="S289" s="210"/>
      <c r="T289" s="209"/>
      <c r="U289" s="209"/>
      <c r="V289" s="210"/>
      <c r="W289" s="209"/>
      <c r="X289" s="209"/>
      <c r="Y289" s="210"/>
      <c r="Z289" s="209"/>
      <c r="AA289" s="209"/>
      <c r="AB289" s="210"/>
      <c r="AC289" s="209"/>
      <c r="AD289" s="209"/>
      <c r="AE289" s="210"/>
      <c r="AF289" s="331"/>
      <c r="AG289" s="209"/>
      <c r="AH289" s="210"/>
      <c r="AI289" s="209"/>
      <c r="AJ289" s="209"/>
      <c r="AK289" s="210"/>
      <c r="AL289" s="209"/>
      <c r="AM289" s="209"/>
      <c r="AN289" s="210"/>
      <c r="AO289" s="209"/>
      <c r="AP289" s="209"/>
      <c r="AQ289" s="210"/>
      <c r="AR289" s="209"/>
      <c r="AS289" s="209"/>
      <c r="AT289" s="210"/>
      <c r="AU289" s="209"/>
      <c r="AV289" s="209"/>
      <c r="AW289" s="210"/>
      <c r="AX289" s="209"/>
      <c r="AY289" s="209"/>
      <c r="AZ289" s="210"/>
      <c r="BA289" s="209"/>
      <c r="BB289" s="209"/>
      <c r="BC289" s="210"/>
      <c r="BD289" s="209"/>
      <c r="BE289" s="209"/>
      <c r="BF289" s="210"/>
      <c r="BG289" s="209"/>
      <c r="BH289" s="209"/>
      <c r="BI289" s="210"/>
      <c r="BJ289" s="55">
        <f t="shared" si="42"/>
        <v>0</v>
      </c>
      <c r="BK289" s="55">
        <f t="shared" si="42"/>
        <v>0</v>
      </c>
      <c r="BL289" s="210"/>
      <c r="BM289" s="269">
        <f t="shared" si="43"/>
        <v>0</v>
      </c>
    </row>
    <row r="290" spans="1:65" hidden="1" x14ac:dyDescent="0.55000000000000004">
      <c r="A290" s="216"/>
      <c r="B290" s="217"/>
      <c r="C290" s="217"/>
      <c r="D290" s="214"/>
      <c r="E290" s="227"/>
      <c r="F290" s="92"/>
      <c r="G290" s="217"/>
      <c r="H290" s="223" t="s">
        <v>119</v>
      </c>
      <c r="I290" s="226"/>
      <c r="J290" s="209"/>
      <c r="K290" s="209"/>
      <c r="L290" s="209"/>
      <c r="M290" s="209"/>
      <c r="N290" s="210"/>
      <c r="O290" s="210"/>
      <c r="P290" s="211" t="e">
        <f t="shared" si="41"/>
        <v>#DIV/0!</v>
      </c>
      <c r="Q290" s="330"/>
      <c r="R290" s="330"/>
      <c r="S290" s="210"/>
      <c r="T290" s="209"/>
      <c r="U290" s="209"/>
      <c r="V290" s="210"/>
      <c r="W290" s="209"/>
      <c r="X290" s="209"/>
      <c r="Y290" s="210"/>
      <c r="Z290" s="209"/>
      <c r="AA290" s="209"/>
      <c r="AB290" s="210"/>
      <c r="AC290" s="209"/>
      <c r="AD290" s="209"/>
      <c r="AE290" s="210"/>
      <c r="AF290" s="331"/>
      <c r="AG290" s="209"/>
      <c r="AH290" s="210"/>
      <c r="AI290" s="209"/>
      <c r="AJ290" s="209"/>
      <c r="AK290" s="210"/>
      <c r="AL290" s="209"/>
      <c r="AM290" s="209"/>
      <c r="AN290" s="210"/>
      <c r="AO290" s="209"/>
      <c r="AP290" s="209"/>
      <c r="AQ290" s="210"/>
      <c r="AR290" s="209"/>
      <c r="AS290" s="209"/>
      <c r="AT290" s="210"/>
      <c r="AU290" s="209"/>
      <c r="AV290" s="209"/>
      <c r="AW290" s="210"/>
      <c r="AX290" s="209"/>
      <c r="AY290" s="209"/>
      <c r="AZ290" s="210"/>
      <c r="BA290" s="209"/>
      <c r="BB290" s="209"/>
      <c r="BC290" s="210"/>
      <c r="BD290" s="209"/>
      <c r="BE290" s="209"/>
      <c r="BF290" s="210"/>
      <c r="BG290" s="209"/>
      <c r="BH290" s="209"/>
      <c r="BI290" s="210"/>
      <c r="BJ290" s="55">
        <f t="shared" si="42"/>
        <v>0</v>
      </c>
      <c r="BK290" s="55">
        <f t="shared" si="42"/>
        <v>0</v>
      </c>
      <c r="BL290" s="210"/>
      <c r="BM290" s="269">
        <f t="shared" si="43"/>
        <v>0</v>
      </c>
    </row>
    <row r="291" spans="1:65" hidden="1" x14ac:dyDescent="0.55000000000000004">
      <c r="A291" s="216"/>
      <c r="B291" s="217"/>
      <c r="C291" s="217"/>
      <c r="D291" s="214" t="s">
        <v>94</v>
      </c>
      <c r="E291" s="214"/>
      <c r="F291" s="214"/>
      <c r="G291" s="217"/>
      <c r="H291" s="219"/>
      <c r="I291" s="226"/>
      <c r="J291" s="209"/>
      <c r="K291" s="209"/>
      <c r="L291" s="209"/>
      <c r="M291" s="209"/>
      <c r="N291" s="210"/>
      <c r="O291" s="210"/>
      <c r="P291" s="211" t="e">
        <f t="shared" si="41"/>
        <v>#DIV/0!</v>
      </c>
      <c r="Q291" s="330"/>
      <c r="R291" s="330"/>
      <c r="S291" s="210"/>
      <c r="T291" s="209"/>
      <c r="U291" s="209"/>
      <c r="V291" s="210"/>
      <c r="W291" s="209"/>
      <c r="X291" s="209"/>
      <c r="Y291" s="210"/>
      <c r="Z291" s="209"/>
      <c r="AA291" s="209"/>
      <c r="AB291" s="210"/>
      <c r="AC291" s="209"/>
      <c r="AD291" s="209"/>
      <c r="AE291" s="210"/>
      <c r="AF291" s="331"/>
      <c r="AG291" s="209"/>
      <c r="AH291" s="210"/>
      <c r="AI291" s="209"/>
      <c r="AJ291" s="209"/>
      <c r="AK291" s="210"/>
      <c r="AL291" s="209"/>
      <c r="AM291" s="209"/>
      <c r="AN291" s="210"/>
      <c r="AO291" s="209"/>
      <c r="AP291" s="209"/>
      <c r="AQ291" s="210"/>
      <c r="AR291" s="209"/>
      <c r="AS291" s="209"/>
      <c r="AT291" s="210"/>
      <c r="AU291" s="209"/>
      <c r="AV291" s="209"/>
      <c r="AW291" s="210"/>
      <c r="AX291" s="209"/>
      <c r="AY291" s="209"/>
      <c r="AZ291" s="210"/>
      <c r="BA291" s="209"/>
      <c r="BB291" s="209"/>
      <c r="BC291" s="210"/>
      <c r="BD291" s="209"/>
      <c r="BE291" s="209"/>
      <c r="BF291" s="210"/>
      <c r="BG291" s="209"/>
      <c r="BH291" s="209"/>
      <c r="BI291" s="210"/>
      <c r="BJ291" s="55">
        <f t="shared" si="42"/>
        <v>0</v>
      </c>
      <c r="BK291" s="55">
        <f t="shared" si="42"/>
        <v>0</v>
      </c>
      <c r="BL291" s="210"/>
      <c r="BM291" s="269">
        <f t="shared" si="43"/>
        <v>0</v>
      </c>
    </row>
    <row r="292" spans="1:65" hidden="1" x14ac:dyDescent="0.55000000000000004">
      <c r="A292" s="216"/>
      <c r="B292" s="217"/>
      <c r="C292" s="217"/>
      <c r="D292" s="214"/>
      <c r="E292" s="214" t="s">
        <v>128</v>
      </c>
      <c r="F292" s="214"/>
      <c r="G292" s="217"/>
      <c r="H292" s="219"/>
      <c r="I292" s="226"/>
      <c r="J292" s="209"/>
      <c r="K292" s="209"/>
      <c r="L292" s="209"/>
      <c r="M292" s="209"/>
      <c r="N292" s="210"/>
      <c r="O292" s="210"/>
      <c r="P292" s="211" t="e">
        <f t="shared" si="41"/>
        <v>#DIV/0!</v>
      </c>
      <c r="Q292" s="330"/>
      <c r="R292" s="330"/>
      <c r="S292" s="210"/>
      <c r="T292" s="209"/>
      <c r="U292" s="209"/>
      <c r="V292" s="210"/>
      <c r="W292" s="209"/>
      <c r="X292" s="209"/>
      <c r="Y292" s="210"/>
      <c r="Z292" s="209"/>
      <c r="AA292" s="209"/>
      <c r="AB292" s="210"/>
      <c r="AC292" s="209"/>
      <c r="AD292" s="209"/>
      <c r="AE292" s="210"/>
      <c r="AF292" s="331"/>
      <c r="AG292" s="209"/>
      <c r="AH292" s="210"/>
      <c r="AI292" s="209"/>
      <c r="AJ292" s="209"/>
      <c r="AK292" s="210"/>
      <c r="AL292" s="209"/>
      <c r="AM292" s="209"/>
      <c r="AN292" s="210"/>
      <c r="AO292" s="209"/>
      <c r="AP292" s="209"/>
      <c r="AQ292" s="210"/>
      <c r="AR292" s="209"/>
      <c r="AS292" s="209"/>
      <c r="AT292" s="210"/>
      <c r="AU292" s="209"/>
      <c r="AV292" s="209"/>
      <c r="AW292" s="210"/>
      <c r="AX292" s="209"/>
      <c r="AY292" s="209"/>
      <c r="AZ292" s="210"/>
      <c r="BA292" s="209"/>
      <c r="BB292" s="209"/>
      <c r="BC292" s="210"/>
      <c r="BD292" s="209"/>
      <c r="BE292" s="209"/>
      <c r="BF292" s="210"/>
      <c r="BG292" s="209"/>
      <c r="BH292" s="209"/>
      <c r="BI292" s="210"/>
      <c r="BJ292" s="55">
        <f t="shared" si="42"/>
        <v>0</v>
      </c>
      <c r="BK292" s="55">
        <f t="shared" si="42"/>
        <v>0</v>
      </c>
      <c r="BL292" s="210"/>
      <c r="BM292" s="269">
        <f t="shared" si="43"/>
        <v>0</v>
      </c>
    </row>
    <row r="293" spans="1:65" hidden="1" x14ac:dyDescent="0.55000000000000004">
      <c r="A293" s="216"/>
      <c r="B293" s="217"/>
      <c r="C293" s="217"/>
      <c r="D293" s="217"/>
      <c r="E293" s="217"/>
      <c r="F293" s="217"/>
      <c r="G293" s="228" t="s">
        <v>129</v>
      </c>
      <c r="H293" s="229"/>
      <c r="I293" s="226"/>
      <c r="J293" s="209"/>
      <c r="K293" s="209"/>
      <c r="L293" s="209"/>
      <c r="M293" s="209"/>
      <c r="N293" s="210"/>
      <c r="O293" s="210"/>
      <c r="P293" s="211" t="e">
        <f t="shared" si="41"/>
        <v>#DIV/0!</v>
      </c>
      <c r="Q293" s="330"/>
      <c r="R293" s="330"/>
      <c r="S293" s="210"/>
      <c r="T293" s="209"/>
      <c r="U293" s="209"/>
      <c r="V293" s="210"/>
      <c r="W293" s="209"/>
      <c r="X293" s="209"/>
      <c r="Y293" s="210"/>
      <c r="Z293" s="209"/>
      <c r="AA293" s="209"/>
      <c r="AB293" s="210"/>
      <c r="AC293" s="209"/>
      <c r="AD293" s="209"/>
      <c r="AE293" s="210"/>
      <c r="AF293" s="331"/>
      <c r="AG293" s="209"/>
      <c r="AH293" s="210"/>
      <c r="AI293" s="209"/>
      <c r="AJ293" s="209"/>
      <c r="AK293" s="210"/>
      <c r="AL293" s="209"/>
      <c r="AM293" s="209"/>
      <c r="AN293" s="210"/>
      <c r="AO293" s="209"/>
      <c r="AP293" s="209"/>
      <c r="AQ293" s="210"/>
      <c r="AR293" s="209"/>
      <c r="AS293" s="209"/>
      <c r="AT293" s="210"/>
      <c r="AU293" s="209"/>
      <c r="AV293" s="209"/>
      <c r="AW293" s="210"/>
      <c r="AX293" s="209"/>
      <c r="AY293" s="209"/>
      <c r="AZ293" s="210"/>
      <c r="BA293" s="209"/>
      <c r="BB293" s="209"/>
      <c r="BC293" s="210"/>
      <c r="BD293" s="209"/>
      <c r="BE293" s="209"/>
      <c r="BF293" s="210"/>
      <c r="BG293" s="209"/>
      <c r="BH293" s="209"/>
      <c r="BI293" s="210"/>
      <c r="BJ293" s="55">
        <f t="shared" si="42"/>
        <v>0</v>
      </c>
      <c r="BK293" s="55">
        <f t="shared" si="42"/>
        <v>0</v>
      </c>
      <c r="BL293" s="210"/>
      <c r="BM293" s="269">
        <f t="shared" si="43"/>
        <v>0</v>
      </c>
    </row>
    <row r="294" spans="1:65" hidden="1" x14ac:dyDescent="0.55000000000000004">
      <c r="A294" s="216"/>
      <c r="B294" s="217"/>
      <c r="C294" s="217"/>
      <c r="D294" s="217"/>
      <c r="E294" s="217"/>
      <c r="F294" s="217"/>
      <c r="G294" s="228"/>
      <c r="H294" s="223" t="s">
        <v>119</v>
      </c>
      <c r="I294" s="226"/>
      <c r="J294" s="209"/>
      <c r="K294" s="209"/>
      <c r="L294" s="209"/>
      <c r="M294" s="209"/>
      <c r="N294" s="210"/>
      <c r="O294" s="210"/>
      <c r="P294" s="211" t="e">
        <f t="shared" si="41"/>
        <v>#DIV/0!</v>
      </c>
      <c r="Q294" s="330"/>
      <c r="R294" s="330"/>
      <c r="S294" s="210"/>
      <c r="T294" s="209"/>
      <c r="U294" s="209"/>
      <c r="V294" s="210"/>
      <c r="W294" s="209"/>
      <c r="X294" s="209"/>
      <c r="Y294" s="210"/>
      <c r="Z294" s="209"/>
      <c r="AA294" s="209"/>
      <c r="AB294" s="210"/>
      <c r="AC294" s="209"/>
      <c r="AD294" s="209"/>
      <c r="AE294" s="210"/>
      <c r="AF294" s="331"/>
      <c r="AG294" s="209"/>
      <c r="AH294" s="210"/>
      <c r="AI294" s="209"/>
      <c r="AJ294" s="209"/>
      <c r="AK294" s="210"/>
      <c r="AL294" s="209"/>
      <c r="AM294" s="209"/>
      <c r="AN294" s="210"/>
      <c r="AO294" s="209"/>
      <c r="AP294" s="209"/>
      <c r="AQ294" s="210"/>
      <c r="AR294" s="209"/>
      <c r="AS294" s="209"/>
      <c r="AT294" s="210"/>
      <c r="AU294" s="209"/>
      <c r="AV294" s="209"/>
      <c r="AW294" s="210"/>
      <c r="AX294" s="209"/>
      <c r="AY294" s="209"/>
      <c r="AZ294" s="210"/>
      <c r="BA294" s="209"/>
      <c r="BB294" s="209"/>
      <c r="BC294" s="210"/>
      <c r="BD294" s="209"/>
      <c r="BE294" s="209"/>
      <c r="BF294" s="210"/>
      <c r="BG294" s="209"/>
      <c r="BH294" s="209"/>
      <c r="BI294" s="210"/>
      <c r="BJ294" s="55">
        <f t="shared" si="42"/>
        <v>0</v>
      </c>
      <c r="BK294" s="55">
        <f t="shared" si="42"/>
        <v>0</v>
      </c>
      <c r="BL294" s="210"/>
      <c r="BM294" s="269">
        <f t="shared" si="43"/>
        <v>0</v>
      </c>
    </row>
    <row r="295" spans="1:65" hidden="1" x14ac:dyDescent="0.55000000000000004">
      <c r="A295" s="216"/>
      <c r="B295" s="217"/>
      <c r="C295" s="217"/>
      <c r="D295" s="214"/>
      <c r="E295" s="217"/>
      <c r="F295" s="91"/>
      <c r="G295" s="91" t="s">
        <v>166</v>
      </c>
      <c r="H295" s="219"/>
      <c r="I295" s="226"/>
      <c r="J295" s="209"/>
      <c r="K295" s="209"/>
      <c r="L295" s="209"/>
      <c r="M295" s="209"/>
      <c r="N295" s="210"/>
      <c r="O295" s="210"/>
      <c r="P295" s="211" t="e">
        <f t="shared" si="41"/>
        <v>#DIV/0!</v>
      </c>
      <c r="Q295" s="330"/>
      <c r="R295" s="330"/>
      <c r="S295" s="210"/>
      <c r="T295" s="209"/>
      <c r="U295" s="209"/>
      <c r="V295" s="210"/>
      <c r="W295" s="209"/>
      <c r="X295" s="209"/>
      <c r="Y295" s="210"/>
      <c r="Z295" s="209"/>
      <c r="AA295" s="209"/>
      <c r="AB295" s="210"/>
      <c r="AC295" s="209"/>
      <c r="AD295" s="209"/>
      <c r="AE295" s="210"/>
      <c r="AF295" s="331"/>
      <c r="AG295" s="209"/>
      <c r="AH295" s="210"/>
      <c r="AI295" s="209"/>
      <c r="AJ295" s="209"/>
      <c r="AK295" s="210"/>
      <c r="AL295" s="209"/>
      <c r="AM295" s="209"/>
      <c r="AN295" s="210"/>
      <c r="AO295" s="209"/>
      <c r="AP295" s="209"/>
      <c r="AQ295" s="210"/>
      <c r="AR295" s="209"/>
      <c r="AS295" s="209"/>
      <c r="AT295" s="210"/>
      <c r="AU295" s="209"/>
      <c r="AV295" s="209"/>
      <c r="AW295" s="210"/>
      <c r="AX295" s="209"/>
      <c r="AY295" s="209"/>
      <c r="AZ295" s="210"/>
      <c r="BA295" s="209"/>
      <c r="BB295" s="209"/>
      <c r="BC295" s="210"/>
      <c r="BD295" s="209"/>
      <c r="BE295" s="209"/>
      <c r="BF295" s="210"/>
      <c r="BG295" s="209"/>
      <c r="BH295" s="209"/>
      <c r="BI295" s="210"/>
      <c r="BJ295" s="55">
        <f t="shared" si="42"/>
        <v>0</v>
      </c>
      <c r="BK295" s="55">
        <f t="shared" si="42"/>
        <v>0</v>
      </c>
      <c r="BL295" s="210"/>
      <c r="BM295" s="269">
        <f t="shared" si="43"/>
        <v>0</v>
      </c>
    </row>
    <row r="296" spans="1:65" hidden="1" x14ac:dyDescent="0.55000000000000004">
      <c r="A296" s="216"/>
      <c r="B296" s="217"/>
      <c r="C296" s="217"/>
      <c r="D296" s="214"/>
      <c r="E296" s="217"/>
      <c r="F296" s="214" t="s">
        <v>126</v>
      </c>
      <c r="G296" s="217"/>
      <c r="H296" s="219"/>
      <c r="I296" s="226"/>
      <c r="J296" s="209"/>
      <c r="K296" s="209"/>
      <c r="L296" s="209"/>
      <c r="M296" s="209"/>
      <c r="N296" s="210"/>
      <c r="O296" s="210"/>
      <c r="P296" s="211" t="e">
        <f t="shared" si="41"/>
        <v>#DIV/0!</v>
      </c>
      <c r="Q296" s="330"/>
      <c r="R296" s="330"/>
      <c r="S296" s="210"/>
      <c r="T296" s="209"/>
      <c r="U296" s="209"/>
      <c r="V296" s="210"/>
      <c r="W296" s="209"/>
      <c r="X296" s="209"/>
      <c r="Y296" s="210"/>
      <c r="Z296" s="209"/>
      <c r="AA296" s="209"/>
      <c r="AB296" s="210"/>
      <c r="AC296" s="209"/>
      <c r="AD296" s="209"/>
      <c r="AE296" s="210"/>
      <c r="AF296" s="331"/>
      <c r="AG296" s="209"/>
      <c r="AH296" s="210"/>
      <c r="AI296" s="209"/>
      <c r="AJ296" s="209"/>
      <c r="AK296" s="210"/>
      <c r="AL296" s="209"/>
      <c r="AM296" s="209"/>
      <c r="AN296" s="210"/>
      <c r="AO296" s="209"/>
      <c r="AP296" s="209"/>
      <c r="AQ296" s="210"/>
      <c r="AR296" s="209"/>
      <c r="AS296" s="209"/>
      <c r="AT296" s="210"/>
      <c r="AU296" s="209"/>
      <c r="AV296" s="209"/>
      <c r="AW296" s="210"/>
      <c r="AX296" s="209"/>
      <c r="AY296" s="209"/>
      <c r="AZ296" s="210"/>
      <c r="BA296" s="209"/>
      <c r="BB296" s="209"/>
      <c r="BC296" s="210"/>
      <c r="BD296" s="209"/>
      <c r="BE296" s="209"/>
      <c r="BF296" s="210"/>
      <c r="BG296" s="209"/>
      <c r="BH296" s="209"/>
      <c r="BI296" s="210"/>
      <c r="BJ296" s="55">
        <f t="shared" si="42"/>
        <v>0</v>
      </c>
      <c r="BK296" s="55">
        <f t="shared" si="42"/>
        <v>0</v>
      </c>
      <c r="BL296" s="210"/>
      <c r="BM296" s="269">
        <f t="shared" si="43"/>
        <v>0</v>
      </c>
    </row>
    <row r="297" spans="1:65" hidden="1" x14ac:dyDescent="0.55000000000000004">
      <c r="A297" s="216"/>
      <c r="B297" s="217"/>
      <c r="C297" s="217"/>
      <c r="D297" s="214"/>
      <c r="E297" s="217"/>
      <c r="F297" s="214"/>
      <c r="G297" s="217"/>
      <c r="H297" s="219"/>
      <c r="I297" s="226"/>
      <c r="J297" s="209"/>
      <c r="K297" s="209"/>
      <c r="L297" s="209"/>
      <c r="M297" s="209"/>
      <c r="N297" s="210"/>
      <c r="O297" s="210"/>
      <c r="P297" s="211" t="e">
        <f t="shared" si="41"/>
        <v>#DIV/0!</v>
      </c>
      <c r="Q297" s="330"/>
      <c r="R297" s="330"/>
      <c r="S297" s="210"/>
      <c r="T297" s="209"/>
      <c r="U297" s="209"/>
      <c r="V297" s="210"/>
      <c r="W297" s="209"/>
      <c r="X297" s="209"/>
      <c r="Y297" s="210"/>
      <c r="Z297" s="209"/>
      <c r="AA297" s="209"/>
      <c r="AB297" s="210"/>
      <c r="AC297" s="209"/>
      <c r="AD297" s="209"/>
      <c r="AE297" s="210"/>
      <c r="AF297" s="331"/>
      <c r="AG297" s="209"/>
      <c r="AH297" s="210"/>
      <c r="AI297" s="209"/>
      <c r="AJ297" s="209"/>
      <c r="AK297" s="210"/>
      <c r="AL297" s="209"/>
      <c r="AM297" s="209"/>
      <c r="AN297" s="210"/>
      <c r="AO297" s="209"/>
      <c r="AP297" s="209"/>
      <c r="AQ297" s="210"/>
      <c r="AR297" s="209"/>
      <c r="AS297" s="209"/>
      <c r="AT297" s="210"/>
      <c r="AU297" s="209"/>
      <c r="AV297" s="209"/>
      <c r="AW297" s="210"/>
      <c r="AX297" s="209"/>
      <c r="AY297" s="209"/>
      <c r="AZ297" s="210"/>
      <c r="BA297" s="209"/>
      <c r="BB297" s="209"/>
      <c r="BC297" s="210"/>
      <c r="BD297" s="209"/>
      <c r="BE297" s="209"/>
      <c r="BF297" s="210"/>
      <c r="BG297" s="209"/>
      <c r="BH297" s="209"/>
      <c r="BI297" s="210"/>
      <c r="BJ297" s="55">
        <f t="shared" si="42"/>
        <v>0</v>
      </c>
      <c r="BK297" s="55">
        <f t="shared" si="42"/>
        <v>0</v>
      </c>
      <c r="BL297" s="210"/>
      <c r="BM297" s="269">
        <f t="shared" si="43"/>
        <v>0</v>
      </c>
    </row>
    <row r="298" spans="1:65" hidden="1" x14ac:dyDescent="0.55000000000000004">
      <c r="A298" s="216"/>
      <c r="B298" s="217"/>
      <c r="C298" s="214" t="s">
        <v>137</v>
      </c>
      <c r="D298" s="217"/>
      <c r="E298" s="217"/>
      <c r="F298" s="217"/>
      <c r="G298" s="217"/>
      <c r="H298" s="219"/>
      <c r="I298" s="226"/>
      <c r="J298" s="209"/>
      <c r="K298" s="209"/>
      <c r="L298" s="209"/>
      <c r="M298" s="209"/>
      <c r="N298" s="210"/>
      <c r="O298" s="210"/>
      <c r="P298" s="211" t="e">
        <f t="shared" si="41"/>
        <v>#DIV/0!</v>
      </c>
      <c r="Q298" s="330"/>
      <c r="R298" s="330"/>
      <c r="S298" s="210"/>
      <c r="T298" s="209"/>
      <c r="U298" s="209"/>
      <c r="V298" s="210"/>
      <c r="W298" s="209"/>
      <c r="X298" s="209"/>
      <c r="Y298" s="210"/>
      <c r="Z298" s="209"/>
      <c r="AA298" s="209"/>
      <c r="AB298" s="210"/>
      <c r="AC298" s="209"/>
      <c r="AD298" s="209"/>
      <c r="AE298" s="210"/>
      <c r="AF298" s="331"/>
      <c r="AG298" s="209"/>
      <c r="AH298" s="210"/>
      <c r="AI298" s="209"/>
      <c r="AJ298" s="209"/>
      <c r="AK298" s="210"/>
      <c r="AL298" s="209"/>
      <c r="AM298" s="209"/>
      <c r="AN298" s="210"/>
      <c r="AO298" s="209"/>
      <c r="AP298" s="209"/>
      <c r="AQ298" s="210"/>
      <c r="AR298" s="209"/>
      <c r="AS298" s="209"/>
      <c r="AT298" s="210"/>
      <c r="AU298" s="209"/>
      <c r="AV298" s="209"/>
      <c r="AW298" s="210"/>
      <c r="AX298" s="209"/>
      <c r="AY298" s="209"/>
      <c r="AZ298" s="210"/>
      <c r="BA298" s="209"/>
      <c r="BB298" s="209"/>
      <c r="BC298" s="210"/>
      <c r="BD298" s="209"/>
      <c r="BE298" s="209"/>
      <c r="BF298" s="210"/>
      <c r="BG298" s="209"/>
      <c r="BH298" s="209"/>
      <c r="BI298" s="210"/>
      <c r="BJ298" s="55">
        <f t="shared" si="42"/>
        <v>0</v>
      </c>
      <c r="BK298" s="55">
        <f t="shared" si="42"/>
        <v>0</v>
      </c>
      <c r="BL298" s="210"/>
      <c r="BM298" s="269">
        <f t="shared" si="43"/>
        <v>0</v>
      </c>
    </row>
    <row r="299" spans="1:65" hidden="1" x14ac:dyDescent="0.55000000000000004">
      <c r="A299" s="216"/>
      <c r="B299" s="217"/>
      <c r="C299" s="217"/>
      <c r="D299" s="214" t="s">
        <v>138</v>
      </c>
      <c r="E299" s="217"/>
      <c r="F299" s="217"/>
      <c r="G299" s="217"/>
      <c r="H299" s="219"/>
      <c r="I299" s="226"/>
      <c r="J299" s="209"/>
      <c r="K299" s="209"/>
      <c r="L299" s="209"/>
      <c r="M299" s="209"/>
      <c r="N299" s="210"/>
      <c r="O299" s="210"/>
      <c r="P299" s="211" t="e">
        <f t="shared" si="41"/>
        <v>#DIV/0!</v>
      </c>
      <c r="Q299" s="330"/>
      <c r="R299" s="330"/>
      <c r="S299" s="210"/>
      <c r="T299" s="209"/>
      <c r="U299" s="209"/>
      <c r="V299" s="210"/>
      <c r="W299" s="209"/>
      <c r="X299" s="209"/>
      <c r="Y299" s="210"/>
      <c r="Z299" s="209"/>
      <c r="AA299" s="209"/>
      <c r="AB299" s="210"/>
      <c r="AC299" s="209"/>
      <c r="AD299" s="209"/>
      <c r="AE299" s="210"/>
      <c r="AF299" s="331"/>
      <c r="AG299" s="209"/>
      <c r="AH299" s="210"/>
      <c r="AI299" s="209"/>
      <c r="AJ299" s="209"/>
      <c r="AK299" s="210"/>
      <c r="AL299" s="209"/>
      <c r="AM299" s="209"/>
      <c r="AN299" s="210"/>
      <c r="AO299" s="209"/>
      <c r="AP299" s="209"/>
      <c r="AQ299" s="210"/>
      <c r="AR299" s="209"/>
      <c r="AS299" s="209"/>
      <c r="AT299" s="210"/>
      <c r="AU299" s="209"/>
      <c r="AV299" s="209"/>
      <c r="AW299" s="210"/>
      <c r="AX299" s="209"/>
      <c r="AY299" s="209"/>
      <c r="AZ299" s="210"/>
      <c r="BA299" s="209"/>
      <c r="BB299" s="209"/>
      <c r="BC299" s="210"/>
      <c r="BD299" s="209"/>
      <c r="BE299" s="209"/>
      <c r="BF299" s="210"/>
      <c r="BG299" s="209"/>
      <c r="BH299" s="209"/>
      <c r="BI299" s="210"/>
      <c r="BJ299" s="55">
        <f t="shared" si="42"/>
        <v>0</v>
      </c>
      <c r="BK299" s="55">
        <f t="shared" si="42"/>
        <v>0</v>
      </c>
      <c r="BL299" s="210"/>
      <c r="BM299" s="269">
        <f t="shared" si="43"/>
        <v>0</v>
      </c>
    </row>
    <row r="300" spans="1:65" hidden="1" x14ac:dyDescent="0.55000000000000004">
      <c r="A300" s="216"/>
      <c r="B300" s="217"/>
      <c r="C300" s="217"/>
      <c r="D300" s="217"/>
      <c r="E300" s="214" t="s">
        <v>40</v>
      </c>
      <c r="F300" s="217"/>
      <c r="G300" s="217"/>
      <c r="H300" s="219"/>
      <c r="I300" s="226"/>
      <c r="J300" s="209"/>
      <c r="K300" s="209"/>
      <c r="L300" s="209"/>
      <c r="M300" s="209"/>
      <c r="N300" s="210"/>
      <c r="O300" s="210"/>
      <c r="P300" s="211" t="e">
        <f t="shared" si="41"/>
        <v>#DIV/0!</v>
      </c>
      <c r="Q300" s="330"/>
      <c r="R300" s="330"/>
      <c r="S300" s="210"/>
      <c r="T300" s="209"/>
      <c r="U300" s="209"/>
      <c r="V300" s="210"/>
      <c r="W300" s="209"/>
      <c r="X300" s="209"/>
      <c r="Y300" s="210"/>
      <c r="Z300" s="209"/>
      <c r="AA300" s="209"/>
      <c r="AB300" s="210"/>
      <c r="AC300" s="209"/>
      <c r="AD300" s="209"/>
      <c r="AE300" s="210"/>
      <c r="AF300" s="331"/>
      <c r="AG300" s="209"/>
      <c r="AH300" s="210"/>
      <c r="AI300" s="209"/>
      <c r="AJ300" s="209"/>
      <c r="AK300" s="210"/>
      <c r="AL300" s="209"/>
      <c r="AM300" s="209"/>
      <c r="AN300" s="210"/>
      <c r="AO300" s="209"/>
      <c r="AP300" s="209"/>
      <c r="AQ300" s="210"/>
      <c r="AR300" s="209"/>
      <c r="AS300" s="209"/>
      <c r="AT300" s="210"/>
      <c r="AU300" s="209"/>
      <c r="AV300" s="209"/>
      <c r="AW300" s="210"/>
      <c r="AX300" s="209"/>
      <c r="AY300" s="209"/>
      <c r="AZ300" s="210"/>
      <c r="BA300" s="209"/>
      <c r="BB300" s="209"/>
      <c r="BC300" s="210"/>
      <c r="BD300" s="209"/>
      <c r="BE300" s="209"/>
      <c r="BF300" s="210"/>
      <c r="BG300" s="209"/>
      <c r="BH300" s="209"/>
      <c r="BI300" s="210"/>
      <c r="BJ300" s="55">
        <f t="shared" si="42"/>
        <v>0</v>
      </c>
      <c r="BK300" s="55">
        <f t="shared" si="42"/>
        <v>0</v>
      </c>
      <c r="BL300" s="210"/>
      <c r="BM300" s="269">
        <f t="shared" si="43"/>
        <v>0</v>
      </c>
    </row>
    <row r="301" spans="1:65" hidden="1" x14ac:dyDescent="0.55000000000000004">
      <c r="A301" s="216"/>
      <c r="B301" s="217"/>
      <c r="C301" s="217"/>
      <c r="D301" s="214"/>
      <c r="E301" s="214" t="s">
        <v>41</v>
      </c>
      <c r="F301" s="217"/>
      <c r="G301" s="217"/>
      <c r="H301" s="219"/>
      <c r="I301" s="226"/>
      <c r="J301" s="209"/>
      <c r="K301" s="209"/>
      <c r="L301" s="209"/>
      <c r="M301" s="209"/>
      <c r="N301" s="210"/>
      <c r="O301" s="210"/>
      <c r="P301" s="211" t="e">
        <f t="shared" si="41"/>
        <v>#DIV/0!</v>
      </c>
      <c r="Q301" s="330"/>
      <c r="R301" s="330"/>
      <c r="S301" s="210"/>
      <c r="T301" s="209"/>
      <c r="U301" s="209"/>
      <c r="V301" s="210"/>
      <c r="W301" s="209"/>
      <c r="X301" s="209"/>
      <c r="Y301" s="210"/>
      <c r="Z301" s="209"/>
      <c r="AA301" s="209"/>
      <c r="AB301" s="210"/>
      <c r="AC301" s="209"/>
      <c r="AD301" s="209"/>
      <c r="AE301" s="210"/>
      <c r="AF301" s="331"/>
      <c r="AG301" s="209"/>
      <c r="AH301" s="210"/>
      <c r="AI301" s="209"/>
      <c r="AJ301" s="209"/>
      <c r="AK301" s="210"/>
      <c r="AL301" s="209"/>
      <c r="AM301" s="209"/>
      <c r="AN301" s="210"/>
      <c r="AO301" s="209"/>
      <c r="AP301" s="209"/>
      <c r="AQ301" s="210"/>
      <c r="AR301" s="209"/>
      <c r="AS301" s="209"/>
      <c r="AT301" s="210"/>
      <c r="AU301" s="209"/>
      <c r="AV301" s="209"/>
      <c r="AW301" s="210"/>
      <c r="AX301" s="209"/>
      <c r="AY301" s="209"/>
      <c r="AZ301" s="210"/>
      <c r="BA301" s="209"/>
      <c r="BB301" s="209"/>
      <c r="BC301" s="210"/>
      <c r="BD301" s="209"/>
      <c r="BE301" s="209"/>
      <c r="BF301" s="210"/>
      <c r="BG301" s="209"/>
      <c r="BH301" s="209"/>
      <c r="BI301" s="210"/>
      <c r="BJ301" s="55">
        <f t="shared" si="42"/>
        <v>0</v>
      </c>
      <c r="BK301" s="55">
        <f t="shared" si="42"/>
        <v>0</v>
      </c>
      <c r="BL301" s="210"/>
      <c r="BM301" s="269">
        <f t="shared" si="43"/>
        <v>0</v>
      </c>
    </row>
    <row r="302" spans="1:65" hidden="1" x14ac:dyDescent="0.55000000000000004">
      <c r="A302" s="216"/>
      <c r="B302" s="217"/>
      <c r="C302" s="217"/>
      <c r="D302" s="214"/>
      <c r="E302" s="217"/>
      <c r="F302" s="214" t="s">
        <v>42</v>
      </c>
      <c r="G302" s="217"/>
      <c r="H302" s="219"/>
      <c r="I302" s="226"/>
      <c r="J302" s="209"/>
      <c r="K302" s="209"/>
      <c r="L302" s="209"/>
      <c r="M302" s="209"/>
      <c r="N302" s="210"/>
      <c r="O302" s="210"/>
      <c r="P302" s="211" t="e">
        <f t="shared" si="41"/>
        <v>#DIV/0!</v>
      </c>
      <c r="Q302" s="330"/>
      <c r="R302" s="330"/>
      <c r="S302" s="210"/>
      <c r="T302" s="209"/>
      <c r="U302" s="209"/>
      <c r="V302" s="210"/>
      <c r="W302" s="209"/>
      <c r="X302" s="209"/>
      <c r="Y302" s="210"/>
      <c r="Z302" s="209"/>
      <c r="AA302" s="209"/>
      <c r="AB302" s="210"/>
      <c r="AC302" s="209"/>
      <c r="AD302" s="209"/>
      <c r="AE302" s="210"/>
      <c r="AF302" s="331"/>
      <c r="AG302" s="209"/>
      <c r="AH302" s="210"/>
      <c r="AI302" s="209"/>
      <c r="AJ302" s="209"/>
      <c r="AK302" s="210"/>
      <c r="AL302" s="209"/>
      <c r="AM302" s="209"/>
      <c r="AN302" s="210"/>
      <c r="AO302" s="209"/>
      <c r="AP302" s="209"/>
      <c r="AQ302" s="210"/>
      <c r="AR302" s="209"/>
      <c r="AS302" s="209"/>
      <c r="AT302" s="210"/>
      <c r="AU302" s="209"/>
      <c r="AV302" s="209"/>
      <c r="AW302" s="210"/>
      <c r="AX302" s="209"/>
      <c r="AY302" s="209"/>
      <c r="AZ302" s="210"/>
      <c r="BA302" s="209"/>
      <c r="BB302" s="209"/>
      <c r="BC302" s="210"/>
      <c r="BD302" s="209"/>
      <c r="BE302" s="209"/>
      <c r="BF302" s="210"/>
      <c r="BG302" s="209"/>
      <c r="BH302" s="209"/>
      <c r="BI302" s="210"/>
      <c r="BJ302" s="55">
        <f t="shared" si="42"/>
        <v>0</v>
      </c>
      <c r="BK302" s="55">
        <f t="shared" si="42"/>
        <v>0</v>
      </c>
      <c r="BL302" s="210"/>
      <c r="BM302" s="269">
        <f t="shared" si="43"/>
        <v>0</v>
      </c>
    </row>
    <row r="303" spans="1:65" hidden="1" x14ac:dyDescent="0.55000000000000004">
      <c r="A303" s="216"/>
      <c r="B303" s="217"/>
      <c r="C303" s="217"/>
      <c r="D303" s="214"/>
      <c r="E303" s="217"/>
      <c r="F303" s="214" t="s">
        <v>47</v>
      </c>
      <c r="G303" s="217"/>
      <c r="H303" s="219"/>
      <c r="I303" s="226"/>
      <c r="J303" s="209"/>
      <c r="K303" s="209"/>
      <c r="L303" s="209"/>
      <c r="M303" s="209"/>
      <c r="N303" s="210"/>
      <c r="O303" s="210"/>
      <c r="P303" s="211" t="e">
        <f t="shared" si="41"/>
        <v>#DIV/0!</v>
      </c>
      <c r="Q303" s="330"/>
      <c r="R303" s="330"/>
      <c r="S303" s="210"/>
      <c r="T303" s="209"/>
      <c r="U303" s="209"/>
      <c r="V303" s="210"/>
      <c r="W303" s="209"/>
      <c r="X303" s="209"/>
      <c r="Y303" s="210"/>
      <c r="Z303" s="209"/>
      <c r="AA303" s="209"/>
      <c r="AB303" s="210"/>
      <c r="AC303" s="209"/>
      <c r="AD303" s="209"/>
      <c r="AE303" s="210"/>
      <c r="AF303" s="331"/>
      <c r="AG303" s="209"/>
      <c r="AH303" s="210"/>
      <c r="AI303" s="209"/>
      <c r="AJ303" s="209"/>
      <c r="AK303" s="210"/>
      <c r="AL303" s="209"/>
      <c r="AM303" s="209"/>
      <c r="AN303" s="210"/>
      <c r="AO303" s="209"/>
      <c r="AP303" s="209"/>
      <c r="AQ303" s="210"/>
      <c r="AR303" s="209"/>
      <c r="AS303" s="209"/>
      <c r="AT303" s="210"/>
      <c r="AU303" s="209"/>
      <c r="AV303" s="209"/>
      <c r="AW303" s="210"/>
      <c r="AX303" s="209"/>
      <c r="AY303" s="209"/>
      <c r="AZ303" s="210"/>
      <c r="BA303" s="209"/>
      <c r="BB303" s="209"/>
      <c r="BC303" s="210"/>
      <c r="BD303" s="209"/>
      <c r="BE303" s="209"/>
      <c r="BF303" s="210"/>
      <c r="BG303" s="209"/>
      <c r="BH303" s="209"/>
      <c r="BI303" s="210"/>
      <c r="BJ303" s="55">
        <f t="shared" si="42"/>
        <v>0</v>
      </c>
      <c r="BK303" s="55">
        <f t="shared" si="42"/>
        <v>0</v>
      </c>
      <c r="BL303" s="210"/>
      <c r="BM303" s="269">
        <f t="shared" si="43"/>
        <v>0</v>
      </c>
    </row>
    <row r="304" spans="1:65" hidden="1" x14ac:dyDescent="0.55000000000000004">
      <c r="A304" s="216"/>
      <c r="B304" s="217"/>
      <c r="C304" s="217"/>
      <c r="D304" s="214"/>
      <c r="E304" s="217"/>
      <c r="F304" s="214" t="s">
        <v>59</v>
      </c>
      <c r="G304" s="217"/>
      <c r="H304" s="219"/>
      <c r="I304" s="226"/>
      <c r="J304" s="209"/>
      <c r="K304" s="209"/>
      <c r="L304" s="209"/>
      <c r="M304" s="209"/>
      <c r="N304" s="210"/>
      <c r="O304" s="210"/>
      <c r="P304" s="211" t="e">
        <f t="shared" si="41"/>
        <v>#DIV/0!</v>
      </c>
      <c r="Q304" s="330"/>
      <c r="R304" s="330"/>
      <c r="S304" s="210"/>
      <c r="T304" s="209"/>
      <c r="U304" s="209"/>
      <c r="V304" s="210"/>
      <c r="W304" s="209"/>
      <c r="X304" s="209"/>
      <c r="Y304" s="210"/>
      <c r="Z304" s="209"/>
      <c r="AA304" s="209"/>
      <c r="AB304" s="210"/>
      <c r="AC304" s="209"/>
      <c r="AD304" s="209"/>
      <c r="AE304" s="210"/>
      <c r="AF304" s="331"/>
      <c r="AG304" s="209"/>
      <c r="AH304" s="210"/>
      <c r="AI304" s="209"/>
      <c r="AJ304" s="209"/>
      <c r="AK304" s="210"/>
      <c r="AL304" s="209"/>
      <c r="AM304" s="209"/>
      <c r="AN304" s="210"/>
      <c r="AO304" s="209"/>
      <c r="AP304" s="209"/>
      <c r="AQ304" s="210"/>
      <c r="AR304" s="209"/>
      <c r="AS304" s="209"/>
      <c r="AT304" s="210"/>
      <c r="AU304" s="209"/>
      <c r="AV304" s="209"/>
      <c r="AW304" s="210"/>
      <c r="AX304" s="209"/>
      <c r="AY304" s="209"/>
      <c r="AZ304" s="210"/>
      <c r="BA304" s="209"/>
      <c r="BB304" s="209"/>
      <c r="BC304" s="210"/>
      <c r="BD304" s="209"/>
      <c r="BE304" s="209"/>
      <c r="BF304" s="210"/>
      <c r="BG304" s="209"/>
      <c r="BH304" s="209"/>
      <c r="BI304" s="210"/>
      <c r="BJ304" s="55">
        <f t="shared" si="42"/>
        <v>0</v>
      </c>
      <c r="BK304" s="55">
        <f t="shared" si="42"/>
        <v>0</v>
      </c>
      <c r="BL304" s="210"/>
      <c r="BM304" s="269">
        <f t="shared" si="43"/>
        <v>0</v>
      </c>
    </row>
    <row r="305" spans="1:65" hidden="1" x14ac:dyDescent="0.55000000000000004">
      <c r="A305" s="216"/>
      <c r="B305" s="217"/>
      <c r="C305" s="217"/>
      <c r="D305" s="214"/>
      <c r="E305" s="214" t="s">
        <v>67</v>
      </c>
      <c r="F305" s="214"/>
      <c r="G305" s="217"/>
      <c r="H305" s="219"/>
      <c r="I305" s="226"/>
      <c r="J305" s="209"/>
      <c r="K305" s="209"/>
      <c r="L305" s="209"/>
      <c r="M305" s="209"/>
      <c r="N305" s="210"/>
      <c r="O305" s="210"/>
      <c r="P305" s="211" t="e">
        <f t="shared" si="41"/>
        <v>#DIV/0!</v>
      </c>
      <c r="Q305" s="330"/>
      <c r="R305" s="330"/>
      <c r="S305" s="210"/>
      <c r="T305" s="209"/>
      <c r="U305" s="209"/>
      <c r="V305" s="210"/>
      <c r="W305" s="209"/>
      <c r="X305" s="209"/>
      <c r="Y305" s="210"/>
      <c r="Z305" s="209"/>
      <c r="AA305" s="209"/>
      <c r="AB305" s="210"/>
      <c r="AC305" s="209"/>
      <c r="AD305" s="209"/>
      <c r="AE305" s="210"/>
      <c r="AF305" s="331"/>
      <c r="AG305" s="209"/>
      <c r="AH305" s="210"/>
      <c r="AI305" s="209"/>
      <c r="AJ305" s="209"/>
      <c r="AK305" s="210"/>
      <c r="AL305" s="209"/>
      <c r="AM305" s="209"/>
      <c r="AN305" s="210"/>
      <c r="AO305" s="209"/>
      <c r="AP305" s="209"/>
      <c r="AQ305" s="210"/>
      <c r="AR305" s="209"/>
      <c r="AS305" s="209"/>
      <c r="AT305" s="210"/>
      <c r="AU305" s="209"/>
      <c r="AV305" s="209"/>
      <c r="AW305" s="210"/>
      <c r="AX305" s="209"/>
      <c r="AY305" s="209"/>
      <c r="AZ305" s="210"/>
      <c r="BA305" s="209"/>
      <c r="BB305" s="209"/>
      <c r="BC305" s="210"/>
      <c r="BD305" s="209"/>
      <c r="BE305" s="209"/>
      <c r="BF305" s="210"/>
      <c r="BG305" s="209"/>
      <c r="BH305" s="209"/>
      <c r="BI305" s="210"/>
      <c r="BJ305" s="55">
        <f t="shared" si="42"/>
        <v>0</v>
      </c>
      <c r="BK305" s="55">
        <f t="shared" si="42"/>
        <v>0</v>
      </c>
      <c r="BL305" s="210"/>
      <c r="BM305" s="269">
        <f t="shared" si="43"/>
        <v>0</v>
      </c>
    </row>
    <row r="306" spans="1:65" hidden="1" x14ac:dyDescent="0.55000000000000004">
      <c r="A306" s="216"/>
      <c r="B306" s="217"/>
      <c r="C306" s="217"/>
      <c r="D306" s="214" t="s">
        <v>70</v>
      </c>
      <c r="E306" s="217"/>
      <c r="F306" s="217"/>
      <c r="G306" s="217"/>
      <c r="H306" s="219"/>
      <c r="I306" s="226"/>
      <c r="J306" s="209"/>
      <c r="K306" s="209"/>
      <c r="L306" s="209"/>
      <c r="M306" s="209"/>
      <c r="N306" s="210"/>
      <c r="O306" s="210"/>
      <c r="P306" s="211" t="e">
        <f t="shared" si="41"/>
        <v>#DIV/0!</v>
      </c>
      <c r="Q306" s="330"/>
      <c r="R306" s="330"/>
      <c r="S306" s="210"/>
      <c r="T306" s="209"/>
      <c r="U306" s="209"/>
      <c r="V306" s="210"/>
      <c r="W306" s="209"/>
      <c r="X306" s="209"/>
      <c r="Y306" s="210"/>
      <c r="Z306" s="209"/>
      <c r="AA306" s="209"/>
      <c r="AB306" s="210"/>
      <c r="AC306" s="209"/>
      <c r="AD306" s="209"/>
      <c r="AE306" s="210"/>
      <c r="AF306" s="331"/>
      <c r="AG306" s="209"/>
      <c r="AH306" s="210"/>
      <c r="AI306" s="209"/>
      <c r="AJ306" s="209"/>
      <c r="AK306" s="210"/>
      <c r="AL306" s="209"/>
      <c r="AM306" s="209"/>
      <c r="AN306" s="210"/>
      <c r="AO306" s="209"/>
      <c r="AP306" s="209"/>
      <c r="AQ306" s="210"/>
      <c r="AR306" s="209"/>
      <c r="AS306" s="209"/>
      <c r="AT306" s="210"/>
      <c r="AU306" s="209"/>
      <c r="AV306" s="209"/>
      <c r="AW306" s="210"/>
      <c r="AX306" s="209"/>
      <c r="AY306" s="209"/>
      <c r="AZ306" s="210"/>
      <c r="BA306" s="209"/>
      <c r="BB306" s="209"/>
      <c r="BC306" s="210"/>
      <c r="BD306" s="209"/>
      <c r="BE306" s="209"/>
      <c r="BF306" s="210"/>
      <c r="BG306" s="209"/>
      <c r="BH306" s="209"/>
      <c r="BI306" s="210"/>
      <c r="BJ306" s="55">
        <f t="shared" si="42"/>
        <v>0</v>
      </c>
      <c r="BK306" s="55">
        <f t="shared" si="42"/>
        <v>0</v>
      </c>
      <c r="BL306" s="210"/>
      <c r="BM306" s="269">
        <f t="shared" si="43"/>
        <v>0</v>
      </c>
    </row>
    <row r="307" spans="1:65" hidden="1" x14ac:dyDescent="0.55000000000000004">
      <c r="A307" s="216"/>
      <c r="B307" s="217"/>
      <c r="C307" s="217"/>
      <c r="D307" s="214"/>
      <c r="E307" s="214" t="s">
        <v>71</v>
      </c>
      <c r="F307" s="217"/>
      <c r="G307" s="217"/>
      <c r="H307" s="219"/>
      <c r="I307" s="226"/>
      <c r="J307" s="209"/>
      <c r="K307" s="209"/>
      <c r="L307" s="209"/>
      <c r="M307" s="209"/>
      <c r="N307" s="210"/>
      <c r="O307" s="210"/>
      <c r="P307" s="211" t="e">
        <f t="shared" si="41"/>
        <v>#DIV/0!</v>
      </c>
      <c r="Q307" s="330"/>
      <c r="R307" s="330"/>
      <c r="S307" s="210"/>
      <c r="T307" s="209"/>
      <c r="U307" s="209"/>
      <c r="V307" s="210"/>
      <c r="W307" s="209"/>
      <c r="X307" s="209"/>
      <c r="Y307" s="210"/>
      <c r="Z307" s="209"/>
      <c r="AA307" s="209"/>
      <c r="AB307" s="210"/>
      <c r="AC307" s="209"/>
      <c r="AD307" s="209"/>
      <c r="AE307" s="210"/>
      <c r="AF307" s="331"/>
      <c r="AG307" s="209"/>
      <c r="AH307" s="210"/>
      <c r="AI307" s="209"/>
      <c r="AJ307" s="209"/>
      <c r="AK307" s="210"/>
      <c r="AL307" s="209"/>
      <c r="AM307" s="209"/>
      <c r="AN307" s="210"/>
      <c r="AO307" s="209"/>
      <c r="AP307" s="209"/>
      <c r="AQ307" s="210"/>
      <c r="AR307" s="209"/>
      <c r="AS307" s="209"/>
      <c r="AT307" s="210"/>
      <c r="AU307" s="209"/>
      <c r="AV307" s="209"/>
      <c r="AW307" s="210"/>
      <c r="AX307" s="209"/>
      <c r="AY307" s="209"/>
      <c r="AZ307" s="210"/>
      <c r="BA307" s="209"/>
      <c r="BB307" s="209"/>
      <c r="BC307" s="210"/>
      <c r="BD307" s="209"/>
      <c r="BE307" s="209"/>
      <c r="BF307" s="210"/>
      <c r="BG307" s="209"/>
      <c r="BH307" s="209"/>
      <c r="BI307" s="210"/>
      <c r="BJ307" s="55">
        <f t="shared" si="42"/>
        <v>0</v>
      </c>
      <c r="BK307" s="55">
        <f t="shared" si="42"/>
        <v>0</v>
      </c>
      <c r="BL307" s="210"/>
      <c r="BM307" s="269">
        <f t="shared" si="43"/>
        <v>0</v>
      </c>
    </row>
    <row r="308" spans="1:65" hidden="1" x14ac:dyDescent="0.55000000000000004">
      <c r="A308" s="216"/>
      <c r="B308" s="217"/>
      <c r="C308" s="217"/>
      <c r="D308" s="214" t="s">
        <v>139</v>
      </c>
      <c r="E308" s="217"/>
      <c r="F308" s="217"/>
      <c r="G308" s="217"/>
      <c r="H308" s="219"/>
      <c r="I308" s="226"/>
      <c r="J308" s="209"/>
      <c r="K308" s="209"/>
      <c r="L308" s="209"/>
      <c r="M308" s="209"/>
      <c r="N308" s="210"/>
      <c r="O308" s="210"/>
      <c r="P308" s="211" t="e">
        <f t="shared" si="41"/>
        <v>#DIV/0!</v>
      </c>
      <c r="Q308" s="330"/>
      <c r="R308" s="330"/>
      <c r="S308" s="210"/>
      <c r="T308" s="209"/>
      <c r="U308" s="209"/>
      <c r="V308" s="210"/>
      <c r="W308" s="209"/>
      <c r="X308" s="209"/>
      <c r="Y308" s="210"/>
      <c r="Z308" s="209"/>
      <c r="AA308" s="209"/>
      <c r="AB308" s="210"/>
      <c r="AC308" s="209"/>
      <c r="AD308" s="209"/>
      <c r="AE308" s="210"/>
      <c r="AF308" s="331"/>
      <c r="AG308" s="209"/>
      <c r="AH308" s="210"/>
      <c r="AI308" s="209"/>
      <c r="AJ308" s="209"/>
      <c r="AK308" s="210"/>
      <c r="AL308" s="209"/>
      <c r="AM308" s="209"/>
      <c r="AN308" s="210"/>
      <c r="AO308" s="209"/>
      <c r="AP308" s="209"/>
      <c r="AQ308" s="210"/>
      <c r="AR308" s="209"/>
      <c r="AS308" s="209"/>
      <c r="AT308" s="210"/>
      <c r="AU308" s="209"/>
      <c r="AV308" s="209"/>
      <c r="AW308" s="210"/>
      <c r="AX308" s="209"/>
      <c r="AY308" s="209"/>
      <c r="AZ308" s="210"/>
      <c r="BA308" s="209"/>
      <c r="BB308" s="209"/>
      <c r="BC308" s="210"/>
      <c r="BD308" s="209"/>
      <c r="BE308" s="209"/>
      <c r="BF308" s="210"/>
      <c r="BG308" s="209"/>
      <c r="BH308" s="209"/>
      <c r="BI308" s="210"/>
      <c r="BJ308" s="55">
        <f t="shared" si="42"/>
        <v>0</v>
      </c>
      <c r="BK308" s="55">
        <f t="shared" si="42"/>
        <v>0</v>
      </c>
      <c r="BL308" s="210"/>
      <c r="BM308" s="269">
        <f t="shared" si="43"/>
        <v>0</v>
      </c>
    </row>
    <row r="309" spans="1:65" hidden="1" x14ac:dyDescent="0.55000000000000004">
      <c r="A309" s="216"/>
      <c r="B309" s="217"/>
      <c r="C309" s="217"/>
      <c r="D309" s="217"/>
      <c r="E309" s="214" t="s">
        <v>94</v>
      </c>
      <c r="F309" s="217"/>
      <c r="G309" s="217"/>
      <c r="H309" s="219"/>
      <c r="I309" s="226"/>
      <c r="J309" s="209"/>
      <c r="K309" s="209"/>
      <c r="L309" s="209"/>
      <c r="M309" s="209"/>
      <c r="N309" s="210"/>
      <c r="O309" s="210"/>
      <c r="P309" s="211" t="e">
        <f t="shared" si="41"/>
        <v>#DIV/0!</v>
      </c>
      <c r="Q309" s="330"/>
      <c r="R309" s="330"/>
      <c r="S309" s="210"/>
      <c r="T309" s="209"/>
      <c r="U309" s="209"/>
      <c r="V309" s="210"/>
      <c r="W309" s="209"/>
      <c r="X309" s="209"/>
      <c r="Y309" s="210"/>
      <c r="Z309" s="209"/>
      <c r="AA309" s="209"/>
      <c r="AB309" s="210"/>
      <c r="AC309" s="209"/>
      <c r="AD309" s="209"/>
      <c r="AE309" s="210"/>
      <c r="AF309" s="331"/>
      <c r="AG309" s="209"/>
      <c r="AH309" s="210"/>
      <c r="AI309" s="209"/>
      <c r="AJ309" s="209"/>
      <c r="AK309" s="210"/>
      <c r="AL309" s="209"/>
      <c r="AM309" s="209"/>
      <c r="AN309" s="210"/>
      <c r="AO309" s="209"/>
      <c r="AP309" s="209"/>
      <c r="AQ309" s="210"/>
      <c r="AR309" s="209"/>
      <c r="AS309" s="209"/>
      <c r="AT309" s="210"/>
      <c r="AU309" s="209"/>
      <c r="AV309" s="209"/>
      <c r="AW309" s="210"/>
      <c r="AX309" s="209"/>
      <c r="AY309" s="209"/>
      <c r="AZ309" s="210"/>
      <c r="BA309" s="209"/>
      <c r="BB309" s="209"/>
      <c r="BC309" s="210"/>
      <c r="BD309" s="209"/>
      <c r="BE309" s="209"/>
      <c r="BF309" s="210"/>
      <c r="BG309" s="209"/>
      <c r="BH309" s="209"/>
      <c r="BI309" s="210"/>
      <c r="BJ309" s="55">
        <f t="shared" si="42"/>
        <v>0</v>
      </c>
      <c r="BK309" s="55">
        <f t="shared" si="42"/>
        <v>0</v>
      </c>
      <c r="BL309" s="210"/>
      <c r="BM309" s="269">
        <f t="shared" si="43"/>
        <v>0</v>
      </c>
    </row>
    <row r="310" spans="1:65" hidden="1" x14ac:dyDescent="0.55000000000000004">
      <c r="A310" s="216"/>
      <c r="B310" s="217"/>
      <c r="C310" s="217"/>
      <c r="D310" s="217"/>
      <c r="E310" s="217"/>
      <c r="F310" s="214" t="s">
        <v>95</v>
      </c>
      <c r="G310" s="217"/>
      <c r="H310" s="219"/>
      <c r="I310" s="226"/>
      <c r="J310" s="209"/>
      <c r="K310" s="209"/>
      <c r="L310" s="209"/>
      <c r="M310" s="209"/>
      <c r="N310" s="210"/>
      <c r="O310" s="210"/>
      <c r="P310" s="211" t="e">
        <f t="shared" si="41"/>
        <v>#DIV/0!</v>
      </c>
      <c r="Q310" s="330"/>
      <c r="R310" s="330"/>
      <c r="S310" s="210"/>
      <c r="T310" s="209"/>
      <c r="U310" s="209"/>
      <c r="V310" s="210"/>
      <c r="W310" s="209"/>
      <c r="X310" s="209"/>
      <c r="Y310" s="210"/>
      <c r="Z310" s="209"/>
      <c r="AA310" s="209"/>
      <c r="AB310" s="210"/>
      <c r="AC310" s="209"/>
      <c r="AD310" s="209"/>
      <c r="AE310" s="210"/>
      <c r="AF310" s="331"/>
      <c r="AG310" s="209"/>
      <c r="AH310" s="210"/>
      <c r="AI310" s="209"/>
      <c r="AJ310" s="209"/>
      <c r="AK310" s="210"/>
      <c r="AL310" s="209"/>
      <c r="AM310" s="209"/>
      <c r="AN310" s="210"/>
      <c r="AO310" s="209"/>
      <c r="AP310" s="209"/>
      <c r="AQ310" s="210"/>
      <c r="AR310" s="209"/>
      <c r="AS310" s="209"/>
      <c r="AT310" s="210"/>
      <c r="AU310" s="209"/>
      <c r="AV310" s="209"/>
      <c r="AW310" s="210"/>
      <c r="AX310" s="209"/>
      <c r="AY310" s="209"/>
      <c r="AZ310" s="210"/>
      <c r="BA310" s="209"/>
      <c r="BB310" s="209"/>
      <c r="BC310" s="210"/>
      <c r="BD310" s="209"/>
      <c r="BE310" s="209"/>
      <c r="BF310" s="210"/>
      <c r="BG310" s="209"/>
      <c r="BH310" s="209"/>
      <c r="BI310" s="210"/>
      <c r="BJ310" s="55">
        <f t="shared" si="42"/>
        <v>0</v>
      </c>
      <c r="BK310" s="55">
        <f t="shared" si="42"/>
        <v>0</v>
      </c>
      <c r="BL310" s="210"/>
      <c r="BM310" s="269">
        <f t="shared" si="43"/>
        <v>0</v>
      </c>
    </row>
    <row r="311" spans="1:65" s="233" customFormat="1" hidden="1" x14ac:dyDescent="0.55000000000000004">
      <c r="A311" s="230" t="s">
        <v>167</v>
      </c>
      <c r="B311" s="120"/>
      <c r="C311" s="120"/>
      <c r="D311" s="120"/>
      <c r="E311" s="120"/>
      <c r="F311" s="120"/>
      <c r="G311" s="120"/>
      <c r="H311" s="231"/>
      <c r="I311" s="232"/>
      <c r="J311" s="209"/>
      <c r="K311" s="209"/>
      <c r="L311" s="209"/>
      <c r="M311" s="209"/>
      <c r="N311" s="210"/>
      <c r="O311" s="210"/>
      <c r="P311" s="211" t="e">
        <f t="shared" si="41"/>
        <v>#DIV/0!</v>
      </c>
      <c r="Q311" s="330"/>
      <c r="R311" s="330"/>
      <c r="S311" s="210"/>
      <c r="T311" s="209"/>
      <c r="U311" s="209"/>
      <c r="V311" s="210"/>
      <c r="W311" s="209"/>
      <c r="X311" s="209"/>
      <c r="Y311" s="210"/>
      <c r="Z311" s="209"/>
      <c r="AA311" s="209"/>
      <c r="AB311" s="210"/>
      <c r="AC311" s="209"/>
      <c r="AD311" s="209"/>
      <c r="AE311" s="210"/>
      <c r="AF311" s="331"/>
      <c r="AG311" s="209"/>
      <c r="AH311" s="210"/>
      <c r="AI311" s="209"/>
      <c r="AJ311" s="209"/>
      <c r="AK311" s="210"/>
      <c r="AL311" s="209"/>
      <c r="AM311" s="209"/>
      <c r="AN311" s="210"/>
      <c r="AO311" s="209"/>
      <c r="AP311" s="209"/>
      <c r="AQ311" s="210"/>
      <c r="AR311" s="209"/>
      <c r="AS311" s="209"/>
      <c r="AT311" s="210"/>
      <c r="AU311" s="209"/>
      <c r="AV311" s="209"/>
      <c r="AW311" s="210"/>
      <c r="AX311" s="209"/>
      <c r="AY311" s="209"/>
      <c r="AZ311" s="210"/>
      <c r="BA311" s="209"/>
      <c r="BB311" s="209"/>
      <c r="BC311" s="210"/>
      <c r="BD311" s="209"/>
      <c r="BE311" s="209"/>
      <c r="BF311" s="210"/>
      <c r="BG311" s="209"/>
      <c r="BH311" s="209"/>
      <c r="BI311" s="210"/>
      <c r="BJ311" s="55">
        <f t="shared" si="42"/>
        <v>0</v>
      </c>
      <c r="BK311" s="55">
        <f t="shared" si="42"/>
        <v>0</v>
      </c>
      <c r="BL311" s="210"/>
      <c r="BM311" s="269">
        <f t="shared" si="43"/>
        <v>0</v>
      </c>
    </row>
    <row r="312" spans="1:65" s="212" customFormat="1" hidden="1" x14ac:dyDescent="0.55000000000000004">
      <c r="A312" s="58"/>
      <c r="B312" s="234" t="s">
        <v>164</v>
      </c>
      <c r="C312" s="60"/>
      <c r="D312" s="60"/>
      <c r="E312" s="60"/>
      <c r="F312" s="60"/>
      <c r="G312" s="60"/>
      <c r="H312" s="235"/>
      <c r="I312" s="236"/>
      <c r="J312" s="209"/>
      <c r="K312" s="209"/>
      <c r="L312" s="209"/>
      <c r="M312" s="209"/>
      <c r="N312" s="210"/>
      <c r="O312" s="210"/>
      <c r="P312" s="211" t="e">
        <f t="shared" si="41"/>
        <v>#DIV/0!</v>
      </c>
      <c r="Q312" s="330"/>
      <c r="R312" s="330"/>
      <c r="S312" s="210"/>
      <c r="T312" s="209"/>
      <c r="U312" s="209"/>
      <c r="V312" s="210"/>
      <c r="W312" s="209"/>
      <c r="X312" s="209"/>
      <c r="Y312" s="210"/>
      <c r="Z312" s="209"/>
      <c r="AA312" s="209"/>
      <c r="AB312" s="210"/>
      <c r="AC312" s="209"/>
      <c r="AD312" s="209"/>
      <c r="AE312" s="210"/>
      <c r="AF312" s="331"/>
      <c r="AG312" s="209"/>
      <c r="AH312" s="210"/>
      <c r="AI312" s="209"/>
      <c r="AJ312" s="209"/>
      <c r="AK312" s="210"/>
      <c r="AL312" s="209"/>
      <c r="AM312" s="209"/>
      <c r="AN312" s="210"/>
      <c r="AO312" s="209"/>
      <c r="AP312" s="209"/>
      <c r="AQ312" s="210"/>
      <c r="AR312" s="209"/>
      <c r="AS312" s="209"/>
      <c r="AT312" s="210"/>
      <c r="AU312" s="209"/>
      <c r="AV312" s="209"/>
      <c r="AW312" s="210"/>
      <c r="AX312" s="209"/>
      <c r="AY312" s="209"/>
      <c r="AZ312" s="210"/>
      <c r="BA312" s="209"/>
      <c r="BB312" s="209"/>
      <c r="BC312" s="210"/>
      <c r="BD312" s="209"/>
      <c r="BE312" s="209"/>
      <c r="BF312" s="210"/>
      <c r="BG312" s="209"/>
      <c r="BH312" s="209"/>
      <c r="BI312" s="210"/>
      <c r="BJ312" s="55">
        <f t="shared" si="42"/>
        <v>0</v>
      </c>
      <c r="BK312" s="55">
        <f t="shared" si="42"/>
        <v>0</v>
      </c>
      <c r="BL312" s="210"/>
      <c r="BM312" s="269">
        <f t="shared" si="43"/>
        <v>0</v>
      </c>
    </row>
    <row r="313" spans="1:65" s="31" customFormat="1" hidden="1" x14ac:dyDescent="0.55000000000000004">
      <c r="A313" s="68"/>
      <c r="B313" s="69"/>
      <c r="C313" s="69" t="s">
        <v>165</v>
      </c>
      <c r="D313" s="69"/>
      <c r="E313" s="69"/>
      <c r="F313" s="69"/>
      <c r="G313" s="69"/>
      <c r="H313" s="160"/>
      <c r="I313" s="70"/>
      <c r="J313" s="209"/>
      <c r="K313" s="209"/>
      <c r="L313" s="209"/>
      <c r="M313" s="209"/>
      <c r="N313" s="210"/>
      <c r="O313" s="210"/>
      <c r="P313" s="211" t="e">
        <f t="shared" si="41"/>
        <v>#DIV/0!</v>
      </c>
      <c r="Q313" s="330"/>
      <c r="R313" s="330"/>
      <c r="S313" s="210"/>
      <c r="T313" s="209"/>
      <c r="U313" s="209"/>
      <c r="V313" s="210"/>
      <c r="W313" s="209"/>
      <c r="X313" s="209"/>
      <c r="Y313" s="210"/>
      <c r="Z313" s="209"/>
      <c r="AA313" s="209"/>
      <c r="AB313" s="210"/>
      <c r="AC313" s="209"/>
      <c r="AD313" s="209"/>
      <c r="AE313" s="210"/>
      <c r="AF313" s="331"/>
      <c r="AG313" s="209"/>
      <c r="AH313" s="210"/>
      <c r="AI313" s="209"/>
      <c r="AJ313" s="209"/>
      <c r="AK313" s="210"/>
      <c r="AL313" s="209"/>
      <c r="AM313" s="209"/>
      <c r="AN313" s="210"/>
      <c r="AO313" s="209"/>
      <c r="AP313" s="209"/>
      <c r="AQ313" s="210"/>
      <c r="AR313" s="209"/>
      <c r="AS313" s="209"/>
      <c r="AT313" s="210"/>
      <c r="AU313" s="209"/>
      <c r="AV313" s="209"/>
      <c r="AW313" s="210"/>
      <c r="AX313" s="209"/>
      <c r="AY313" s="209"/>
      <c r="AZ313" s="210"/>
      <c r="BA313" s="209"/>
      <c r="BB313" s="209"/>
      <c r="BC313" s="210"/>
      <c r="BD313" s="209"/>
      <c r="BE313" s="209"/>
      <c r="BF313" s="210"/>
      <c r="BG313" s="209"/>
      <c r="BH313" s="209"/>
      <c r="BI313" s="210"/>
      <c r="BJ313" s="55">
        <f t="shared" si="42"/>
        <v>0</v>
      </c>
      <c r="BK313" s="55">
        <f t="shared" si="42"/>
        <v>0</v>
      </c>
      <c r="BL313" s="210"/>
      <c r="BM313" s="269">
        <f t="shared" si="43"/>
        <v>0</v>
      </c>
    </row>
    <row r="314" spans="1:65" s="31" customFormat="1" hidden="1" x14ac:dyDescent="0.55000000000000004">
      <c r="A314" s="213"/>
      <c r="B314" s="214"/>
      <c r="C314" s="214"/>
      <c r="D314" s="214" t="s">
        <v>37</v>
      </c>
      <c r="E314" s="214"/>
      <c r="F314" s="214"/>
      <c r="G314" s="214"/>
      <c r="H314" s="215"/>
      <c r="I314" s="79"/>
      <c r="J314" s="209"/>
      <c r="K314" s="209"/>
      <c r="L314" s="209"/>
      <c r="M314" s="209"/>
      <c r="N314" s="210"/>
      <c r="O314" s="210"/>
      <c r="P314" s="211" t="e">
        <f t="shared" si="41"/>
        <v>#DIV/0!</v>
      </c>
      <c r="Q314" s="330"/>
      <c r="R314" s="330"/>
      <c r="S314" s="210"/>
      <c r="T314" s="209"/>
      <c r="U314" s="209"/>
      <c r="V314" s="210"/>
      <c r="W314" s="209"/>
      <c r="X314" s="209"/>
      <c r="Y314" s="210"/>
      <c r="Z314" s="209"/>
      <c r="AA314" s="209"/>
      <c r="AB314" s="210"/>
      <c r="AC314" s="209"/>
      <c r="AD314" s="209"/>
      <c r="AE314" s="210"/>
      <c r="AF314" s="331"/>
      <c r="AG314" s="209"/>
      <c r="AH314" s="210"/>
      <c r="AI314" s="209"/>
      <c r="AJ314" s="209"/>
      <c r="AK314" s="210"/>
      <c r="AL314" s="209"/>
      <c r="AM314" s="209"/>
      <c r="AN314" s="210"/>
      <c r="AO314" s="209"/>
      <c r="AP314" s="209"/>
      <c r="AQ314" s="210"/>
      <c r="AR314" s="209"/>
      <c r="AS314" s="209"/>
      <c r="AT314" s="210"/>
      <c r="AU314" s="209"/>
      <c r="AV314" s="209"/>
      <c r="AW314" s="210"/>
      <c r="AX314" s="209"/>
      <c r="AY314" s="209"/>
      <c r="AZ314" s="210"/>
      <c r="BA314" s="209"/>
      <c r="BB314" s="209"/>
      <c r="BC314" s="210"/>
      <c r="BD314" s="209"/>
      <c r="BE314" s="209"/>
      <c r="BF314" s="210"/>
      <c r="BG314" s="209"/>
      <c r="BH314" s="209"/>
      <c r="BI314" s="210"/>
      <c r="BJ314" s="55">
        <f t="shared" si="42"/>
        <v>0</v>
      </c>
      <c r="BK314" s="55">
        <f t="shared" si="42"/>
        <v>0</v>
      </c>
      <c r="BL314" s="210"/>
      <c r="BM314" s="269">
        <f t="shared" si="43"/>
        <v>0</v>
      </c>
    </row>
    <row r="315" spans="1:65" s="31" customFormat="1" hidden="1" x14ac:dyDescent="0.55000000000000004">
      <c r="A315" s="213"/>
      <c r="B315" s="214"/>
      <c r="C315" s="214"/>
      <c r="D315" s="214"/>
      <c r="E315" s="214" t="s">
        <v>38</v>
      </c>
      <c r="F315" s="214"/>
      <c r="G315" s="214"/>
      <c r="H315" s="215"/>
      <c r="I315" s="79"/>
      <c r="J315" s="209"/>
      <c r="K315" s="209"/>
      <c r="L315" s="209"/>
      <c r="M315" s="209"/>
      <c r="N315" s="210"/>
      <c r="O315" s="210"/>
      <c r="P315" s="211" t="e">
        <f t="shared" si="41"/>
        <v>#DIV/0!</v>
      </c>
      <c r="Q315" s="330"/>
      <c r="R315" s="330"/>
      <c r="S315" s="210"/>
      <c r="T315" s="209"/>
      <c r="U315" s="209"/>
      <c r="V315" s="210"/>
      <c r="W315" s="209"/>
      <c r="X315" s="209"/>
      <c r="Y315" s="210"/>
      <c r="Z315" s="209"/>
      <c r="AA315" s="209"/>
      <c r="AB315" s="210"/>
      <c r="AC315" s="209"/>
      <c r="AD315" s="209"/>
      <c r="AE315" s="210"/>
      <c r="AF315" s="331"/>
      <c r="AG315" s="209"/>
      <c r="AH315" s="210"/>
      <c r="AI315" s="209"/>
      <c r="AJ315" s="209"/>
      <c r="AK315" s="210"/>
      <c r="AL315" s="209"/>
      <c r="AM315" s="209"/>
      <c r="AN315" s="210"/>
      <c r="AO315" s="209"/>
      <c r="AP315" s="209"/>
      <c r="AQ315" s="210"/>
      <c r="AR315" s="209"/>
      <c r="AS315" s="209"/>
      <c r="AT315" s="210"/>
      <c r="AU315" s="209"/>
      <c r="AV315" s="209"/>
      <c r="AW315" s="210"/>
      <c r="AX315" s="209"/>
      <c r="AY315" s="209"/>
      <c r="AZ315" s="210"/>
      <c r="BA315" s="209"/>
      <c r="BB315" s="209"/>
      <c r="BC315" s="210"/>
      <c r="BD315" s="209"/>
      <c r="BE315" s="209"/>
      <c r="BF315" s="210"/>
      <c r="BG315" s="209"/>
      <c r="BH315" s="209"/>
      <c r="BI315" s="210"/>
      <c r="BJ315" s="55">
        <f t="shared" si="42"/>
        <v>0</v>
      </c>
      <c r="BK315" s="55">
        <f t="shared" si="42"/>
        <v>0</v>
      </c>
      <c r="BL315" s="210"/>
      <c r="BM315" s="269">
        <f t="shared" si="43"/>
        <v>0</v>
      </c>
    </row>
    <row r="316" spans="1:65" hidden="1" x14ac:dyDescent="0.55000000000000004">
      <c r="A316" s="216"/>
      <c r="B316" s="217"/>
      <c r="C316" s="217"/>
      <c r="D316" s="214"/>
      <c r="E316" s="214"/>
      <c r="F316" s="218" t="s">
        <v>118</v>
      </c>
      <c r="G316" s="217"/>
      <c r="H316" s="219"/>
      <c r="I316" s="79"/>
      <c r="J316" s="209"/>
      <c r="K316" s="209"/>
      <c r="L316" s="209"/>
      <c r="M316" s="209"/>
      <c r="N316" s="210"/>
      <c r="O316" s="210"/>
      <c r="P316" s="211" t="e">
        <f t="shared" si="41"/>
        <v>#DIV/0!</v>
      </c>
      <c r="Q316" s="330"/>
      <c r="R316" s="330"/>
      <c r="S316" s="210"/>
      <c r="T316" s="209"/>
      <c r="U316" s="209"/>
      <c r="V316" s="210"/>
      <c r="W316" s="209"/>
      <c r="X316" s="209"/>
      <c r="Y316" s="210"/>
      <c r="Z316" s="209"/>
      <c r="AA316" s="209"/>
      <c r="AB316" s="210"/>
      <c r="AC316" s="209"/>
      <c r="AD316" s="209"/>
      <c r="AE316" s="210"/>
      <c r="AF316" s="331"/>
      <c r="AG316" s="209"/>
      <c r="AH316" s="210"/>
      <c r="AI316" s="209"/>
      <c r="AJ316" s="209"/>
      <c r="AK316" s="210"/>
      <c r="AL316" s="209"/>
      <c r="AM316" s="209"/>
      <c r="AN316" s="210"/>
      <c r="AO316" s="209"/>
      <c r="AP316" s="209"/>
      <c r="AQ316" s="210"/>
      <c r="AR316" s="209"/>
      <c r="AS316" s="209"/>
      <c r="AT316" s="210"/>
      <c r="AU316" s="209"/>
      <c r="AV316" s="209"/>
      <c r="AW316" s="210"/>
      <c r="AX316" s="209"/>
      <c r="AY316" s="209"/>
      <c r="AZ316" s="210"/>
      <c r="BA316" s="209"/>
      <c r="BB316" s="209"/>
      <c r="BC316" s="210"/>
      <c r="BD316" s="209"/>
      <c r="BE316" s="209"/>
      <c r="BF316" s="210"/>
      <c r="BG316" s="209"/>
      <c r="BH316" s="209"/>
      <c r="BI316" s="210"/>
      <c r="BJ316" s="55">
        <f t="shared" si="42"/>
        <v>0</v>
      </c>
      <c r="BK316" s="55">
        <f t="shared" si="42"/>
        <v>0</v>
      </c>
      <c r="BL316" s="210"/>
      <c r="BM316" s="269">
        <f t="shared" si="43"/>
        <v>0</v>
      </c>
    </row>
    <row r="317" spans="1:65" s="225" customFormat="1" hidden="1" x14ac:dyDescent="0.55000000000000004">
      <c r="A317" s="220"/>
      <c r="B317" s="221"/>
      <c r="C317" s="221"/>
      <c r="D317" s="222"/>
      <c r="E317" s="222"/>
      <c r="F317" s="93" t="s">
        <v>119</v>
      </c>
      <c r="G317" s="221"/>
      <c r="H317" s="223"/>
      <c r="I317" s="224"/>
      <c r="J317" s="209"/>
      <c r="K317" s="209"/>
      <c r="L317" s="209"/>
      <c r="M317" s="209"/>
      <c r="N317" s="210"/>
      <c r="O317" s="210"/>
      <c r="P317" s="211" t="e">
        <f t="shared" si="41"/>
        <v>#DIV/0!</v>
      </c>
      <c r="Q317" s="330"/>
      <c r="R317" s="330"/>
      <c r="S317" s="210"/>
      <c r="T317" s="209"/>
      <c r="U317" s="209"/>
      <c r="V317" s="210"/>
      <c r="W317" s="209"/>
      <c r="X317" s="209"/>
      <c r="Y317" s="210"/>
      <c r="Z317" s="209"/>
      <c r="AA317" s="209"/>
      <c r="AB317" s="210"/>
      <c r="AC317" s="209"/>
      <c r="AD317" s="209"/>
      <c r="AE317" s="210"/>
      <c r="AF317" s="331"/>
      <c r="AG317" s="209"/>
      <c r="AH317" s="210"/>
      <c r="AI317" s="209"/>
      <c r="AJ317" s="209"/>
      <c r="AK317" s="210"/>
      <c r="AL317" s="209"/>
      <c r="AM317" s="209"/>
      <c r="AN317" s="210"/>
      <c r="AO317" s="209"/>
      <c r="AP317" s="209"/>
      <c r="AQ317" s="210"/>
      <c r="AR317" s="209"/>
      <c r="AS317" s="209"/>
      <c r="AT317" s="210"/>
      <c r="AU317" s="209"/>
      <c r="AV317" s="209"/>
      <c r="AW317" s="210"/>
      <c r="AX317" s="209"/>
      <c r="AY317" s="209"/>
      <c r="AZ317" s="210"/>
      <c r="BA317" s="209"/>
      <c r="BB317" s="209"/>
      <c r="BC317" s="210"/>
      <c r="BD317" s="209"/>
      <c r="BE317" s="209"/>
      <c r="BF317" s="210"/>
      <c r="BG317" s="209"/>
      <c r="BH317" s="209"/>
      <c r="BI317" s="210"/>
      <c r="BJ317" s="55">
        <f t="shared" si="42"/>
        <v>0</v>
      </c>
      <c r="BK317" s="55">
        <f t="shared" si="42"/>
        <v>0</v>
      </c>
      <c r="BL317" s="210"/>
      <c r="BM317" s="269">
        <f t="shared" si="43"/>
        <v>0</v>
      </c>
    </row>
    <row r="318" spans="1:65" hidden="1" x14ac:dyDescent="0.55000000000000004">
      <c r="A318" s="216"/>
      <c r="B318" s="217"/>
      <c r="C318" s="217"/>
      <c r="D318" s="214"/>
      <c r="E318" s="214"/>
      <c r="F318" s="218" t="s">
        <v>120</v>
      </c>
      <c r="G318" s="217"/>
      <c r="H318" s="219"/>
      <c r="I318" s="226"/>
      <c r="J318" s="209"/>
      <c r="K318" s="209"/>
      <c r="L318" s="209"/>
      <c r="M318" s="209"/>
      <c r="N318" s="210"/>
      <c r="O318" s="210"/>
      <c r="P318" s="211" t="e">
        <f t="shared" ref="P318:P381" si="44">SUM(O318*100/L318)</f>
        <v>#DIV/0!</v>
      </c>
      <c r="Q318" s="330"/>
      <c r="R318" s="330"/>
      <c r="S318" s="210"/>
      <c r="T318" s="209"/>
      <c r="U318" s="209"/>
      <c r="V318" s="210"/>
      <c r="W318" s="209"/>
      <c r="X318" s="209"/>
      <c r="Y318" s="210"/>
      <c r="Z318" s="209"/>
      <c r="AA318" s="209"/>
      <c r="AB318" s="210"/>
      <c r="AC318" s="209"/>
      <c r="AD318" s="209"/>
      <c r="AE318" s="210"/>
      <c r="AF318" s="331"/>
      <c r="AG318" s="209"/>
      <c r="AH318" s="210"/>
      <c r="AI318" s="209"/>
      <c r="AJ318" s="209"/>
      <c r="AK318" s="210"/>
      <c r="AL318" s="209"/>
      <c r="AM318" s="209"/>
      <c r="AN318" s="210"/>
      <c r="AO318" s="209"/>
      <c r="AP318" s="209"/>
      <c r="AQ318" s="210"/>
      <c r="AR318" s="209"/>
      <c r="AS318" s="209"/>
      <c r="AT318" s="210"/>
      <c r="AU318" s="209"/>
      <c r="AV318" s="209"/>
      <c r="AW318" s="210"/>
      <c r="AX318" s="209"/>
      <c r="AY318" s="209"/>
      <c r="AZ318" s="210"/>
      <c r="BA318" s="209"/>
      <c r="BB318" s="209"/>
      <c r="BC318" s="210"/>
      <c r="BD318" s="209"/>
      <c r="BE318" s="209"/>
      <c r="BF318" s="210"/>
      <c r="BG318" s="209"/>
      <c r="BH318" s="209"/>
      <c r="BI318" s="210"/>
      <c r="BJ318" s="55">
        <f t="shared" ref="BJ318:BK381" si="45">SUM(BA318,BD318,BG318)</f>
        <v>0</v>
      </c>
      <c r="BK318" s="55">
        <f t="shared" si="45"/>
        <v>0</v>
      </c>
      <c r="BL318" s="210"/>
      <c r="BM318" s="269">
        <f t="shared" si="43"/>
        <v>0</v>
      </c>
    </row>
    <row r="319" spans="1:65" s="225" customFormat="1" hidden="1" x14ac:dyDescent="0.55000000000000004">
      <c r="A319" s="220"/>
      <c r="B319" s="221"/>
      <c r="C319" s="221"/>
      <c r="D319" s="222"/>
      <c r="E319" s="222"/>
      <c r="F319" s="93"/>
      <c r="G319" s="221"/>
      <c r="H319" s="223" t="s">
        <v>119</v>
      </c>
      <c r="I319" s="224"/>
      <c r="J319" s="209"/>
      <c r="K319" s="209"/>
      <c r="L319" s="209"/>
      <c r="M319" s="209"/>
      <c r="N319" s="210"/>
      <c r="O319" s="210"/>
      <c r="P319" s="211" t="e">
        <f t="shared" si="44"/>
        <v>#DIV/0!</v>
      </c>
      <c r="Q319" s="330"/>
      <c r="R319" s="330"/>
      <c r="S319" s="210"/>
      <c r="T319" s="209"/>
      <c r="U319" s="209"/>
      <c r="V319" s="210"/>
      <c r="W319" s="209"/>
      <c r="X319" s="209"/>
      <c r="Y319" s="210"/>
      <c r="Z319" s="209"/>
      <c r="AA319" s="209"/>
      <c r="AB319" s="210"/>
      <c r="AC319" s="209"/>
      <c r="AD319" s="209"/>
      <c r="AE319" s="210"/>
      <c r="AF319" s="331"/>
      <c r="AG319" s="209"/>
      <c r="AH319" s="210"/>
      <c r="AI319" s="209"/>
      <c r="AJ319" s="209"/>
      <c r="AK319" s="210"/>
      <c r="AL319" s="209"/>
      <c r="AM319" s="209"/>
      <c r="AN319" s="210"/>
      <c r="AO319" s="209"/>
      <c r="AP319" s="209"/>
      <c r="AQ319" s="210"/>
      <c r="AR319" s="209"/>
      <c r="AS319" s="209"/>
      <c r="AT319" s="210"/>
      <c r="AU319" s="209"/>
      <c r="AV319" s="209"/>
      <c r="AW319" s="210"/>
      <c r="AX319" s="209"/>
      <c r="AY319" s="209"/>
      <c r="AZ319" s="210"/>
      <c r="BA319" s="209"/>
      <c r="BB319" s="209"/>
      <c r="BC319" s="210"/>
      <c r="BD319" s="209"/>
      <c r="BE319" s="209"/>
      <c r="BF319" s="210"/>
      <c r="BG319" s="209"/>
      <c r="BH319" s="209"/>
      <c r="BI319" s="210"/>
      <c r="BJ319" s="55">
        <f t="shared" si="45"/>
        <v>0</v>
      </c>
      <c r="BK319" s="55">
        <f t="shared" si="45"/>
        <v>0</v>
      </c>
      <c r="BL319" s="210"/>
      <c r="BM319" s="269">
        <f t="shared" si="43"/>
        <v>0</v>
      </c>
    </row>
    <row r="320" spans="1:65" hidden="1" x14ac:dyDescent="0.55000000000000004">
      <c r="A320" s="216"/>
      <c r="B320" s="217"/>
      <c r="C320" s="217"/>
      <c r="D320" s="214"/>
      <c r="E320" s="214" t="s">
        <v>121</v>
      </c>
      <c r="F320" s="218"/>
      <c r="G320" s="217"/>
      <c r="H320" s="219"/>
      <c r="I320" s="226"/>
      <c r="J320" s="209"/>
      <c r="K320" s="209"/>
      <c r="L320" s="209"/>
      <c r="M320" s="209"/>
      <c r="N320" s="210"/>
      <c r="O320" s="210"/>
      <c r="P320" s="211" t="e">
        <f t="shared" si="44"/>
        <v>#DIV/0!</v>
      </c>
      <c r="Q320" s="330"/>
      <c r="R320" s="330"/>
      <c r="S320" s="210"/>
      <c r="T320" s="209"/>
      <c r="U320" s="209"/>
      <c r="V320" s="210"/>
      <c r="W320" s="209"/>
      <c r="X320" s="209"/>
      <c r="Y320" s="210"/>
      <c r="Z320" s="209"/>
      <c r="AA320" s="209"/>
      <c r="AB320" s="210"/>
      <c r="AC320" s="209"/>
      <c r="AD320" s="209"/>
      <c r="AE320" s="210"/>
      <c r="AF320" s="331"/>
      <c r="AG320" s="209"/>
      <c r="AH320" s="210"/>
      <c r="AI320" s="209"/>
      <c r="AJ320" s="209"/>
      <c r="AK320" s="210"/>
      <c r="AL320" s="209"/>
      <c r="AM320" s="209"/>
      <c r="AN320" s="210"/>
      <c r="AO320" s="209"/>
      <c r="AP320" s="209"/>
      <c r="AQ320" s="210"/>
      <c r="AR320" s="209"/>
      <c r="AS320" s="209"/>
      <c r="AT320" s="210"/>
      <c r="AU320" s="209"/>
      <c r="AV320" s="209"/>
      <c r="AW320" s="210"/>
      <c r="AX320" s="209"/>
      <c r="AY320" s="209"/>
      <c r="AZ320" s="210"/>
      <c r="BA320" s="209"/>
      <c r="BB320" s="209"/>
      <c r="BC320" s="210"/>
      <c r="BD320" s="209"/>
      <c r="BE320" s="209"/>
      <c r="BF320" s="210"/>
      <c r="BG320" s="209"/>
      <c r="BH320" s="209"/>
      <c r="BI320" s="210"/>
      <c r="BJ320" s="55">
        <f t="shared" si="45"/>
        <v>0</v>
      </c>
      <c r="BK320" s="55">
        <f t="shared" si="45"/>
        <v>0</v>
      </c>
      <c r="BL320" s="210"/>
      <c r="BM320" s="269">
        <f t="shared" si="43"/>
        <v>0</v>
      </c>
    </row>
    <row r="321" spans="1:65" hidden="1" x14ac:dyDescent="0.55000000000000004">
      <c r="A321" s="216"/>
      <c r="B321" s="217"/>
      <c r="C321" s="217"/>
      <c r="D321" s="214"/>
      <c r="E321" s="214"/>
      <c r="F321" s="93"/>
      <c r="G321" s="217"/>
      <c r="H321" s="223" t="s">
        <v>119</v>
      </c>
      <c r="I321" s="226"/>
      <c r="J321" s="209"/>
      <c r="K321" s="209"/>
      <c r="L321" s="209"/>
      <c r="M321" s="209"/>
      <c r="N321" s="210"/>
      <c r="O321" s="210"/>
      <c r="P321" s="211" t="e">
        <f t="shared" si="44"/>
        <v>#DIV/0!</v>
      </c>
      <c r="Q321" s="330"/>
      <c r="R321" s="330"/>
      <c r="S321" s="210"/>
      <c r="T321" s="209"/>
      <c r="U321" s="209"/>
      <c r="V321" s="210"/>
      <c r="W321" s="209"/>
      <c r="X321" s="209"/>
      <c r="Y321" s="210"/>
      <c r="Z321" s="209"/>
      <c r="AA321" s="209"/>
      <c r="AB321" s="210"/>
      <c r="AC321" s="209"/>
      <c r="AD321" s="209"/>
      <c r="AE321" s="210"/>
      <c r="AF321" s="331"/>
      <c r="AG321" s="209"/>
      <c r="AH321" s="210"/>
      <c r="AI321" s="209"/>
      <c r="AJ321" s="209"/>
      <c r="AK321" s="210"/>
      <c r="AL321" s="209"/>
      <c r="AM321" s="209"/>
      <c r="AN321" s="210"/>
      <c r="AO321" s="209"/>
      <c r="AP321" s="209"/>
      <c r="AQ321" s="210"/>
      <c r="AR321" s="209"/>
      <c r="AS321" s="209"/>
      <c r="AT321" s="210"/>
      <c r="AU321" s="209"/>
      <c r="AV321" s="209"/>
      <c r="AW321" s="210"/>
      <c r="AX321" s="209"/>
      <c r="AY321" s="209"/>
      <c r="AZ321" s="210"/>
      <c r="BA321" s="209"/>
      <c r="BB321" s="209"/>
      <c r="BC321" s="210"/>
      <c r="BD321" s="209"/>
      <c r="BE321" s="209"/>
      <c r="BF321" s="210"/>
      <c r="BG321" s="209"/>
      <c r="BH321" s="209"/>
      <c r="BI321" s="210"/>
      <c r="BJ321" s="55">
        <f t="shared" si="45"/>
        <v>0</v>
      </c>
      <c r="BK321" s="55">
        <f t="shared" si="45"/>
        <v>0</v>
      </c>
      <c r="BL321" s="210"/>
      <c r="BM321" s="269">
        <f t="shared" si="43"/>
        <v>0</v>
      </c>
    </row>
    <row r="322" spans="1:65" s="31" customFormat="1" hidden="1" x14ac:dyDescent="0.55000000000000004">
      <c r="A322" s="213"/>
      <c r="B322" s="214"/>
      <c r="C322" s="214"/>
      <c r="D322" s="214" t="s">
        <v>40</v>
      </c>
      <c r="E322" s="214"/>
      <c r="F322" s="214"/>
      <c r="G322" s="214"/>
      <c r="H322" s="215"/>
      <c r="I322" s="226"/>
      <c r="J322" s="209"/>
      <c r="K322" s="209"/>
      <c r="L322" s="209"/>
      <c r="M322" s="209"/>
      <c r="N322" s="210"/>
      <c r="O322" s="210"/>
      <c r="P322" s="211" t="e">
        <f t="shared" si="44"/>
        <v>#DIV/0!</v>
      </c>
      <c r="Q322" s="330"/>
      <c r="R322" s="330"/>
      <c r="S322" s="210"/>
      <c r="T322" s="209"/>
      <c r="U322" s="209"/>
      <c r="V322" s="210"/>
      <c r="W322" s="209"/>
      <c r="X322" s="209"/>
      <c r="Y322" s="210"/>
      <c r="Z322" s="209"/>
      <c r="AA322" s="209"/>
      <c r="AB322" s="210"/>
      <c r="AC322" s="209"/>
      <c r="AD322" s="209"/>
      <c r="AE322" s="210"/>
      <c r="AF322" s="331"/>
      <c r="AG322" s="209"/>
      <c r="AH322" s="210"/>
      <c r="AI322" s="209"/>
      <c r="AJ322" s="209"/>
      <c r="AK322" s="210"/>
      <c r="AL322" s="209"/>
      <c r="AM322" s="209"/>
      <c r="AN322" s="210"/>
      <c r="AO322" s="209"/>
      <c r="AP322" s="209"/>
      <c r="AQ322" s="210"/>
      <c r="AR322" s="209"/>
      <c r="AS322" s="209"/>
      <c r="AT322" s="210"/>
      <c r="AU322" s="209"/>
      <c r="AV322" s="209"/>
      <c r="AW322" s="210"/>
      <c r="AX322" s="209"/>
      <c r="AY322" s="209"/>
      <c r="AZ322" s="210"/>
      <c r="BA322" s="209"/>
      <c r="BB322" s="209"/>
      <c r="BC322" s="210"/>
      <c r="BD322" s="209"/>
      <c r="BE322" s="209"/>
      <c r="BF322" s="210"/>
      <c r="BG322" s="209"/>
      <c r="BH322" s="209"/>
      <c r="BI322" s="210"/>
      <c r="BJ322" s="55">
        <f t="shared" si="45"/>
        <v>0</v>
      </c>
      <c r="BK322" s="55">
        <f t="shared" si="45"/>
        <v>0</v>
      </c>
      <c r="BL322" s="210"/>
      <c r="BM322" s="269">
        <f t="shared" si="43"/>
        <v>0</v>
      </c>
    </row>
    <row r="323" spans="1:65" s="31" customFormat="1" hidden="1" x14ac:dyDescent="0.55000000000000004">
      <c r="A323" s="213"/>
      <c r="B323" s="214"/>
      <c r="C323" s="214"/>
      <c r="D323" s="214"/>
      <c r="E323" s="214" t="s">
        <v>41</v>
      </c>
      <c r="F323" s="214"/>
      <c r="G323" s="214"/>
      <c r="H323" s="215"/>
      <c r="I323" s="226"/>
      <c r="J323" s="209"/>
      <c r="K323" s="209"/>
      <c r="L323" s="209"/>
      <c r="M323" s="209"/>
      <c r="N323" s="210"/>
      <c r="O323" s="210"/>
      <c r="P323" s="211" t="e">
        <f t="shared" si="44"/>
        <v>#DIV/0!</v>
      </c>
      <c r="Q323" s="330"/>
      <c r="R323" s="330"/>
      <c r="S323" s="210"/>
      <c r="T323" s="209"/>
      <c r="U323" s="209"/>
      <c r="V323" s="210"/>
      <c r="W323" s="209"/>
      <c r="X323" s="209"/>
      <c r="Y323" s="210"/>
      <c r="Z323" s="209"/>
      <c r="AA323" s="209"/>
      <c r="AB323" s="210"/>
      <c r="AC323" s="209"/>
      <c r="AD323" s="209"/>
      <c r="AE323" s="210"/>
      <c r="AF323" s="331"/>
      <c r="AG323" s="209"/>
      <c r="AH323" s="210"/>
      <c r="AI323" s="209"/>
      <c r="AJ323" s="209"/>
      <c r="AK323" s="210"/>
      <c r="AL323" s="209"/>
      <c r="AM323" s="209"/>
      <c r="AN323" s="210"/>
      <c r="AO323" s="209"/>
      <c r="AP323" s="209"/>
      <c r="AQ323" s="210"/>
      <c r="AR323" s="209"/>
      <c r="AS323" s="209"/>
      <c r="AT323" s="210"/>
      <c r="AU323" s="209"/>
      <c r="AV323" s="209"/>
      <c r="AW323" s="210"/>
      <c r="AX323" s="209"/>
      <c r="AY323" s="209"/>
      <c r="AZ323" s="210"/>
      <c r="BA323" s="209"/>
      <c r="BB323" s="209"/>
      <c r="BC323" s="210"/>
      <c r="BD323" s="209"/>
      <c r="BE323" s="209"/>
      <c r="BF323" s="210"/>
      <c r="BG323" s="209"/>
      <c r="BH323" s="209"/>
      <c r="BI323" s="210"/>
      <c r="BJ323" s="55">
        <f t="shared" si="45"/>
        <v>0</v>
      </c>
      <c r="BK323" s="55">
        <f t="shared" si="45"/>
        <v>0</v>
      </c>
      <c r="BL323" s="210"/>
      <c r="BM323" s="269">
        <f t="shared" si="43"/>
        <v>0</v>
      </c>
    </row>
    <row r="324" spans="1:65" s="31" customFormat="1" hidden="1" x14ac:dyDescent="0.55000000000000004">
      <c r="A324" s="213"/>
      <c r="B324" s="214"/>
      <c r="C324" s="214"/>
      <c r="D324" s="214"/>
      <c r="E324" s="214"/>
      <c r="F324" s="214" t="s">
        <v>42</v>
      </c>
      <c r="G324" s="214"/>
      <c r="H324" s="215"/>
      <c r="I324" s="226"/>
      <c r="J324" s="209"/>
      <c r="K324" s="209"/>
      <c r="L324" s="209"/>
      <c r="M324" s="209"/>
      <c r="N324" s="210"/>
      <c r="O324" s="210"/>
      <c r="P324" s="211" t="e">
        <f t="shared" si="44"/>
        <v>#DIV/0!</v>
      </c>
      <c r="Q324" s="330"/>
      <c r="R324" s="330"/>
      <c r="S324" s="210"/>
      <c r="T324" s="209"/>
      <c r="U324" s="209"/>
      <c r="V324" s="210"/>
      <c r="W324" s="209"/>
      <c r="X324" s="209"/>
      <c r="Y324" s="210"/>
      <c r="Z324" s="209"/>
      <c r="AA324" s="209"/>
      <c r="AB324" s="210"/>
      <c r="AC324" s="209"/>
      <c r="AD324" s="209"/>
      <c r="AE324" s="210"/>
      <c r="AF324" s="331"/>
      <c r="AG324" s="209"/>
      <c r="AH324" s="210"/>
      <c r="AI324" s="209"/>
      <c r="AJ324" s="209"/>
      <c r="AK324" s="210"/>
      <c r="AL324" s="209"/>
      <c r="AM324" s="209"/>
      <c r="AN324" s="210"/>
      <c r="AO324" s="209"/>
      <c r="AP324" s="209"/>
      <c r="AQ324" s="210"/>
      <c r="AR324" s="209"/>
      <c r="AS324" s="209"/>
      <c r="AT324" s="210"/>
      <c r="AU324" s="209"/>
      <c r="AV324" s="209"/>
      <c r="AW324" s="210"/>
      <c r="AX324" s="209"/>
      <c r="AY324" s="209"/>
      <c r="AZ324" s="210"/>
      <c r="BA324" s="209"/>
      <c r="BB324" s="209"/>
      <c r="BC324" s="210"/>
      <c r="BD324" s="209"/>
      <c r="BE324" s="209"/>
      <c r="BF324" s="210"/>
      <c r="BG324" s="209"/>
      <c r="BH324" s="209"/>
      <c r="BI324" s="210"/>
      <c r="BJ324" s="55">
        <f t="shared" si="45"/>
        <v>0</v>
      </c>
      <c r="BK324" s="55">
        <f t="shared" si="45"/>
        <v>0</v>
      </c>
      <c r="BL324" s="210"/>
      <c r="BM324" s="269">
        <f t="shared" si="43"/>
        <v>0</v>
      </c>
    </row>
    <row r="325" spans="1:65" hidden="1" x14ac:dyDescent="0.55000000000000004">
      <c r="A325" s="216"/>
      <c r="B325" s="217"/>
      <c r="C325" s="217"/>
      <c r="D325" s="214"/>
      <c r="E325" s="217"/>
      <c r="F325" s="93"/>
      <c r="G325" s="217"/>
      <c r="H325" s="223" t="s">
        <v>119</v>
      </c>
      <c r="I325" s="226"/>
      <c r="J325" s="209"/>
      <c r="K325" s="209"/>
      <c r="L325" s="209"/>
      <c r="M325" s="209"/>
      <c r="N325" s="210"/>
      <c r="O325" s="210"/>
      <c r="P325" s="211" t="e">
        <f t="shared" si="44"/>
        <v>#DIV/0!</v>
      </c>
      <c r="Q325" s="330"/>
      <c r="R325" s="330"/>
      <c r="S325" s="210"/>
      <c r="T325" s="209"/>
      <c r="U325" s="209"/>
      <c r="V325" s="210"/>
      <c r="W325" s="209"/>
      <c r="X325" s="209"/>
      <c r="Y325" s="210"/>
      <c r="Z325" s="209"/>
      <c r="AA325" s="209"/>
      <c r="AB325" s="210"/>
      <c r="AC325" s="209"/>
      <c r="AD325" s="209"/>
      <c r="AE325" s="210"/>
      <c r="AF325" s="331"/>
      <c r="AG325" s="209"/>
      <c r="AH325" s="210"/>
      <c r="AI325" s="209"/>
      <c r="AJ325" s="209"/>
      <c r="AK325" s="210"/>
      <c r="AL325" s="209"/>
      <c r="AM325" s="209"/>
      <c r="AN325" s="210"/>
      <c r="AO325" s="209"/>
      <c r="AP325" s="209"/>
      <c r="AQ325" s="210"/>
      <c r="AR325" s="209"/>
      <c r="AS325" s="209"/>
      <c r="AT325" s="210"/>
      <c r="AU325" s="209"/>
      <c r="AV325" s="209"/>
      <c r="AW325" s="210"/>
      <c r="AX325" s="209"/>
      <c r="AY325" s="209"/>
      <c r="AZ325" s="210"/>
      <c r="BA325" s="209"/>
      <c r="BB325" s="209"/>
      <c r="BC325" s="210"/>
      <c r="BD325" s="209"/>
      <c r="BE325" s="209"/>
      <c r="BF325" s="210"/>
      <c r="BG325" s="209"/>
      <c r="BH325" s="209"/>
      <c r="BI325" s="210"/>
      <c r="BJ325" s="55">
        <f t="shared" si="45"/>
        <v>0</v>
      </c>
      <c r="BK325" s="55">
        <f t="shared" si="45"/>
        <v>0</v>
      </c>
      <c r="BL325" s="210"/>
      <c r="BM325" s="269">
        <f t="shared" si="43"/>
        <v>0</v>
      </c>
    </row>
    <row r="326" spans="1:65" hidden="1" x14ac:dyDescent="0.55000000000000004">
      <c r="A326" s="216"/>
      <c r="B326" s="217"/>
      <c r="C326" s="217"/>
      <c r="D326" s="214"/>
      <c r="E326" s="217"/>
      <c r="F326" s="214" t="s">
        <v>47</v>
      </c>
      <c r="G326" s="217"/>
      <c r="H326" s="219"/>
      <c r="I326" s="226"/>
      <c r="J326" s="209"/>
      <c r="K326" s="209"/>
      <c r="L326" s="209"/>
      <c r="M326" s="209"/>
      <c r="N326" s="210"/>
      <c r="O326" s="210"/>
      <c r="P326" s="211" t="e">
        <f t="shared" si="44"/>
        <v>#DIV/0!</v>
      </c>
      <c r="Q326" s="330"/>
      <c r="R326" s="330"/>
      <c r="S326" s="210"/>
      <c r="T326" s="209"/>
      <c r="U326" s="209"/>
      <c r="V326" s="210"/>
      <c r="W326" s="209"/>
      <c r="X326" s="209"/>
      <c r="Y326" s="210"/>
      <c r="Z326" s="209"/>
      <c r="AA326" s="209"/>
      <c r="AB326" s="210"/>
      <c r="AC326" s="209"/>
      <c r="AD326" s="209"/>
      <c r="AE326" s="210"/>
      <c r="AF326" s="331"/>
      <c r="AG326" s="209"/>
      <c r="AH326" s="210"/>
      <c r="AI326" s="209"/>
      <c r="AJ326" s="209"/>
      <c r="AK326" s="210"/>
      <c r="AL326" s="209"/>
      <c r="AM326" s="209"/>
      <c r="AN326" s="210"/>
      <c r="AO326" s="209"/>
      <c r="AP326" s="209"/>
      <c r="AQ326" s="210"/>
      <c r="AR326" s="209"/>
      <c r="AS326" s="209"/>
      <c r="AT326" s="210"/>
      <c r="AU326" s="209"/>
      <c r="AV326" s="209"/>
      <c r="AW326" s="210"/>
      <c r="AX326" s="209"/>
      <c r="AY326" s="209"/>
      <c r="AZ326" s="210"/>
      <c r="BA326" s="209"/>
      <c r="BB326" s="209"/>
      <c r="BC326" s="210"/>
      <c r="BD326" s="209"/>
      <c r="BE326" s="209"/>
      <c r="BF326" s="210"/>
      <c r="BG326" s="209"/>
      <c r="BH326" s="209"/>
      <c r="BI326" s="210"/>
      <c r="BJ326" s="55">
        <f t="shared" si="45"/>
        <v>0</v>
      </c>
      <c r="BK326" s="55">
        <f t="shared" si="45"/>
        <v>0</v>
      </c>
      <c r="BL326" s="210"/>
      <c r="BM326" s="269">
        <f t="shared" si="43"/>
        <v>0</v>
      </c>
    </row>
    <row r="327" spans="1:65" hidden="1" x14ac:dyDescent="0.55000000000000004">
      <c r="A327" s="216"/>
      <c r="B327" s="217"/>
      <c r="C327" s="217"/>
      <c r="D327" s="214"/>
      <c r="E327" s="217"/>
      <c r="F327" s="91"/>
      <c r="G327" s="93"/>
      <c r="H327" s="223" t="s">
        <v>119</v>
      </c>
      <c r="I327" s="226"/>
      <c r="J327" s="209"/>
      <c r="K327" s="209"/>
      <c r="L327" s="209"/>
      <c r="M327" s="209"/>
      <c r="N327" s="210"/>
      <c r="O327" s="210"/>
      <c r="P327" s="211" t="e">
        <f t="shared" si="44"/>
        <v>#DIV/0!</v>
      </c>
      <c r="Q327" s="330"/>
      <c r="R327" s="330"/>
      <c r="S327" s="210"/>
      <c r="T327" s="209"/>
      <c r="U327" s="209"/>
      <c r="V327" s="210"/>
      <c r="W327" s="209"/>
      <c r="X327" s="209"/>
      <c r="Y327" s="210"/>
      <c r="Z327" s="209"/>
      <c r="AA327" s="209"/>
      <c r="AB327" s="210"/>
      <c r="AC327" s="209"/>
      <c r="AD327" s="209"/>
      <c r="AE327" s="210"/>
      <c r="AF327" s="331"/>
      <c r="AG327" s="209"/>
      <c r="AH327" s="210"/>
      <c r="AI327" s="209"/>
      <c r="AJ327" s="209"/>
      <c r="AK327" s="210"/>
      <c r="AL327" s="209"/>
      <c r="AM327" s="209"/>
      <c r="AN327" s="210"/>
      <c r="AO327" s="209"/>
      <c r="AP327" s="209"/>
      <c r="AQ327" s="210"/>
      <c r="AR327" s="209"/>
      <c r="AS327" s="209"/>
      <c r="AT327" s="210"/>
      <c r="AU327" s="209"/>
      <c r="AV327" s="209"/>
      <c r="AW327" s="210"/>
      <c r="AX327" s="209"/>
      <c r="AY327" s="209"/>
      <c r="AZ327" s="210"/>
      <c r="BA327" s="209"/>
      <c r="BB327" s="209"/>
      <c r="BC327" s="210"/>
      <c r="BD327" s="209"/>
      <c r="BE327" s="209"/>
      <c r="BF327" s="210"/>
      <c r="BG327" s="209"/>
      <c r="BH327" s="209"/>
      <c r="BI327" s="210"/>
      <c r="BJ327" s="55">
        <f t="shared" si="45"/>
        <v>0</v>
      </c>
      <c r="BK327" s="55">
        <f t="shared" si="45"/>
        <v>0</v>
      </c>
      <c r="BL327" s="210"/>
      <c r="BM327" s="269">
        <f t="shared" si="43"/>
        <v>0</v>
      </c>
    </row>
    <row r="328" spans="1:65" hidden="1" x14ac:dyDescent="0.55000000000000004">
      <c r="A328" s="216"/>
      <c r="B328" s="217"/>
      <c r="C328" s="217"/>
      <c r="D328" s="214"/>
      <c r="E328" s="217"/>
      <c r="F328" s="214" t="s">
        <v>59</v>
      </c>
      <c r="G328" s="217"/>
      <c r="H328" s="219"/>
      <c r="I328" s="226"/>
      <c r="J328" s="209"/>
      <c r="K328" s="209"/>
      <c r="L328" s="209"/>
      <c r="M328" s="209"/>
      <c r="N328" s="210"/>
      <c r="O328" s="210"/>
      <c r="P328" s="211" t="e">
        <f t="shared" si="44"/>
        <v>#DIV/0!</v>
      </c>
      <c r="Q328" s="330"/>
      <c r="R328" s="330"/>
      <c r="S328" s="210"/>
      <c r="T328" s="209"/>
      <c r="U328" s="209"/>
      <c r="V328" s="210"/>
      <c r="W328" s="209"/>
      <c r="X328" s="209"/>
      <c r="Y328" s="210"/>
      <c r="Z328" s="209"/>
      <c r="AA328" s="209"/>
      <c r="AB328" s="210"/>
      <c r="AC328" s="209"/>
      <c r="AD328" s="209"/>
      <c r="AE328" s="210"/>
      <c r="AF328" s="331"/>
      <c r="AG328" s="209"/>
      <c r="AH328" s="210"/>
      <c r="AI328" s="209"/>
      <c r="AJ328" s="209"/>
      <c r="AK328" s="210"/>
      <c r="AL328" s="209"/>
      <c r="AM328" s="209"/>
      <c r="AN328" s="210"/>
      <c r="AO328" s="209"/>
      <c r="AP328" s="209"/>
      <c r="AQ328" s="210"/>
      <c r="AR328" s="209"/>
      <c r="AS328" s="209"/>
      <c r="AT328" s="210"/>
      <c r="AU328" s="209"/>
      <c r="AV328" s="209"/>
      <c r="AW328" s="210"/>
      <c r="AX328" s="209"/>
      <c r="AY328" s="209"/>
      <c r="AZ328" s="210"/>
      <c r="BA328" s="209"/>
      <c r="BB328" s="209"/>
      <c r="BC328" s="210"/>
      <c r="BD328" s="209"/>
      <c r="BE328" s="209"/>
      <c r="BF328" s="210"/>
      <c r="BG328" s="209"/>
      <c r="BH328" s="209"/>
      <c r="BI328" s="210"/>
      <c r="BJ328" s="55">
        <f t="shared" si="45"/>
        <v>0</v>
      </c>
      <c r="BK328" s="55">
        <f t="shared" si="45"/>
        <v>0</v>
      </c>
      <c r="BL328" s="210"/>
      <c r="BM328" s="269">
        <f t="shared" si="43"/>
        <v>0</v>
      </c>
    </row>
    <row r="329" spans="1:65" hidden="1" x14ac:dyDescent="0.55000000000000004">
      <c r="A329" s="216"/>
      <c r="B329" s="217"/>
      <c r="C329" s="217"/>
      <c r="D329" s="217"/>
      <c r="E329" s="217"/>
      <c r="F329" s="93"/>
      <c r="G329" s="217"/>
      <c r="H329" s="223" t="s">
        <v>119</v>
      </c>
      <c r="I329" s="226"/>
      <c r="J329" s="209"/>
      <c r="K329" s="209"/>
      <c r="L329" s="209"/>
      <c r="M329" s="209"/>
      <c r="N329" s="210"/>
      <c r="O329" s="210"/>
      <c r="P329" s="211" t="e">
        <f t="shared" si="44"/>
        <v>#DIV/0!</v>
      </c>
      <c r="Q329" s="330"/>
      <c r="R329" s="330"/>
      <c r="S329" s="210"/>
      <c r="T329" s="209"/>
      <c r="U329" s="209"/>
      <c r="V329" s="210"/>
      <c r="W329" s="209"/>
      <c r="X329" s="209"/>
      <c r="Y329" s="210"/>
      <c r="Z329" s="209"/>
      <c r="AA329" s="209"/>
      <c r="AB329" s="210"/>
      <c r="AC329" s="209"/>
      <c r="AD329" s="209"/>
      <c r="AE329" s="210"/>
      <c r="AF329" s="331"/>
      <c r="AG329" s="209"/>
      <c r="AH329" s="210"/>
      <c r="AI329" s="209"/>
      <c r="AJ329" s="209"/>
      <c r="AK329" s="210"/>
      <c r="AL329" s="209"/>
      <c r="AM329" s="209"/>
      <c r="AN329" s="210"/>
      <c r="AO329" s="209"/>
      <c r="AP329" s="209"/>
      <c r="AQ329" s="210"/>
      <c r="AR329" s="209"/>
      <c r="AS329" s="209"/>
      <c r="AT329" s="210"/>
      <c r="AU329" s="209"/>
      <c r="AV329" s="209"/>
      <c r="AW329" s="210"/>
      <c r="AX329" s="209"/>
      <c r="AY329" s="209"/>
      <c r="AZ329" s="210"/>
      <c r="BA329" s="209"/>
      <c r="BB329" s="209"/>
      <c r="BC329" s="210"/>
      <c r="BD329" s="209"/>
      <c r="BE329" s="209"/>
      <c r="BF329" s="210"/>
      <c r="BG329" s="209"/>
      <c r="BH329" s="209"/>
      <c r="BI329" s="210"/>
      <c r="BJ329" s="55">
        <f t="shared" si="45"/>
        <v>0</v>
      </c>
      <c r="BK329" s="55">
        <f t="shared" si="45"/>
        <v>0</v>
      </c>
      <c r="BL329" s="210"/>
      <c r="BM329" s="269">
        <f t="shared" si="43"/>
        <v>0</v>
      </c>
    </row>
    <row r="330" spans="1:65" hidden="1" x14ac:dyDescent="0.55000000000000004">
      <c r="A330" s="216"/>
      <c r="B330" s="217"/>
      <c r="C330" s="217"/>
      <c r="D330" s="214"/>
      <c r="E330" s="214" t="s">
        <v>67</v>
      </c>
      <c r="F330" s="214"/>
      <c r="G330" s="217"/>
      <c r="H330" s="219"/>
      <c r="I330" s="226"/>
      <c r="J330" s="209"/>
      <c r="K330" s="209"/>
      <c r="L330" s="209"/>
      <c r="M330" s="209"/>
      <c r="N330" s="210"/>
      <c r="O330" s="210"/>
      <c r="P330" s="211" t="e">
        <f t="shared" si="44"/>
        <v>#DIV/0!</v>
      </c>
      <c r="Q330" s="330"/>
      <c r="R330" s="330"/>
      <c r="S330" s="210"/>
      <c r="T330" s="209"/>
      <c r="U330" s="209"/>
      <c r="V330" s="210"/>
      <c r="W330" s="209"/>
      <c r="X330" s="209"/>
      <c r="Y330" s="210"/>
      <c r="Z330" s="209"/>
      <c r="AA330" s="209"/>
      <c r="AB330" s="210"/>
      <c r="AC330" s="209"/>
      <c r="AD330" s="209"/>
      <c r="AE330" s="210"/>
      <c r="AF330" s="331"/>
      <c r="AG330" s="209"/>
      <c r="AH330" s="210"/>
      <c r="AI330" s="209"/>
      <c r="AJ330" s="209"/>
      <c r="AK330" s="210"/>
      <c r="AL330" s="209"/>
      <c r="AM330" s="209"/>
      <c r="AN330" s="210"/>
      <c r="AO330" s="209"/>
      <c r="AP330" s="209"/>
      <c r="AQ330" s="210"/>
      <c r="AR330" s="209"/>
      <c r="AS330" s="209"/>
      <c r="AT330" s="210"/>
      <c r="AU330" s="209"/>
      <c r="AV330" s="209"/>
      <c r="AW330" s="210"/>
      <c r="AX330" s="209"/>
      <c r="AY330" s="209"/>
      <c r="AZ330" s="210"/>
      <c r="BA330" s="209"/>
      <c r="BB330" s="209"/>
      <c r="BC330" s="210"/>
      <c r="BD330" s="209"/>
      <c r="BE330" s="209"/>
      <c r="BF330" s="210"/>
      <c r="BG330" s="209"/>
      <c r="BH330" s="209"/>
      <c r="BI330" s="210"/>
      <c r="BJ330" s="55">
        <f t="shared" si="45"/>
        <v>0</v>
      </c>
      <c r="BK330" s="55">
        <f t="shared" si="45"/>
        <v>0</v>
      </c>
      <c r="BL330" s="210"/>
      <c r="BM330" s="269">
        <f t="shared" si="43"/>
        <v>0</v>
      </c>
    </row>
    <row r="331" spans="1:65" hidden="1" x14ac:dyDescent="0.55000000000000004">
      <c r="A331" s="216"/>
      <c r="B331" s="217"/>
      <c r="C331" s="217"/>
      <c r="D331" s="214"/>
      <c r="E331" s="91" t="s">
        <v>122</v>
      </c>
      <c r="F331" s="214"/>
      <c r="G331" s="217"/>
      <c r="H331" s="219"/>
      <c r="I331" s="226"/>
      <c r="J331" s="209"/>
      <c r="K331" s="209"/>
      <c r="L331" s="209"/>
      <c r="M331" s="209"/>
      <c r="N331" s="210"/>
      <c r="O331" s="210"/>
      <c r="P331" s="211" t="e">
        <f t="shared" si="44"/>
        <v>#DIV/0!</v>
      </c>
      <c r="Q331" s="330"/>
      <c r="R331" s="330"/>
      <c r="S331" s="210"/>
      <c r="T331" s="209"/>
      <c r="U331" s="209"/>
      <c r="V331" s="210"/>
      <c r="W331" s="209"/>
      <c r="X331" s="209"/>
      <c r="Y331" s="210"/>
      <c r="Z331" s="209"/>
      <c r="AA331" s="209"/>
      <c r="AB331" s="210"/>
      <c r="AC331" s="209"/>
      <c r="AD331" s="209"/>
      <c r="AE331" s="210"/>
      <c r="AF331" s="331"/>
      <c r="AG331" s="209"/>
      <c r="AH331" s="210"/>
      <c r="AI331" s="209"/>
      <c r="AJ331" s="209"/>
      <c r="AK331" s="210"/>
      <c r="AL331" s="209"/>
      <c r="AM331" s="209"/>
      <c r="AN331" s="210"/>
      <c r="AO331" s="209"/>
      <c r="AP331" s="209"/>
      <c r="AQ331" s="210"/>
      <c r="AR331" s="209"/>
      <c r="AS331" s="209"/>
      <c r="AT331" s="210"/>
      <c r="AU331" s="209"/>
      <c r="AV331" s="209"/>
      <c r="AW331" s="210"/>
      <c r="AX331" s="209"/>
      <c r="AY331" s="209"/>
      <c r="AZ331" s="210"/>
      <c r="BA331" s="209"/>
      <c r="BB331" s="209"/>
      <c r="BC331" s="210"/>
      <c r="BD331" s="209"/>
      <c r="BE331" s="209"/>
      <c r="BF331" s="210"/>
      <c r="BG331" s="209"/>
      <c r="BH331" s="209"/>
      <c r="BI331" s="210"/>
      <c r="BJ331" s="55">
        <f t="shared" si="45"/>
        <v>0</v>
      </c>
      <c r="BK331" s="55">
        <f t="shared" si="45"/>
        <v>0</v>
      </c>
      <c r="BL331" s="210"/>
      <c r="BM331" s="269">
        <f t="shared" si="43"/>
        <v>0</v>
      </c>
    </row>
    <row r="332" spans="1:65" hidden="1" x14ac:dyDescent="0.55000000000000004">
      <c r="A332" s="216"/>
      <c r="B332" s="217"/>
      <c r="C332" s="217"/>
      <c r="D332" s="214"/>
      <c r="E332" s="91" t="s">
        <v>123</v>
      </c>
      <c r="F332" s="214"/>
      <c r="G332" s="217"/>
      <c r="H332" s="219"/>
      <c r="I332" s="226"/>
      <c r="J332" s="209"/>
      <c r="K332" s="209"/>
      <c r="L332" s="209"/>
      <c r="M332" s="209"/>
      <c r="N332" s="210"/>
      <c r="O332" s="210"/>
      <c r="P332" s="211" t="e">
        <f t="shared" si="44"/>
        <v>#DIV/0!</v>
      </c>
      <c r="Q332" s="330"/>
      <c r="R332" s="330"/>
      <c r="S332" s="210"/>
      <c r="T332" s="209"/>
      <c r="U332" s="209"/>
      <c r="V332" s="210"/>
      <c r="W332" s="209"/>
      <c r="X332" s="209"/>
      <c r="Y332" s="210"/>
      <c r="Z332" s="209"/>
      <c r="AA332" s="209"/>
      <c r="AB332" s="210"/>
      <c r="AC332" s="209"/>
      <c r="AD332" s="209"/>
      <c r="AE332" s="210"/>
      <c r="AF332" s="331"/>
      <c r="AG332" s="209"/>
      <c r="AH332" s="210"/>
      <c r="AI332" s="209"/>
      <c r="AJ332" s="209"/>
      <c r="AK332" s="210"/>
      <c r="AL332" s="209"/>
      <c r="AM332" s="209"/>
      <c r="AN332" s="210"/>
      <c r="AO332" s="209"/>
      <c r="AP332" s="209"/>
      <c r="AQ332" s="210"/>
      <c r="AR332" s="209"/>
      <c r="AS332" s="209"/>
      <c r="AT332" s="210"/>
      <c r="AU332" s="209"/>
      <c r="AV332" s="209"/>
      <c r="AW332" s="210"/>
      <c r="AX332" s="209"/>
      <c r="AY332" s="209"/>
      <c r="AZ332" s="210"/>
      <c r="BA332" s="209"/>
      <c r="BB332" s="209"/>
      <c r="BC332" s="210"/>
      <c r="BD332" s="209"/>
      <c r="BE332" s="209"/>
      <c r="BF332" s="210"/>
      <c r="BG332" s="209"/>
      <c r="BH332" s="209"/>
      <c r="BI332" s="210"/>
      <c r="BJ332" s="55">
        <f t="shared" si="45"/>
        <v>0</v>
      </c>
      <c r="BK332" s="55">
        <f t="shared" si="45"/>
        <v>0</v>
      </c>
      <c r="BL332" s="210"/>
      <c r="BM332" s="269">
        <f t="shared" si="43"/>
        <v>0</v>
      </c>
    </row>
    <row r="333" spans="1:65" hidden="1" x14ac:dyDescent="0.55000000000000004">
      <c r="A333" s="216"/>
      <c r="B333" s="217"/>
      <c r="C333" s="217"/>
      <c r="D333" s="214"/>
      <c r="E333" s="91" t="s">
        <v>124</v>
      </c>
      <c r="F333" s="214"/>
      <c r="G333" s="217"/>
      <c r="H333" s="219"/>
      <c r="I333" s="226"/>
      <c r="J333" s="209"/>
      <c r="K333" s="209"/>
      <c r="L333" s="209"/>
      <c r="M333" s="209"/>
      <c r="N333" s="210"/>
      <c r="O333" s="210"/>
      <c r="P333" s="211" t="e">
        <f t="shared" si="44"/>
        <v>#DIV/0!</v>
      </c>
      <c r="Q333" s="330"/>
      <c r="R333" s="330"/>
      <c r="S333" s="210"/>
      <c r="T333" s="209"/>
      <c r="U333" s="209"/>
      <c r="V333" s="210"/>
      <c r="W333" s="209"/>
      <c r="X333" s="209"/>
      <c r="Y333" s="210"/>
      <c r="Z333" s="209"/>
      <c r="AA333" s="209"/>
      <c r="AB333" s="210"/>
      <c r="AC333" s="209"/>
      <c r="AD333" s="209"/>
      <c r="AE333" s="210"/>
      <c r="AF333" s="331"/>
      <c r="AG333" s="209"/>
      <c r="AH333" s="210"/>
      <c r="AI333" s="209"/>
      <c r="AJ333" s="209"/>
      <c r="AK333" s="210"/>
      <c r="AL333" s="209"/>
      <c r="AM333" s="209"/>
      <c r="AN333" s="210"/>
      <c r="AO333" s="209"/>
      <c r="AP333" s="209"/>
      <c r="AQ333" s="210"/>
      <c r="AR333" s="209"/>
      <c r="AS333" s="209"/>
      <c r="AT333" s="210"/>
      <c r="AU333" s="209"/>
      <c r="AV333" s="209"/>
      <c r="AW333" s="210"/>
      <c r="AX333" s="209"/>
      <c r="AY333" s="209"/>
      <c r="AZ333" s="210"/>
      <c r="BA333" s="209"/>
      <c r="BB333" s="209"/>
      <c r="BC333" s="210"/>
      <c r="BD333" s="209"/>
      <c r="BE333" s="209"/>
      <c r="BF333" s="210"/>
      <c r="BG333" s="209"/>
      <c r="BH333" s="209"/>
      <c r="BI333" s="210"/>
      <c r="BJ333" s="55">
        <f t="shared" si="45"/>
        <v>0</v>
      </c>
      <c r="BK333" s="55">
        <f t="shared" si="45"/>
        <v>0</v>
      </c>
      <c r="BL333" s="210"/>
      <c r="BM333" s="269">
        <f t="shared" si="43"/>
        <v>0</v>
      </c>
    </row>
    <row r="334" spans="1:65" hidden="1" x14ac:dyDescent="0.55000000000000004">
      <c r="A334" s="216"/>
      <c r="B334" s="217"/>
      <c r="C334" s="217"/>
      <c r="D334" s="214"/>
      <c r="E334" s="217"/>
      <c r="F334" s="227" t="s">
        <v>125</v>
      </c>
      <c r="G334" s="217"/>
      <c r="H334" s="219"/>
      <c r="I334" s="226"/>
      <c r="J334" s="209"/>
      <c r="K334" s="209"/>
      <c r="L334" s="209"/>
      <c r="M334" s="209"/>
      <c r="N334" s="210"/>
      <c r="O334" s="210"/>
      <c r="P334" s="211" t="e">
        <f t="shared" si="44"/>
        <v>#DIV/0!</v>
      </c>
      <c r="Q334" s="330"/>
      <c r="R334" s="330"/>
      <c r="S334" s="210"/>
      <c r="T334" s="209"/>
      <c r="U334" s="209"/>
      <c r="V334" s="210"/>
      <c r="W334" s="209"/>
      <c r="X334" s="209"/>
      <c r="Y334" s="210"/>
      <c r="Z334" s="209"/>
      <c r="AA334" s="209"/>
      <c r="AB334" s="210"/>
      <c r="AC334" s="209"/>
      <c r="AD334" s="209"/>
      <c r="AE334" s="210"/>
      <c r="AF334" s="331"/>
      <c r="AG334" s="209"/>
      <c r="AH334" s="210"/>
      <c r="AI334" s="209"/>
      <c r="AJ334" s="209"/>
      <c r="AK334" s="210"/>
      <c r="AL334" s="209"/>
      <c r="AM334" s="209"/>
      <c r="AN334" s="210"/>
      <c r="AO334" s="209"/>
      <c r="AP334" s="209"/>
      <c r="AQ334" s="210"/>
      <c r="AR334" s="209"/>
      <c r="AS334" s="209"/>
      <c r="AT334" s="210"/>
      <c r="AU334" s="209"/>
      <c r="AV334" s="209"/>
      <c r="AW334" s="210"/>
      <c r="AX334" s="209"/>
      <c r="AY334" s="209"/>
      <c r="AZ334" s="210"/>
      <c r="BA334" s="209"/>
      <c r="BB334" s="209"/>
      <c r="BC334" s="210"/>
      <c r="BD334" s="209"/>
      <c r="BE334" s="209"/>
      <c r="BF334" s="210"/>
      <c r="BG334" s="209"/>
      <c r="BH334" s="209"/>
      <c r="BI334" s="210"/>
      <c r="BJ334" s="55">
        <f t="shared" si="45"/>
        <v>0</v>
      </c>
      <c r="BK334" s="55">
        <f t="shared" si="45"/>
        <v>0</v>
      </c>
      <c r="BL334" s="210"/>
      <c r="BM334" s="269">
        <f t="shared" si="43"/>
        <v>0</v>
      </c>
    </row>
    <row r="335" spans="1:65" hidden="1" x14ac:dyDescent="0.55000000000000004">
      <c r="A335" s="216"/>
      <c r="B335" s="217"/>
      <c r="C335" s="217"/>
      <c r="D335" s="214"/>
      <c r="E335" s="217"/>
      <c r="F335" s="93"/>
      <c r="G335" s="217"/>
      <c r="H335" s="223" t="s">
        <v>119</v>
      </c>
      <c r="I335" s="226"/>
      <c r="J335" s="209"/>
      <c r="K335" s="209"/>
      <c r="L335" s="209"/>
      <c r="M335" s="209"/>
      <c r="N335" s="210"/>
      <c r="O335" s="210"/>
      <c r="P335" s="211" t="e">
        <f t="shared" si="44"/>
        <v>#DIV/0!</v>
      </c>
      <c r="Q335" s="330"/>
      <c r="R335" s="330"/>
      <c r="S335" s="210"/>
      <c r="T335" s="209"/>
      <c r="U335" s="209"/>
      <c r="V335" s="210"/>
      <c r="W335" s="209"/>
      <c r="X335" s="209"/>
      <c r="Y335" s="210"/>
      <c r="Z335" s="209"/>
      <c r="AA335" s="209"/>
      <c r="AB335" s="210"/>
      <c r="AC335" s="209"/>
      <c r="AD335" s="209"/>
      <c r="AE335" s="210"/>
      <c r="AF335" s="331"/>
      <c r="AG335" s="209"/>
      <c r="AH335" s="210"/>
      <c r="AI335" s="209"/>
      <c r="AJ335" s="209"/>
      <c r="AK335" s="210"/>
      <c r="AL335" s="209"/>
      <c r="AM335" s="209"/>
      <c r="AN335" s="210"/>
      <c r="AO335" s="209"/>
      <c r="AP335" s="209"/>
      <c r="AQ335" s="210"/>
      <c r="AR335" s="209"/>
      <c r="AS335" s="209"/>
      <c r="AT335" s="210"/>
      <c r="AU335" s="209"/>
      <c r="AV335" s="209"/>
      <c r="AW335" s="210"/>
      <c r="AX335" s="209"/>
      <c r="AY335" s="209"/>
      <c r="AZ335" s="210"/>
      <c r="BA335" s="209"/>
      <c r="BB335" s="209"/>
      <c r="BC335" s="210"/>
      <c r="BD335" s="209"/>
      <c r="BE335" s="209"/>
      <c r="BF335" s="210"/>
      <c r="BG335" s="209"/>
      <c r="BH335" s="209"/>
      <c r="BI335" s="210"/>
      <c r="BJ335" s="55">
        <f t="shared" si="45"/>
        <v>0</v>
      </c>
      <c r="BK335" s="55">
        <f t="shared" si="45"/>
        <v>0</v>
      </c>
      <c r="BL335" s="210"/>
      <c r="BM335" s="269">
        <f t="shared" si="43"/>
        <v>0</v>
      </c>
    </row>
    <row r="336" spans="1:65" hidden="1" x14ac:dyDescent="0.55000000000000004">
      <c r="A336" s="216"/>
      <c r="B336" s="217"/>
      <c r="C336" s="217"/>
      <c r="D336" s="214" t="s">
        <v>77</v>
      </c>
      <c r="E336" s="217"/>
      <c r="F336" s="217"/>
      <c r="G336" s="217"/>
      <c r="H336" s="219"/>
      <c r="I336" s="226"/>
      <c r="J336" s="209"/>
      <c r="K336" s="209"/>
      <c r="L336" s="209"/>
      <c r="M336" s="209"/>
      <c r="N336" s="210"/>
      <c r="O336" s="210"/>
      <c r="P336" s="211" t="e">
        <f t="shared" si="44"/>
        <v>#DIV/0!</v>
      </c>
      <c r="Q336" s="330"/>
      <c r="R336" s="330"/>
      <c r="S336" s="210"/>
      <c r="T336" s="209"/>
      <c r="U336" s="209"/>
      <c r="V336" s="210"/>
      <c r="W336" s="209"/>
      <c r="X336" s="209"/>
      <c r="Y336" s="210"/>
      <c r="Z336" s="209"/>
      <c r="AA336" s="209"/>
      <c r="AB336" s="210"/>
      <c r="AC336" s="209"/>
      <c r="AD336" s="209"/>
      <c r="AE336" s="210"/>
      <c r="AF336" s="331"/>
      <c r="AG336" s="209"/>
      <c r="AH336" s="210"/>
      <c r="AI336" s="209"/>
      <c r="AJ336" s="209"/>
      <c r="AK336" s="210"/>
      <c r="AL336" s="209"/>
      <c r="AM336" s="209"/>
      <c r="AN336" s="210"/>
      <c r="AO336" s="209"/>
      <c r="AP336" s="209"/>
      <c r="AQ336" s="210"/>
      <c r="AR336" s="209"/>
      <c r="AS336" s="209"/>
      <c r="AT336" s="210"/>
      <c r="AU336" s="209"/>
      <c r="AV336" s="209"/>
      <c r="AW336" s="210"/>
      <c r="AX336" s="209"/>
      <c r="AY336" s="209"/>
      <c r="AZ336" s="210"/>
      <c r="BA336" s="209"/>
      <c r="BB336" s="209"/>
      <c r="BC336" s="210"/>
      <c r="BD336" s="209"/>
      <c r="BE336" s="209"/>
      <c r="BF336" s="210"/>
      <c r="BG336" s="209"/>
      <c r="BH336" s="209"/>
      <c r="BI336" s="210"/>
      <c r="BJ336" s="55">
        <f t="shared" si="45"/>
        <v>0</v>
      </c>
      <c r="BK336" s="55">
        <f t="shared" si="45"/>
        <v>0</v>
      </c>
      <c r="BL336" s="210"/>
      <c r="BM336" s="269">
        <f t="shared" si="43"/>
        <v>0</v>
      </c>
    </row>
    <row r="337" spans="1:65" hidden="1" x14ac:dyDescent="0.55000000000000004">
      <c r="A337" s="216"/>
      <c r="B337" s="217"/>
      <c r="C337" s="217"/>
      <c r="D337" s="214"/>
      <c r="E337" s="214" t="s">
        <v>78</v>
      </c>
      <c r="F337" s="217"/>
      <c r="G337" s="217"/>
      <c r="H337" s="219"/>
      <c r="I337" s="226"/>
      <c r="J337" s="209"/>
      <c r="K337" s="209"/>
      <c r="L337" s="209"/>
      <c r="M337" s="209"/>
      <c r="N337" s="210"/>
      <c r="O337" s="210"/>
      <c r="P337" s="211" t="e">
        <f t="shared" si="44"/>
        <v>#DIV/0!</v>
      </c>
      <c r="Q337" s="330"/>
      <c r="R337" s="330"/>
      <c r="S337" s="210"/>
      <c r="T337" s="209"/>
      <c r="U337" s="209"/>
      <c r="V337" s="210"/>
      <c r="W337" s="209"/>
      <c r="X337" s="209"/>
      <c r="Y337" s="210"/>
      <c r="Z337" s="209"/>
      <c r="AA337" s="209"/>
      <c r="AB337" s="210"/>
      <c r="AC337" s="209"/>
      <c r="AD337" s="209"/>
      <c r="AE337" s="210"/>
      <c r="AF337" s="331"/>
      <c r="AG337" s="209"/>
      <c r="AH337" s="210"/>
      <c r="AI337" s="209"/>
      <c r="AJ337" s="209"/>
      <c r="AK337" s="210"/>
      <c r="AL337" s="209"/>
      <c r="AM337" s="209"/>
      <c r="AN337" s="210"/>
      <c r="AO337" s="209"/>
      <c r="AP337" s="209"/>
      <c r="AQ337" s="210"/>
      <c r="AR337" s="209"/>
      <c r="AS337" s="209"/>
      <c r="AT337" s="210"/>
      <c r="AU337" s="209"/>
      <c r="AV337" s="209"/>
      <c r="AW337" s="210"/>
      <c r="AX337" s="209"/>
      <c r="AY337" s="209"/>
      <c r="AZ337" s="210"/>
      <c r="BA337" s="209"/>
      <c r="BB337" s="209"/>
      <c r="BC337" s="210"/>
      <c r="BD337" s="209"/>
      <c r="BE337" s="209"/>
      <c r="BF337" s="210"/>
      <c r="BG337" s="209"/>
      <c r="BH337" s="209"/>
      <c r="BI337" s="210"/>
      <c r="BJ337" s="55">
        <f t="shared" si="45"/>
        <v>0</v>
      </c>
      <c r="BK337" s="55">
        <f t="shared" si="45"/>
        <v>0</v>
      </c>
      <c r="BL337" s="210"/>
      <c r="BM337" s="269">
        <f t="shared" ref="BM337:BM395" si="46">SUM(Z337,AL337,AX337,BJ337)</f>
        <v>0</v>
      </c>
    </row>
    <row r="338" spans="1:65" hidden="1" x14ac:dyDescent="0.55000000000000004">
      <c r="A338" s="216"/>
      <c r="B338" s="217"/>
      <c r="C338" s="217"/>
      <c r="D338" s="214"/>
      <c r="E338" s="217"/>
      <c r="F338" s="214" t="s">
        <v>79</v>
      </c>
      <c r="G338" s="217"/>
      <c r="H338" s="219"/>
      <c r="I338" s="226"/>
      <c r="J338" s="209"/>
      <c r="K338" s="209"/>
      <c r="L338" s="209"/>
      <c r="M338" s="209"/>
      <c r="N338" s="210"/>
      <c r="O338" s="210"/>
      <c r="P338" s="211" t="e">
        <f t="shared" si="44"/>
        <v>#DIV/0!</v>
      </c>
      <c r="Q338" s="330"/>
      <c r="R338" s="330"/>
      <c r="S338" s="210"/>
      <c r="T338" s="209"/>
      <c r="U338" s="209"/>
      <c r="V338" s="210"/>
      <c r="W338" s="209"/>
      <c r="X338" s="209"/>
      <c r="Y338" s="210"/>
      <c r="Z338" s="209"/>
      <c r="AA338" s="209"/>
      <c r="AB338" s="210"/>
      <c r="AC338" s="209"/>
      <c r="AD338" s="209"/>
      <c r="AE338" s="210"/>
      <c r="AF338" s="331"/>
      <c r="AG338" s="209"/>
      <c r="AH338" s="210"/>
      <c r="AI338" s="209"/>
      <c r="AJ338" s="209"/>
      <c r="AK338" s="210"/>
      <c r="AL338" s="209"/>
      <c r="AM338" s="209"/>
      <c r="AN338" s="210"/>
      <c r="AO338" s="209"/>
      <c r="AP338" s="209"/>
      <c r="AQ338" s="210"/>
      <c r="AR338" s="209"/>
      <c r="AS338" s="209"/>
      <c r="AT338" s="210"/>
      <c r="AU338" s="209"/>
      <c r="AV338" s="209"/>
      <c r="AW338" s="210"/>
      <c r="AX338" s="209"/>
      <c r="AY338" s="209"/>
      <c r="AZ338" s="210"/>
      <c r="BA338" s="209"/>
      <c r="BB338" s="209"/>
      <c r="BC338" s="210"/>
      <c r="BD338" s="209"/>
      <c r="BE338" s="209"/>
      <c r="BF338" s="210"/>
      <c r="BG338" s="209"/>
      <c r="BH338" s="209"/>
      <c r="BI338" s="210"/>
      <c r="BJ338" s="55">
        <f t="shared" si="45"/>
        <v>0</v>
      </c>
      <c r="BK338" s="55">
        <f t="shared" si="45"/>
        <v>0</v>
      </c>
      <c r="BL338" s="210"/>
      <c r="BM338" s="269">
        <f t="shared" si="46"/>
        <v>0</v>
      </c>
    </row>
    <row r="339" spans="1:65" hidden="1" x14ac:dyDescent="0.55000000000000004">
      <c r="A339" s="216"/>
      <c r="B339" s="217"/>
      <c r="C339" s="217"/>
      <c r="D339" s="217"/>
      <c r="E339" s="217"/>
      <c r="F339" s="217"/>
      <c r="G339" s="217"/>
      <c r="H339" s="223" t="s">
        <v>119</v>
      </c>
      <c r="I339" s="226"/>
      <c r="J339" s="209"/>
      <c r="K339" s="209"/>
      <c r="L339" s="209"/>
      <c r="M339" s="209"/>
      <c r="N339" s="210"/>
      <c r="O339" s="210"/>
      <c r="P339" s="211" t="e">
        <f t="shared" si="44"/>
        <v>#DIV/0!</v>
      </c>
      <c r="Q339" s="330"/>
      <c r="R339" s="330"/>
      <c r="S339" s="210"/>
      <c r="T339" s="209"/>
      <c r="U339" s="209"/>
      <c r="V339" s="210"/>
      <c r="W339" s="209"/>
      <c r="X339" s="209"/>
      <c r="Y339" s="210"/>
      <c r="Z339" s="209"/>
      <c r="AA339" s="209"/>
      <c r="AB339" s="210"/>
      <c r="AC339" s="209"/>
      <c r="AD339" s="209"/>
      <c r="AE339" s="210"/>
      <c r="AF339" s="331"/>
      <c r="AG339" s="209"/>
      <c r="AH339" s="210"/>
      <c r="AI339" s="209"/>
      <c r="AJ339" s="209"/>
      <c r="AK339" s="210"/>
      <c r="AL339" s="209"/>
      <c r="AM339" s="209"/>
      <c r="AN339" s="210"/>
      <c r="AO339" s="209"/>
      <c r="AP339" s="209"/>
      <c r="AQ339" s="210"/>
      <c r="AR339" s="209"/>
      <c r="AS339" s="209"/>
      <c r="AT339" s="210"/>
      <c r="AU339" s="209"/>
      <c r="AV339" s="209"/>
      <c r="AW339" s="210"/>
      <c r="AX339" s="209"/>
      <c r="AY339" s="209"/>
      <c r="AZ339" s="210"/>
      <c r="BA339" s="209"/>
      <c r="BB339" s="209"/>
      <c r="BC339" s="210"/>
      <c r="BD339" s="209"/>
      <c r="BE339" s="209"/>
      <c r="BF339" s="210"/>
      <c r="BG339" s="209"/>
      <c r="BH339" s="209"/>
      <c r="BI339" s="210"/>
      <c r="BJ339" s="55">
        <f t="shared" si="45"/>
        <v>0</v>
      </c>
      <c r="BK339" s="55">
        <f t="shared" si="45"/>
        <v>0</v>
      </c>
      <c r="BL339" s="210"/>
      <c r="BM339" s="269">
        <f t="shared" si="46"/>
        <v>0</v>
      </c>
    </row>
    <row r="340" spans="1:65" hidden="1" x14ac:dyDescent="0.55000000000000004">
      <c r="A340" s="216"/>
      <c r="B340" s="217"/>
      <c r="C340" s="217"/>
      <c r="D340" s="214"/>
      <c r="E340" s="217"/>
      <c r="F340" s="214" t="s">
        <v>126</v>
      </c>
      <c r="G340" s="217"/>
      <c r="H340" s="219"/>
      <c r="I340" s="226"/>
      <c r="J340" s="209"/>
      <c r="K340" s="209"/>
      <c r="L340" s="209"/>
      <c r="M340" s="209"/>
      <c r="N340" s="210"/>
      <c r="O340" s="210"/>
      <c r="P340" s="211" t="e">
        <f t="shared" si="44"/>
        <v>#DIV/0!</v>
      </c>
      <c r="Q340" s="330"/>
      <c r="R340" s="330"/>
      <c r="S340" s="210"/>
      <c r="T340" s="209"/>
      <c r="U340" s="209"/>
      <c r="V340" s="210"/>
      <c r="W340" s="209"/>
      <c r="X340" s="209"/>
      <c r="Y340" s="210"/>
      <c r="Z340" s="209"/>
      <c r="AA340" s="209"/>
      <c r="AB340" s="210"/>
      <c r="AC340" s="209"/>
      <c r="AD340" s="209"/>
      <c r="AE340" s="210"/>
      <c r="AF340" s="331"/>
      <c r="AG340" s="209"/>
      <c r="AH340" s="210"/>
      <c r="AI340" s="209"/>
      <c r="AJ340" s="209"/>
      <c r="AK340" s="210"/>
      <c r="AL340" s="209"/>
      <c r="AM340" s="209"/>
      <c r="AN340" s="210"/>
      <c r="AO340" s="209"/>
      <c r="AP340" s="209"/>
      <c r="AQ340" s="210"/>
      <c r="AR340" s="209"/>
      <c r="AS340" s="209"/>
      <c r="AT340" s="210"/>
      <c r="AU340" s="209"/>
      <c r="AV340" s="209"/>
      <c r="AW340" s="210"/>
      <c r="AX340" s="209"/>
      <c r="AY340" s="209"/>
      <c r="AZ340" s="210"/>
      <c r="BA340" s="209"/>
      <c r="BB340" s="209"/>
      <c r="BC340" s="210"/>
      <c r="BD340" s="209"/>
      <c r="BE340" s="209"/>
      <c r="BF340" s="210"/>
      <c r="BG340" s="209"/>
      <c r="BH340" s="209"/>
      <c r="BI340" s="210"/>
      <c r="BJ340" s="55">
        <f t="shared" si="45"/>
        <v>0</v>
      </c>
      <c r="BK340" s="55">
        <f t="shared" si="45"/>
        <v>0</v>
      </c>
      <c r="BL340" s="210"/>
      <c r="BM340" s="269">
        <f t="shared" si="46"/>
        <v>0</v>
      </c>
    </row>
    <row r="341" spans="1:65" hidden="1" x14ac:dyDescent="0.55000000000000004">
      <c r="A341" s="216"/>
      <c r="B341" s="217"/>
      <c r="C341" s="217"/>
      <c r="D341" s="217"/>
      <c r="E341" s="217"/>
      <c r="F341" s="217"/>
      <c r="G341" s="217"/>
      <c r="H341" s="223" t="s">
        <v>119</v>
      </c>
      <c r="I341" s="226"/>
      <c r="J341" s="209"/>
      <c r="K341" s="209"/>
      <c r="L341" s="209"/>
      <c r="M341" s="209"/>
      <c r="N341" s="210"/>
      <c r="O341" s="210"/>
      <c r="P341" s="211" t="e">
        <f t="shared" si="44"/>
        <v>#DIV/0!</v>
      </c>
      <c r="Q341" s="330"/>
      <c r="R341" s="330"/>
      <c r="S341" s="210"/>
      <c r="T341" s="209"/>
      <c r="U341" s="209"/>
      <c r="V341" s="210"/>
      <c r="W341" s="209"/>
      <c r="X341" s="209"/>
      <c r="Y341" s="210"/>
      <c r="Z341" s="209"/>
      <c r="AA341" s="209"/>
      <c r="AB341" s="210"/>
      <c r="AC341" s="209"/>
      <c r="AD341" s="209"/>
      <c r="AE341" s="210"/>
      <c r="AF341" s="331"/>
      <c r="AG341" s="209"/>
      <c r="AH341" s="210"/>
      <c r="AI341" s="209"/>
      <c r="AJ341" s="209"/>
      <c r="AK341" s="210"/>
      <c r="AL341" s="209"/>
      <c r="AM341" s="209"/>
      <c r="AN341" s="210"/>
      <c r="AO341" s="209"/>
      <c r="AP341" s="209"/>
      <c r="AQ341" s="210"/>
      <c r="AR341" s="209"/>
      <c r="AS341" s="209"/>
      <c r="AT341" s="210"/>
      <c r="AU341" s="209"/>
      <c r="AV341" s="209"/>
      <c r="AW341" s="210"/>
      <c r="AX341" s="209"/>
      <c r="AY341" s="209"/>
      <c r="AZ341" s="210"/>
      <c r="BA341" s="209"/>
      <c r="BB341" s="209"/>
      <c r="BC341" s="210"/>
      <c r="BD341" s="209"/>
      <c r="BE341" s="209"/>
      <c r="BF341" s="210"/>
      <c r="BG341" s="209"/>
      <c r="BH341" s="209"/>
      <c r="BI341" s="210"/>
      <c r="BJ341" s="55">
        <f t="shared" si="45"/>
        <v>0</v>
      </c>
      <c r="BK341" s="55">
        <f t="shared" si="45"/>
        <v>0</v>
      </c>
      <c r="BL341" s="210"/>
      <c r="BM341" s="269">
        <f t="shared" si="46"/>
        <v>0</v>
      </c>
    </row>
    <row r="342" spans="1:65" hidden="1" x14ac:dyDescent="0.55000000000000004">
      <c r="A342" s="216"/>
      <c r="B342" s="217"/>
      <c r="C342" s="217"/>
      <c r="D342" s="214" t="s">
        <v>70</v>
      </c>
      <c r="E342" s="217"/>
      <c r="F342" s="217"/>
      <c r="G342" s="217"/>
      <c r="H342" s="219"/>
      <c r="I342" s="226"/>
      <c r="J342" s="209"/>
      <c r="K342" s="209"/>
      <c r="L342" s="209"/>
      <c r="M342" s="209"/>
      <c r="N342" s="210"/>
      <c r="O342" s="210"/>
      <c r="P342" s="211" t="e">
        <f t="shared" si="44"/>
        <v>#DIV/0!</v>
      </c>
      <c r="Q342" s="330"/>
      <c r="R342" s="330"/>
      <c r="S342" s="210"/>
      <c r="T342" s="209"/>
      <c r="U342" s="209"/>
      <c r="V342" s="210"/>
      <c r="W342" s="209"/>
      <c r="X342" s="209"/>
      <c r="Y342" s="210"/>
      <c r="Z342" s="209"/>
      <c r="AA342" s="209"/>
      <c r="AB342" s="210"/>
      <c r="AC342" s="209"/>
      <c r="AD342" s="209"/>
      <c r="AE342" s="210"/>
      <c r="AF342" s="331"/>
      <c r="AG342" s="209"/>
      <c r="AH342" s="210"/>
      <c r="AI342" s="209"/>
      <c r="AJ342" s="209"/>
      <c r="AK342" s="210"/>
      <c r="AL342" s="209"/>
      <c r="AM342" s="209"/>
      <c r="AN342" s="210"/>
      <c r="AO342" s="209"/>
      <c r="AP342" s="209"/>
      <c r="AQ342" s="210"/>
      <c r="AR342" s="209"/>
      <c r="AS342" s="209"/>
      <c r="AT342" s="210"/>
      <c r="AU342" s="209"/>
      <c r="AV342" s="209"/>
      <c r="AW342" s="210"/>
      <c r="AX342" s="209"/>
      <c r="AY342" s="209"/>
      <c r="AZ342" s="210"/>
      <c r="BA342" s="209"/>
      <c r="BB342" s="209"/>
      <c r="BC342" s="210"/>
      <c r="BD342" s="209"/>
      <c r="BE342" s="209"/>
      <c r="BF342" s="210"/>
      <c r="BG342" s="209"/>
      <c r="BH342" s="209"/>
      <c r="BI342" s="210"/>
      <c r="BJ342" s="55">
        <f t="shared" si="45"/>
        <v>0</v>
      </c>
      <c r="BK342" s="55">
        <f t="shared" si="45"/>
        <v>0</v>
      </c>
      <c r="BL342" s="210"/>
      <c r="BM342" s="269">
        <f t="shared" si="46"/>
        <v>0</v>
      </c>
    </row>
    <row r="343" spans="1:65" hidden="1" x14ac:dyDescent="0.55000000000000004">
      <c r="A343" s="216"/>
      <c r="B343" s="217"/>
      <c r="C343" s="217"/>
      <c r="D343" s="214"/>
      <c r="E343" s="214" t="s">
        <v>71</v>
      </c>
      <c r="F343" s="217"/>
      <c r="G343" s="217"/>
      <c r="H343" s="219"/>
      <c r="I343" s="226"/>
      <c r="J343" s="209"/>
      <c r="K343" s="209"/>
      <c r="L343" s="209"/>
      <c r="M343" s="209"/>
      <c r="N343" s="210"/>
      <c r="O343" s="210"/>
      <c r="P343" s="211" t="e">
        <f t="shared" si="44"/>
        <v>#DIV/0!</v>
      </c>
      <c r="Q343" s="330"/>
      <c r="R343" s="330"/>
      <c r="S343" s="210"/>
      <c r="T343" s="209"/>
      <c r="U343" s="209"/>
      <c r="V343" s="210"/>
      <c r="W343" s="209"/>
      <c r="X343" s="209"/>
      <c r="Y343" s="210"/>
      <c r="Z343" s="209"/>
      <c r="AA343" s="209"/>
      <c r="AB343" s="210"/>
      <c r="AC343" s="209"/>
      <c r="AD343" s="209"/>
      <c r="AE343" s="210"/>
      <c r="AF343" s="331"/>
      <c r="AG343" s="209"/>
      <c r="AH343" s="210"/>
      <c r="AI343" s="209"/>
      <c r="AJ343" s="209"/>
      <c r="AK343" s="210"/>
      <c r="AL343" s="209"/>
      <c r="AM343" s="209"/>
      <c r="AN343" s="210"/>
      <c r="AO343" s="209"/>
      <c r="AP343" s="209"/>
      <c r="AQ343" s="210"/>
      <c r="AR343" s="209"/>
      <c r="AS343" s="209"/>
      <c r="AT343" s="210"/>
      <c r="AU343" s="209"/>
      <c r="AV343" s="209"/>
      <c r="AW343" s="210"/>
      <c r="AX343" s="209"/>
      <c r="AY343" s="209"/>
      <c r="AZ343" s="210"/>
      <c r="BA343" s="209"/>
      <c r="BB343" s="209"/>
      <c r="BC343" s="210"/>
      <c r="BD343" s="209"/>
      <c r="BE343" s="209"/>
      <c r="BF343" s="210"/>
      <c r="BG343" s="209"/>
      <c r="BH343" s="209"/>
      <c r="BI343" s="210"/>
      <c r="BJ343" s="55">
        <f t="shared" si="45"/>
        <v>0</v>
      </c>
      <c r="BK343" s="55">
        <f t="shared" si="45"/>
        <v>0</v>
      </c>
      <c r="BL343" s="210"/>
      <c r="BM343" s="269">
        <f t="shared" si="46"/>
        <v>0</v>
      </c>
    </row>
    <row r="344" spans="1:65" hidden="1" x14ac:dyDescent="0.55000000000000004">
      <c r="A344" s="216"/>
      <c r="B344" s="217"/>
      <c r="C344" s="217"/>
      <c r="D344" s="214"/>
      <c r="E344" s="92"/>
      <c r="F344" s="217"/>
      <c r="G344" s="217"/>
      <c r="H344" s="223" t="s">
        <v>119</v>
      </c>
      <c r="I344" s="226"/>
      <c r="J344" s="209"/>
      <c r="K344" s="209"/>
      <c r="L344" s="209"/>
      <c r="M344" s="209"/>
      <c r="N344" s="210"/>
      <c r="O344" s="210"/>
      <c r="P344" s="211" t="e">
        <f t="shared" si="44"/>
        <v>#DIV/0!</v>
      </c>
      <c r="Q344" s="330"/>
      <c r="R344" s="330"/>
      <c r="S344" s="210"/>
      <c r="T344" s="209"/>
      <c r="U344" s="209"/>
      <c r="V344" s="210"/>
      <c r="W344" s="209"/>
      <c r="X344" s="209"/>
      <c r="Y344" s="210"/>
      <c r="Z344" s="209"/>
      <c r="AA344" s="209"/>
      <c r="AB344" s="210"/>
      <c r="AC344" s="209"/>
      <c r="AD344" s="209"/>
      <c r="AE344" s="210"/>
      <c r="AF344" s="331"/>
      <c r="AG344" s="209"/>
      <c r="AH344" s="210"/>
      <c r="AI344" s="209"/>
      <c r="AJ344" s="209"/>
      <c r="AK344" s="210"/>
      <c r="AL344" s="209"/>
      <c r="AM344" s="209"/>
      <c r="AN344" s="210"/>
      <c r="AO344" s="209"/>
      <c r="AP344" s="209"/>
      <c r="AQ344" s="210"/>
      <c r="AR344" s="209"/>
      <c r="AS344" s="209"/>
      <c r="AT344" s="210"/>
      <c r="AU344" s="209"/>
      <c r="AV344" s="209"/>
      <c r="AW344" s="210"/>
      <c r="AX344" s="209"/>
      <c r="AY344" s="209"/>
      <c r="AZ344" s="210"/>
      <c r="BA344" s="209"/>
      <c r="BB344" s="209"/>
      <c r="BC344" s="210"/>
      <c r="BD344" s="209"/>
      <c r="BE344" s="209"/>
      <c r="BF344" s="210"/>
      <c r="BG344" s="209"/>
      <c r="BH344" s="209"/>
      <c r="BI344" s="210"/>
      <c r="BJ344" s="55">
        <f t="shared" si="45"/>
        <v>0</v>
      </c>
      <c r="BK344" s="55">
        <f t="shared" si="45"/>
        <v>0</v>
      </c>
      <c r="BL344" s="210"/>
      <c r="BM344" s="269">
        <f t="shared" si="46"/>
        <v>0</v>
      </c>
    </row>
    <row r="345" spans="1:65" hidden="1" x14ac:dyDescent="0.55000000000000004">
      <c r="A345" s="216"/>
      <c r="B345" s="217"/>
      <c r="C345" s="217"/>
      <c r="D345" s="214"/>
      <c r="E345" s="227" t="s">
        <v>127</v>
      </c>
      <c r="F345" s="92"/>
      <c r="G345" s="217"/>
      <c r="H345" s="219"/>
      <c r="I345" s="226"/>
      <c r="J345" s="209"/>
      <c r="K345" s="209"/>
      <c r="L345" s="209"/>
      <c r="M345" s="209"/>
      <c r="N345" s="210"/>
      <c r="O345" s="210"/>
      <c r="P345" s="211" t="e">
        <f t="shared" si="44"/>
        <v>#DIV/0!</v>
      </c>
      <c r="Q345" s="330"/>
      <c r="R345" s="330"/>
      <c r="S345" s="210"/>
      <c r="T345" s="209"/>
      <c r="U345" s="209"/>
      <c r="V345" s="210"/>
      <c r="W345" s="209"/>
      <c r="X345" s="209"/>
      <c r="Y345" s="210"/>
      <c r="Z345" s="209"/>
      <c r="AA345" s="209"/>
      <c r="AB345" s="210"/>
      <c r="AC345" s="209"/>
      <c r="AD345" s="209"/>
      <c r="AE345" s="210"/>
      <c r="AF345" s="331"/>
      <c r="AG345" s="209"/>
      <c r="AH345" s="210"/>
      <c r="AI345" s="209"/>
      <c r="AJ345" s="209"/>
      <c r="AK345" s="210"/>
      <c r="AL345" s="209"/>
      <c r="AM345" s="209"/>
      <c r="AN345" s="210"/>
      <c r="AO345" s="209"/>
      <c r="AP345" s="209"/>
      <c r="AQ345" s="210"/>
      <c r="AR345" s="209"/>
      <c r="AS345" s="209"/>
      <c r="AT345" s="210"/>
      <c r="AU345" s="209"/>
      <c r="AV345" s="209"/>
      <c r="AW345" s="210"/>
      <c r="AX345" s="209"/>
      <c r="AY345" s="209"/>
      <c r="AZ345" s="210"/>
      <c r="BA345" s="209"/>
      <c r="BB345" s="209"/>
      <c r="BC345" s="210"/>
      <c r="BD345" s="209"/>
      <c r="BE345" s="209"/>
      <c r="BF345" s="210"/>
      <c r="BG345" s="209"/>
      <c r="BH345" s="209"/>
      <c r="BI345" s="210"/>
      <c r="BJ345" s="55">
        <f t="shared" si="45"/>
        <v>0</v>
      </c>
      <c r="BK345" s="55">
        <f t="shared" si="45"/>
        <v>0</v>
      </c>
      <c r="BL345" s="210"/>
      <c r="BM345" s="269">
        <f t="shared" si="46"/>
        <v>0</v>
      </c>
    </row>
    <row r="346" spans="1:65" hidden="1" x14ac:dyDescent="0.55000000000000004">
      <c r="A346" s="216"/>
      <c r="B346" s="217"/>
      <c r="C346" s="217"/>
      <c r="D346" s="214"/>
      <c r="E346" s="227"/>
      <c r="F346" s="92"/>
      <c r="G346" s="217"/>
      <c r="H346" s="223" t="s">
        <v>119</v>
      </c>
      <c r="I346" s="226"/>
      <c r="J346" s="209"/>
      <c r="K346" s="209"/>
      <c r="L346" s="209"/>
      <c r="M346" s="209"/>
      <c r="N346" s="210"/>
      <c r="O346" s="210"/>
      <c r="P346" s="211" t="e">
        <f t="shared" si="44"/>
        <v>#DIV/0!</v>
      </c>
      <c r="Q346" s="330"/>
      <c r="R346" s="330"/>
      <c r="S346" s="210"/>
      <c r="T346" s="209"/>
      <c r="U346" s="209"/>
      <c r="V346" s="210"/>
      <c r="W346" s="209"/>
      <c r="X346" s="209"/>
      <c r="Y346" s="210"/>
      <c r="Z346" s="209"/>
      <c r="AA346" s="209"/>
      <c r="AB346" s="210"/>
      <c r="AC346" s="209"/>
      <c r="AD346" s="209"/>
      <c r="AE346" s="210"/>
      <c r="AF346" s="331"/>
      <c r="AG346" s="209"/>
      <c r="AH346" s="210"/>
      <c r="AI346" s="209"/>
      <c r="AJ346" s="209"/>
      <c r="AK346" s="210"/>
      <c r="AL346" s="209"/>
      <c r="AM346" s="209"/>
      <c r="AN346" s="210"/>
      <c r="AO346" s="209"/>
      <c r="AP346" s="209"/>
      <c r="AQ346" s="210"/>
      <c r="AR346" s="209"/>
      <c r="AS346" s="209"/>
      <c r="AT346" s="210"/>
      <c r="AU346" s="209"/>
      <c r="AV346" s="209"/>
      <c r="AW346" s="210"/>
      <c r="AX346" s="209"/>
      <c r="AY346" s="209"/>
      <c r="AZ346" s="210"/>
      <c r="BA346" s="209"/>
      <c r="BB346" s="209"/>
      <c r="BC346" s="210"/>
      <c r="BD346" s="209"/>
      <c r="BE346" s="209"/>
      <c r="BF346" s="210"/>
      <c r="BG346" s="209"/>
      <c r="BH346" s="209"/>
      <c r="BI346" s="210"/>
      <c r="BJ346" s="55">
        <f t="shared" si="45"/>
        <v>0</v>
      </c>
      <c r="BK346" s="55">
        <f t="shared" si="45"/>
        <v>0</v>
      </c>
      <c r="BL346" s="210"/>
      <c r="BM346" s="269">
        <f t="shared" si="46"/>
        <v>0</v>
      </c>
    </row>
    <row r="347" spans="1:65" hidden="1" x14ac:dyDescent="0.55000000000000004">
      <c r="A347" s="216"/>
      <c r="B347" s="217"/>
      <c r="C347" s="217"/>
      <c r="D347" s="214" t="s">
        <v>94</v>
      </c>
      <c r="E347" s="214"/>
      <c r="F347" s="214"/>
      <c r="G347" s="217"/>
      <c r="H347" s="219"/>
      <c r="I347" s="226"/>
      <c r="J347" s="209"/>
      <c r="K347" s="209"/>
      <c r="L347" s="209"/>
      <c r="M347" s="209"/>
      <c r="N347" s="210"/>
      <c r="O347" s="210"/>
      <c r="P347" s="211" t="e">
        <f t="shared" si="44"/>
        <v>#DIV/0!</v>
      </c>
      <c r="Q347" s="330"/>
      <c r="R347" s="330"/>
      <c r="S347" s="210"/>
      <c r="T347" s="209"/>
      <c r="U347" s="209"/>
      <c r="V347" s="210"/>
      <c r="W347" s="209"/>
      <c r="X347" s="209"/>
      <c r="Y347" s="210"/>
      <c r="Z347" s="209"/>
      <c r="AA347" s="209"/>
      <c r="AB347" s="210"/>
      <c r="AC347" s="209"/>
      <c r="AD347" s="209"/>
      <c r="AE347" s="210"/>
      <c r="AF347" s="331"/>
      <c r="AG347" s="209"/>
      <c r="AH347" s="210"/>
      <c r="AI347" s="209"/>
      <c r="AJ347" s="209"/>
      <c r="AK347" s="210"/>
      <c r="AL347" s="209"/>
      <c r="AM347" s="209"/>
      <c r="AN347" s="210"/>
      <c r="AO347" s="209"/>
      <c r="AP347" s="209"/>
      <c r="AQ347" s="210"/>
      <c r="AR347" s="209"/>
      <c r="AS347" s="209"/>
      <c r="AT347" s="210"/>
      <c r="AU347" s="209"/>
      <c r="AV347" s="209"/>
      <c r="AW347" s="210"/>
      <c r="AX347" s="209"/>
      <c r="AY347" s="209"/>
      <c r="AZ347" s="210"/>
      <c r="BA347" s="209"/>
      <c r="BB347" s="209"/>
      <c r="BC347" s="210"/>
      <c r="BD347" s="209"/>
      <c r="BE347" s="209"/>
      <c r="BF347" s="210"/>
      <c r="BG347" s="209"/>
      <c r="BH347" s="209"/>
      <c r="BI347" s="210"/>
      <c r="BJ347" s="55">
        <f t="shared" si="45"/>
        <v>0</v>
      </c>
      <c r="BK347" s="55">
        <f t="shared" si="45"/>
        <v>0</v>
      </c>
      <c r="BL347" s="210"/>
      <c r="BM347" s="269">
        <f t="shared" si="46"/>
        <v>0</v>
      </c>
    </row>
    <row r="348" spans="1:65" hidden="1" x14ac:dyDescent="0.55000000000000004">
      <c r="A348" s="216"/>
      <c r="B348" s="217"/>
      <c r="C348" s="217"/>
      <c r="D348" s="214"/>
      <c r="E348" s="214" t="s">
        <v>128</v>
      </c>
      <c r="F348" s="214"/>
      <c r="G348" s="217"/>
      <c r="H348" s="219"/>
      <c r="I348" s="226"/>
      <c r="J348" s="209"/>
      <c r="K348" s="209"/>
      <c r="L348" s="209"/>
      <c r="M348" s="209"/>
      <c r="N348" s="210"/>
      <c r="O348" s="210"/>
      <c r="P348" s="211" t="e">
        <f t="shared" si="44"/>
        <v>#DIV/0!</v>
      </c>
      <c r="Q348" s="330"/>
      <c r="R348" s="330"/>
      <c r="S348" s="210"/>
      <c r="T348" s="209"/>
      <c r="U348" s="209"/>
      <c r="V348" s="210"/>
      <c r="W348" s="209"/>
      <c r="X348" s="209"/>
      <c r="Y348" s="210"/>
      <c r="Z348" s="209"/>
      <c r="AA348" s="209"/>
      <c r="AB348" s="210"/>
      <c r="AC348" s="209"/>
      <c r="AD348" s="209"/>
      <c r="AE348" s="210"/>
      <c r="AF348" s="331"/>
      <c r="AG348" s="209"/>
      <c r="AH348" s="210"/>
      <c r="AI348" s="209"/>
      <c r="AJ348" s="209"/>
      <c r="AK348" s="210"/>
      <c r="AL348" s="209"/>
      <c r="AM348" s="209"/>
      <c r="AN348" s="210"/>
      <c r="AO348" s="209"/>
      <c r="AP348" s="209"/>
      <c r="AQ348" s="210"/>
      <c r="AR348" s="209"/>
      <c r="AS348" s="209"/>
      <c r="AT348" s="210"/>
      <c r="AU348" s="209"/>
      <c r="AV348" s="209"/>
      <c r="AW348" s="210"/>
      <c r="AX348" s="209"/>
      <c r="AY348" s="209"/>
      <c r="AZ348" s="210"/>
      <c r="BA348" s="209"/>
      <c r="BB348" s="209"/>
      <c r="BC348" s="210"/>
      <c r="BD348" s="209"/>
      <c r="BE348" s="209"/>
      <c r="BF348" s="210"/>
      <c r="BG348" s="209"/>
      <c r="BH348" s="209"/>
      <c r="BI348" s="210"/>
      <c r="BJ348" s="55">
        <f t="shared" si="45"/>
        <v>0</v>
      </c>
      <c r="BK348" s="55">
        <f t="shared" si="45"/>
        <v>0</v>
      </c>
      <c r="BL348" s="210"/>
      <c r="BM348" s="269">
        <f t="shared" si="46"/>
        <v>0</v>
      </c>
    </row>
    <row r="349" spans="1:65" hidden="1" x14ac:dyDescent="0.55000000000000004">
      <c r="A349" s="216"/>
      <c r="B349" s="217"/>
      <c r="C349" s="217"/>
      <c r="D349" s="217"/>
      <c r="E349" s="217"/>
      <c r="F349" s="217"/>
      <c r="G349" s="228" t="s">
        <v>129</v>
      </c>
      <c r="H349" s="229"/>
      <c r="I349" s="226"/>
      <c r="J349" s="209"/>
      <c r="K349" s="209"/>
      <c r="L349" s="209"/>
      <c r="M349" s="209"/>
      <c r="N349" s="210"/>
      <c r="O349" s="210"/>
      <c r="P349" s="211" t="e">
        <f t="shared" si="44"/>
        <v>#DIV/0!</v>
      </c>
      <c r="Q349" s="330"/>
      <c r="R349" s="330"/>
      <c r="S349" s="210"/>
      <c r="T349" s="209"/>
      <c r="U349" s="209"/>
      <c r="V349" s="210"/>
      <c r="W349" s="209"/>
      <c r="X349" s="209"/>
      <c r="Y349" s="210"/>
      <c r="Z349" s="209"/>
      <c r="AA349" s="209"/>
      <c r="AB349" s="210"/>
      <c r="AC349" s="209"/>
      <c r="AD349" s="209"/>
      <c r="AE349" s="210"/>
      <c r="AF349" s="331"/>
      <c r="AG349" s="209"/>
      <c r="AH349" s="210"/>
      <c r="AI349" s="209"/>
      <c r="AJ349" s="209"/>
      <c r="AK349" s="210"/>
      <c r="AL349" s="209"/>
      <c r="AM349" s="209"/>
      <c r="AN349" s="210"/>
      <c r="AO349" s="209"/>
      <c r="AP349" s="209"/>
      <c r="AQ349" s="210"/>
      <c r="AR349" s="209"/>
      <c r="AS349" s="209"/>
      <c r="AT349" s="210"/>
      <c r="AU349" s="209"/>
      <c r="AV349" s="209"/>
      <c r="AW349" s="210"/>
      <c r="AX349" s="209"/>
      <c r="AY349" s="209"/>
      <c r="AZ349" s="210"/>
      <c r="BA349" s="209"/>
      <c r="BB349" s="209"/>
      <c r="BC349" s="210"/>
      <c r="BD349" s="209"/>
      <c r="BE349" s="209"/>
      <c r="BF349" s="210"/>
      <c r="BG349" s="209"/>
      <c r="BH349" s="209"/>
      <c r="BI349" s="210"/>
      <c r="BJ349" s="55">
        <f t="shared" si="45"/>
        <v>0</v>
      </c>
      <c r="BK349" s="55">
        <f t="shared" si="45"/>
        <v>0</v>
      </c>
      <c r="BL349" s="210"/>
      <c r="BM349" s="269">
        <f t="shared" si="46"/>
        <v>0</v>
      </c>
    </row>
    <row r="350" spans="1:65" hidden="1" x14ac:dyDescent="0.55000000000000004">
      <c r="A350" s="243"/>
      <c r="B350" s="244"/>
      <c r="C350" s="244"/>
      <c r="D350" s="244"/>
      <c r="E350" s="244"/>
      <c r="F350" s="244"/>
      <c r="G350" s="245"/>
      <c r="H350" s="246" t="s">
        <v>119</v>
      </c>
      <c r="I350" s="226"/>
      <c r="J350" s="209"/>
      <c r="K350" s="209"/>
      <c r="L350" s="209"/>
      <c r="M350" s="209"/>
      <c r="N350" s="210"/>
      <c r="O350" s="210"/>
      <c r="P350" s="211" t="e">
        <f t="shared" si="44"/>
        <v>#DIV/0!</v>
      </c>
      <c r="Q350" s="330"/>
      <c r="R350" s="330"/>
      <c r="S350" s="210"/>
      <c r="T350" s="209"/>
      <c r="U350" s="209"/>
      <c r="V350" s="210"/>
      <c r="W350" s="209"/>
      <c r="X350" s="209"/>
      <c r="Y350" s="210"/>
      <c r="Z350" s="209"/>
      <c r="AA350" s="209"/>
      <c r="AB350" s="210"/>
      <c r="AC350" s="209"/>
      <c r="AD350" s="209"/>
      <c r="AE350" s="210"/>
      <c r="AF350" s="331"/>
      <c r="AG350" s="209"/>
      <c r="AH350" s="210"/>
      <c r="AI350" s="209"/>
      <c r="AJ350" s="209"/>
      <c r="AK350" s="210"/>
      <c r="AL350" s="209"/>
      <c r="AM350" s="209"/>
      <c r="AN350" s="210"/>
      <c r="AO350" s="209"/>
      <c r="AP350" s="209"/>
      <c r="AQ350" s="210"/>
      <c r="AR350" s="209"/>
      <c r="AS350" s="209"/>
      <c r="AT350" s="210"/>
      <c r="AU350" s="209"/>
      <c r="AV350" s="209"/>
      <c r="AW350" s="210"/>
      <c r="AX350" s="209"/>
      <c r="AY350" s="209"/>
      <c r="AZ350" s="210"/>
      <c r="BA350" s="209"/>
      <c r="BB350" s="209"/>
      <c r="BC350" s="210"/>
      <c r="BD350" s="209"/>
      <c r="BE350" s="209"/>
      <c r="BF350" s="210"/>
      <c r="BG350" s="209"/>
      <c r="BH350" s="209"/>
      <c r="BI350" s="210"/>
      <c r="BJ350" s="55">
        <f t="shared" si="45"/>
        <v>0</v>
      </c>
      <c r="BK350" s="55">
        <f t="shared" si="45"/>
        <v>0</v>
      </c>
      <c r="BL350" s="210"/>
      <c r="BM350" s="269">
        <f t="shared" si="46"/>
        <v>0</v>
      </c>
    </row>
    <row r="351" spans="1:65" hidden="1" x14ac:dyDescent="0.55000000000000004">
      <c r="A351" s="247"/>
      <c r="B351" s="248"/>
      <c r="C351" s="248"/>
      <c r="D351" s="249"/>
      <c r="E351" s="248"/>
      <c r="F351" s="249" t="s">
        <v>59</v>
      </c>
      <c r="G351" s="248"/>
      <c r="H351" s="250"/>
      <c r="I351" s="251" t="e">
        <f t="shared" ref="I351:I381" si="47">SUM(J351:U351)</f>
        <v>#DIV/0!</v>
      </c>
      <c r="J351" s="209"/>
      <c r="K351" s="209"/>
      <c r="L351" s="209"/>
      <c r="M351" s="209"/>
      <c r="N351" s="210"/>
      <c r="O351" s="210"/>
      <c r="P351" s="211" t="e">
        <f t="shared" si="44"/>
        <v>#DIV/0!</v>
      </c>
      <c r="Q351" s="330"/>
      <c r="R351" s="330"/>
      <c r="S351" s="210"/>
      <c r="T351" s="209"/>
      <c r="U351" s="209"/>
      <c r="V351" s="210"/>
      <c r="W351" s="209"/>
      <c r="X351" s="209"/>
      <c r="Y351" s="210"/>
      <c r="Z351" s="209"/>
      <c r="AA351" s="209"/>
      <c r="AB351" s="210"/>
      <c r="AC351" s="209"/>
      <c r="AD351" s="209"/>
      <c r="AE351" s="210"/>
      <c r="AF351" s="331"/>
      <c r="AG351" s="209"/>
      <c r="AH351" s="210"/>
      <c r="AI351" s="209"/>
      <c r="AJ351" s="209"/>
      <c r="AK351" s="210"/>
      <c r="AL351" s="209"/>
      <c r="AM351" s="209"/>
      <c r="AN351" s="210"/>
      <c r="AO351" s="209"/>
      <c r="AP351" s="209"/>
      <c r="AQ351" s="210"/>
      <c r="AR351" s="209"/>
      <c r="AS351" s="209"/>
      <c r="AT351" s="210"/>
      <c r="AU351" s="209"/>
      <c r="AV351" s="209"/>
      <c r="AW351" s="210"/>
      <c r="AX351" s="209"/>
      <c r="AY351" s="209"/>
      <c r="AZ351" s="210"/>
      <c r="BA351" s="209"/>
      <c r="BB351" s="209"/>
      <c r="BC351" s="210"/>
      <c r="BD351" s="209"/>
      <c r="BE351" s="209"/>
      <c r="BF351" s="210"/>
      <c r="BG351" s="209"/>
      <c r="BH351" s="209"/>
      <c r="BI351" s="210"/>
      <c r="BJ351" s="55">
        <f t="shared" si="45"/>
        <v>0</v>
      </c>
      <c r="BK351" s="55">
        <f t="shared" si="45"/>
        <v>0</v>
      </c>
      <c r="BL351" s="210"/>
      <c r="BM351" s="269">
        <f t="shared" si="46"/>
        <v>0</v>
      </c>
    </row>
    <row r="352" spans="1:65" hidden="1" x14ac:dyDescent="0.55000000000000004">
      <c r="A352" s="216"/>
      <c r="B352" s="217"/>
      <c r="C352" s="217"/>
      <c r="D352" s="214"/>
      <c r="E352" s="217"/>
      <c r="F352" s="91" t="s">
        <v>151</v>
      </c>
      <c r="G352" s="217"/>
      <c r="H352" s="219"/>
      <c r="I352" s="226" t="e">
        <f t="shared" si="47"/>
        <v>#DIV/0!</v>
      </c>
      <c r="J352" s="209"/>
      <c r="K352" s="209"/>
      <c r="L352" s="209"/>
      <c r="M352" s="209"/>
      <c r="N352" s="210"/>
      <c r="O352" s="210"/>
      <c r="P352" s="211" t="e">
        <f t="shared" si="44"/>
        <v>#DIV/0!</v>
      </c>
      <c r="Q352" s="330"/>
      <c r="R352" s="330"/>
      <c r="S352" s="210"/>
      <c r="T352" s="209"/>
      <c r="U352" s="209"/>
      <c r="V352" s="210"/>
      <c r="W352" s="209"/>
      <c r="X352" s="209"/>
      <c r="Y352" s="210"/>
      <c r="Z352" s="209"/>
      <c r="AA352" s="209"/>
      <c r="AB352" s="210"/>
      <c r="AC352" s="209"/>
      <c r="AD352" s="209"/>
      <c r="AE352" s="210"/>
      <c r="AF352" s="331"/>
      <c r="AG352" s="209"/>
      <c r="AH352" s="210"/>
      <c r="AI352" s="209"/>
      <c r="AJ352" s="209"/>
      <c r="AK352" s="210"/>
      <c r="AL352" s="209"/>
      <c r="AM352" s="209"/>
      <c r="AN352" s="210"/>
      <c r="AO352" s="209"/>
      <c r="AP352" s="209"/>
      <c r="AQ352" s="210"/>
      <c r="AR352" s="209"/>
      <c r="AS352" s="209"/>
      <c r="AT352" s="210"/>
      <c r="AU352" s="209"/>
      <c r="AV352" s="209"/>
      <c r="AW352" s="210"/>
      <c r="AX352" s="209"/>
      <c r="AY352" s="209"/>
      <c r="AZ352" s="210"/>
      <c r="BA352" s="209"/>
      <c r="BB352" s="209"/>
      <c r="BC352" s="210"/>
      <c r="BD352" s="209"/>
      <c r="BE352" s="209"/>
      <c r="BF352" s="210"/>
      <c r="BG352" s="209"/>
      <c r="BH352" s="209"/>
      <c r="BI352" s="210"/>
      <c r="BJ352" s="55">
        <f t="shared" si="45"/>
        <v>0</v>
      </c>
      <c r="BK352" s="55">
        <f t="shared" si="45"/>
        <v>0</v>
      </c>
      <c r="BL352" s="210"/>
      <c r="BM352" s="269">
        <f t="shared" si="46"/>
        <v>0</v>
      </c>
    </row>
    <row r="353" spans="1:65" s="225" customFormat="1" hidden="1" x14ac:dyDescent="0.55000000000000004">
      <c r="A353" s="220"/>
      <c r="B353" s="221"/>
      <c r="C353" s="221"/>
      <c r="D353" s="222"/>
      <c r="E353" s="221"/>
      <c r="F353" s="252"/>
      <c r="G353" s="221" t="s">
        <v>168</v>
      </c>
      <c r="H353" s="223"/>
      <c r="I353" s="226" t="e">
        <f t="shared" si="47"/>
        <v>#DIV/0!</v>
      </c>
      <c r="J353" s="209"/>
      <c r="K353" s="209"/>
      <c r="L353" s="209"/>
      <c r="M353" s="209"/>
      <c r="N353" s="210"/>
      <c r="O353" s="210"/>
      <c r="P353" s="211" t="e">
        <f t="shared" si="44"/>
        <v>#DIV/0!</v>
      </c>
      <c r="Q353" s="330"/>
      <c r="R353" s="330"/>
      <c r="S353" s="210"/>
      <c r="T353" s="209"/>
      <c r="U353" s="209"/>
      <c r="V353" s="210"/>
      <c r="W353" s="209"/>
      <c r="X353" s="209"/>
      <c r="Y353" s="210"/>
      <c r="Z353" s="209"/>
      <c r="AA353" s="209"/>
      <c r="AB353" s="210"/>
      <c r="AC353" s="209"/>
      <c r="AD353" s="209"/>
      <c r="AE353" s="210"/>
      <c r="AF353" s="331"/>
      <c r="AG353" s="209"/>
      <c r="AH353" s="210"/>
      <c r="AI353" s="209"/>
      <c r="AJ353" s="209"/>
      <c r="AK353" s="210"/>
      <c r="AL353" s="209"/>
      <c r="AM353" s="209"/>
      <c r="AN353" s="210"/>
      <c r="AO353" s="209"/>
      <c r="AP353" s="209"/>
      <c r="AQ353" s="210"/>
      <c r="AR353" s="209"/>
      <c r="AS353" s="209"/>
      <c r="AT353" s="210"/>
      <c r="AU353" s="209"/>
      <c r="AV353" s="209"/>
      <c r="AW353" s="210"/>
      <c r="AX353" s="209"/>
      <c r="AY353" s="209"/>
      <c r="AZ353" s="210"/>
      <c r="BA353" s="209"/>
      <c r="BB353" s="209"/>
      <c r="BC353" s="210"/>
      <c r="BD353" s="209"/>
      <c r="BE353" s="209"/>
      <c r="BF353" s="210"/>
      <c r="BG353" s="209"/>
      <c r="BH353" s="209"/>
      <c r="BI353" s="210"/>
      <c r="BJ353" s="55">
        <f t="shared" si="45"/>
        <v>0</v>
      </c>
      <c r="BK353" s="55">
        <f t="shared" si="45"/>
        <v>0</v>
      </c>
      <c r="BL353" s="210"/>
      <c r="BM353" s="269">
        <f t="shared" si="46"/>
        <v>0</v>
      </c>
    </row>
    <row r="354" spans="1:65" s="258" customFormat="1" hidden="1" x14ac:dyDescent="0.55000000000000004">
      <c r="A354" s="253"/>
      <c r="B354" s="254"/>
      <c r="C354" s="254"/>
      <c r="D354" s="255"/>
      <c r="E354" s="254"/>
      <c r="F354" s="256"/>
      <c r="G354" s="254" t="s">
        <v>169</v>
      </c>
      <c r="H354" s="257"/>
      <c r="I354" s="226" t="e">
        <f t="shared" si="47"/>
        <v>#DIV/0!</v>
      </c>
      <c r="J354" s="209"/>
      <c r="K354" s="209"/>
      <c r="L354" s="209"/>
      <c r="M354" s="209"/>
      <c r="N354" s="210"/>
      <c r="O354" s="210"/>
      <c r="P354" s="211" t="e">
        <f t="shared" si="44"/>
        <v>#DIV/0!</v>
      </c>
      <c r="Q354" s="330"/>
      <c r="R354" s="330"/>
      <c r="S354" s="210"/>
      <c r="T354" s="209"/>
      <c r="U354" s="209"/>
      <c r="V354" s="210"/>
      <c r="W354" s="209"/>
      <c r="X354" s="209"/>
      <c r="Y354" s="210"/>
      <c r="Z354" s="209"/>
      <c r="AA354" s="209"/>
      <c r="AB354" s="210"/>
      <c r="AC354" s="209"/>
      <c r="AD354" s="209"/>
      <c r="AE354" s="210"/>
      <c r="AF354" s="331"/>
      <c r="AG354" s="209"/>
      <c r="AH354" s="210"/>
      <c r="AI354" s="209"/>
      <c r="AJ354" s="209"/>
      <c r="AK354" s="210"/>
      <c r="AL354" s="209"/>
      <c r="AM354" s="209"/>
      <c r="AN354" s="210"/>
      <c r="AO354" s="209"/>
      <c r="AP354" s="209"/>
      <c r="AQ354" s="210"/>
      <c r="AR354" s="209"/>
      <c r="AS354" s="209"/>
      <c r="AT354" s="210"/>
      <c r="AU354" s="209"/>
      <c r="AV354" s="209"/>
      <c r="AW354" s="210"/>
      <c r="AX354" s="209"/>
      <c r="AY354" s="209"/>
      <c r="AZ354" s="210"/>
      <c r="BA354" s="209"/>
      <c r="BB354" s="209"/>
      <c r="BC354" s="210"/>
      <c r="BD354" s="209"/>
      <c r="BE354" s="209"/>
      <c r="BF354" s="210"/>
      <c r="BG354" s="209"/>
      <c r="BH354" s="209"/>
      <c r="BI354" s="210"/>
      <c r="BJ354" s="55">
        <f t="shared" si="45"/>
        <v>0</v>
      </c>
      <c r="BK354" s="55">
        <f t="shared" si="45"/>
        <v>0</v>
      </c>
      <c r="BL354" s="210"/>
      <c r="BM354" s="269">
        <f t="shared" si="46"/>
        <v>0</v>
      </c>
    </row>
    <row r="355" spans="1:65" hidden="1" x14ac:dyDescent="0.55000000000000004">
      <c r="A355" s="216"/>
      <c r="B355" s="217"/>
      <c r="C355" s="217"/>
      <c r="D355" s="214"/>
      <c r="E355" s="217"/>
      <c r="F355" s="91" t="s">
        <v>170</v>
      </c>
      <c r="G355" s="217"/>
      <c r="H355" s="219"/>
      <c r="I355" s="226" t="e">
        <f t="shared" si="47"/>
        <v>#DIV/0!</v>
      </c>
      <c r="J355" s="209"/>
      <c r="K355" s="209"/>
      <c r="L355" s="209"/>
      <c r="M355" s="209"/>
      <c r="N355" s="210"/>
      <c r="O355" s="210"/>
      <c r="P355" s="211" t="e">
        <f t="shared" si="44"/>
        <v>#DIV/0!</v>
      </c>
      <c r="Q355" s="330"/>
      <c r="R355" s="330"/>
      <c r="S355" s="210"/>
      <c r="T355" s="209"/>
      <c r="U355" s="209"/>
      <c r="V355" s="210"/>
      <c r="W355" s="209"/>
      <c r="X355" s="209"/>
      <c r="Y355" s="210"/>
      <c r="Z355" s="209"/>
      <c r="AA355" s="209"/>
      <c r="AB355" s="210"/>
      <c r="AC355" s="209"/>
      <c r="AD355" s="209"/>
      <c r="AE355" s="210"/>
      <c r="AF355" s="331"/>
      <c r="AG355" s="209"/>
      <c r="AH355" s="210"/>
      <c r="AI355" s="209"/>
      <c r="AJ355" s="209"/>
      <c r="AK355" s="210"/>
      <c r="AL355" s="209"/>
      <c r="AM355" s="209"/>
      <c r="AN355" s="210"/>
      <c r="AO355" s="209"/>
      <c r="AP355" s="209"/>
      <c r="AQ355" s="210"/>
      <c r="AR355" s="209"/>
      <c r="AS355" s="209"/>
      <c r="AT355" s="210"/>
      <c r="AU355" s="209"/>
      <c r="AV355" s="209"/>
      <c r="AW355" s="210"/>
      <c r="AX355" s="209"/>
      <c r="AY355" s="209"/>
      <c r="AZ355" s="210"/>
      <c r="BA355" s="209"/>
      <c r="BB355" s="209"/>
      <c r="BC355" s="210"/>
      <c r="BD355" s="209"/>
      <c r="BE355" s="209"/>
      <c r="BF355" s="210"/>
      <c r="BG355" s="209"/>
      <c r="BH355" s="209"/>
      <c r="BI355" s="210"/>
      <c r="BJ355" s="55">
        <f t="shared" si="45"/>
        <v>0</v>
      </c>
      <c r="BK355" s="55">
        <f t="shared" si="45"/>
        <v>0</v>
      </c>
      <c r="BL355" s="210"/>
      <c r="BM355" s="269">
        <f t="shared" si="46"/>
        <v>0</v>
      </c>
    </row>
    <row r="356" spans="1:65" hidden="1" x14ac:dyDescent="0.55000000000000004">
      <c r="A356" s="216"/>
      <c r="B356" s="217"/>
      <c r="C356" s="217"/>
      <c r="D356" s="214"/>
      <c r="E356" s="217"/>
      <c r="F356" s="91" t="s">
        <v>171</v>
      </c>
      <c r="G356" s="217"/>
      <c r="H356" s="219"/>
      <c r="I356" s="226" t="e">
        <f t="shared" si="47"/>
        <v>#DIV/0!</v>
      </c>
      <c r="J356" s="209"/>
      <c r="K356" s="209"/>
      <c r="L356" s="209"/>
      <c r="M356" s="209"/>
      <c r="N356" s="210"/>
      <c r="O356" s="210"/>
      <c r="P356" s="211" t="e">
        <f t="shared" si="44"/>
        <v>#DIV/0!</v>
      </c>
      <c r="Q356" s="330"/>
      <c r="R356" s="330"/>
      <c r="S356" s="210"/>
      <c r="T356" s="209"/>
      <c r="U356" s="209"/>
      <c r="V356" s="210"/>
      <c r="W356" s="209"/>
      <c r="X356" s="209"/>
      <c r="Y356" s="210"/>
      <c r="Z356" s="209"/>
      <c r="AA356" s="209"/>
      <c r="AB356" s="210"/>
      <c r="AC356" s="209"/>
      <c r="AD356" s="209"/>
      <c r="AE356" s="210"/>
      <c r="AF356" s="331"/>
      <c r="AG356" s="209"/>
      <c r="AH356" s="210"/>
      <c r="AI356" s="209"/>
      <c r="AJ356" s="209"/>
      <c r="AK356" s="210"/>
      <c r="AL356" s="209"/>
      <c r="AM356" s="209"/>
      <c r="AN356" s="210"/>
      <c r="AO356" s="209"/>
      <c r="AP356" s="209"/>
      <c r="AQ356" s="210"/>
      <c r="AR356" s="209"/>
      <c r="AS356" s="209"/>
      <c r="AT356" s="210"/>
      <c r="AU356" s="209"/>
      <c r="AV356" s="209"/>
      <c r="AW356" s="210"/>
      <c r="AX356" s="209"/>
      <c r="AY356" s="209"/>
      <c r="AZ356" s="210"/>
      <c r="BA356" s="209"/>
      <c r="BB356" s="209"/>
      <c r="BC356" s="210"/>
      <c r="BD356" s="209"/>
      <c r="BE356" s="209"/>
      <c r="BF356" s="210"/>
      <c r="BG356" s="209"/>
      <c r="BH356" s="209"/>
      <c r="BI356" s="210"/>
      <c r="BJ356" s="55">
        <f t="shared" si="45"/>
        <v>0</v>
      </c>
      <c r="BK356" s="55">
        <f t="shared" si="45"/>
        <v>0</v>
      </c>
      <c r="BL356" s="210"/>
      <c r="BM356" s="269">
        <f t="shared" si="46"/>
        <v>0</v>
      </c>
    </row>
    <row r="357" spans="1:65" hidden="1" x14ac:dyDescent="0.55000000000000004">
      <c r="A357" s="216"/>
      <c r="B357" s="217"/>
      <c r="C357" s="217"/>
      <c r="D357" s="214"/>
      <c r="E357" s="217"/>
      <c r="F357" s="91" t="s">
        <v>152</v>
      </c>
      <c r="G357" s="217"/>
      <c r="H357" s="219"/>
      <c r="I357" s="226" t="e">
        <f t="shared" si="47"/>
        <v>#DIV/0!</v>
      </c>
      <c r="J357" s="209"/>
      <c r="K357" s="209"/>
      <c r="L357" s="209"/>
      <c r="M357" s="209"/>
      <c r="N357" s="210"/>
      <c r="O357" s="210"/>
      <c r="P357" s="211" t="e">
        <f t="shared" si="44"/>
        <v>#DIV/0!</v>
      </c>
      <c r="Q357" s="330"/>
      <c r="R357" s="330"/>
      <c r="S357" s="210"/>
      <c r="T357" s="209"/>
      <c r="U357" s="209"/>
      <c r="V357" s="210"/>
      <c r="W357" s="209"/>
      <c r="X357" s="209"/>
      <c r="Y357" s="210"/>
      <c r="Z357" s="209"/>
      <c r="AA357" s="209"/>
      <c r="AB357" s="210"/>
      <c r="AC357" s="209"/>
      <c r="AD357" s="209"/>
      <c r="AE357" s="210"/>
      <c r="AF357" s="331"/>
      <c r="AG357" s="209"/>
      <c r="AH357" s="210"/>
      <c r="AI357" s="209"/>
      <c r="AJ357" s="209"/>
      <c r="AK357" s="210"/>
      <c r="AL357" s="209"/>
      <c r="AM357" s="209"/>
      <c r="AN357" s="210"/>
      <c r="AO357" s="209"/>
      <c r="AP357" s="209"/>
      <c r="AQ357" s="210"/>
      <c r="AR357" s="209"/>
      <c r="AS357" s="209"/>
      <c r="AT357" s="210"/>
      <c r="AU357" s="209"/>
      <c r="AV357" s="209"/>
      <c r="AW357" s="210"/>
      <c r="AX357" s="209"/>
      <c r="AY357" s="209"/>
      <c r="AZ357" s="210"/>
      <c r="BA357" s="209"/>
      <c r="BB357" s="209"/>
      <c r="BC357" s="210"/>
      <c r="BD357" s="209"/>
      <c r="BE357" s="209"/>
      <c r="BF357" s="210"/>
      <c r="BG357" s="209"/>
      <c r="BH357" s="209"/>
      <c r="BI357" s="210"/>
      <c r="BJ357" s="55">
        <f t="shared" si="45"/>
        <v>0</v>
      </c>
      <c r="BK357" s="55">
        <f t="shared" si="45"/>
        <v>0</v>
      </c>
      <c r="BL357" s="210"/>
      <c r="BM357" s="269">
        <f t="shared" si="46"/>
        <v>0</v>
      </c>
    </row>
    <row r="358" spans="1:65" hidden="1" x14ac:dyDescent="0.55000000000000004">
      <c r="A358" s="216"/>
      <c r="B358" s="217"/>
      <c r="C358" s="217"/>
      <c r="D358" s="214"/>
      <c r="E358" s="217"/>
      <c r="F358" s="91" t="s">
        <v>172</v>
      </c>
      <c r="G358" s="217"/>
      <c r="H358" s="219"/>
      <c r="I358" s="226" t="e">
        <f t="shared" si="47"/>
        <v>#DIV/0!</v>
      </c>
      <c r="J358" s="209"/>
      <c r="K358" s="209"/>
      <c r="L358" s="209"/>
      <c r="M358" s="209"/>
      <c r="N358" s="210"/>
      <c r="O358" s="210"/>
      <c r="P358" s="211" t="e">
        <f t="shared" si="44"/>
        <v>#DIV/0!</v>
      </c>
      <c r="Q358" s="330"/>
      <c r="R358" s="330"/>
      <c r="S358" s="210"/>
      <c r="T358" s="209"/>
      <c r="U358" s="209"/>
      <c r="V358" s="210"/>
      <c r="W358" s="209"/>
      <c r="X358" s="209"/>
      <c r="Y358" s="210"/>
      <c r="Z358" s="209"/>
      <c r="AA358" s="209"/>
      <c r="AB358" s="210"/>
      <c r="AC358" s="209"/>
      <c r="AD358" s="209"/>
      <c r="AE358" s="210"/>
      <c r="AF358" s="331"/>
      <c r="AG358" s="209"/>
      <c r="AH358" s="210"/>
      <c r="AI358" s="209"/>
      <c r="AJ358" s="209"/>
      <c r="AK358" s="210"/>
      <c r="AL358" s="209"/>
      <c r="AM358" s="209"/>
      <c r="AN358" s="210"/>
      <c r="AO358" s="209"/>
      <c r="AP358" s="209"/>
      <c r="AQ358" s="210"/>
      <c r="AR358" s="209"/>
      <c r="AS358" s="209"/>
      <c r="AT358" s="210"/>
      <c r="AU358" s="209"/>
      <c r="AV358" s="209"/>
      <c r="AW358" s="210"/>
      <c r="AX358" s="209"/>
      <c r="AY358" s="209"/>
      <c r="AZ358" s="210"/>
      <c r="BA358" s="209"/>
      <c r="BB358" s="209"/>
      <c r="BC358" s="210"/>
      <c r="BD358" s="209"/>
      <c r="BE358" s="209"/>
      <c r="BF358" s="210"/>
      <c r="BG358" s="209"/>
      <c r="BH358" s="209"/>
      <c r="BI358" s="210"/>
      <c r="BJ358" s="55">
        <f t="shared" si="45"/>
        <v>0</v>
      </c>
      <c r="BK358" s="55">
        <f t="shared" si="45"/>
        <v>0</v>
      </c>
      <c r="BL358" s="210"/>
      <c r="BM358" s="269">
        <f t="shared" si="46"/>
        <v>0</v>
      </c>
    </row>
    <row r="359" spans="1:65" hidden="1" x14ac:dyDescent="0.55000000000000004">
      <c r="A359" s="216"/>
      <c r="B359" s="217"/>
      <c r="C359" s="217"/>
      <c r="D359" s="214"/>
      <c r="E359" s="217"/>
      <c r="F359" s="91" t="s">
        <v>173</v>
      </c>
      <c r="G359" s="217"/>
      <c r="H359" s="219"/>
      <c r="I359" s="226" t="e">
        <f t="shared" si="47"/>
        <v>#DIV/0!</v>
      </c>
      <c r="J359" s="209"/>
      <c r="K359" s="209"/>
      <c r="L359" s="209"/>
      <c r="M359" s="209"/>
      <c r="N359" s="210"/>
      <c r="O359" s="210"/>
      <c r="P359" s="211" t="e">
        <f t="shared" si="44"/>
        <v>#DIV/0!</v>
      </c>
      <c r="Q359" s="330"/>
      <c r="R359" s="330"/>
      <c r="S359" s="210"/>
      <c r="T359" s="209"/>
      <c r="U359" s="209"/>
      <c r="V359" s="210"/>
      <c r="W359" s="209"/>
      <c r="X359" s="209"/>
      <c r="Y359" s="210"/>
      <c r="Z359" s="209"/>
      <c r="AA359" s="209"/>
      <c r="AB359" s="210"/>
      <c r="AC359" s="209"/>
      <c r="AD359" s="209"/>
      <c r="AE359" s="210"/>
      <c r="AF359" s="331"/>
      <c r="AG359" s="209"/>
      <c r="AH359" s="210"/>
      <c r="AI359" s="209"/>
      <c r="AJ359" s="209"/>
      <c r="AK359" s="210"/>
      <c r="AL359" s="209"/>
      <c r="AM359" s="209"/>
      <c r="AN359" s="210"/>
      <c r="AO359" s="209"/>
      <c r="AP359" s="209"/>
      <c r="AQ359" s="210"/>
      <c r="AR359" s="209"/>
      <c r="AS359" s="209"/>
      <c r="AT359" s="210"/>
      <c r="AU359" s="209"/>
      <c r="AV359" s="209"/>
      <c r="AW359" s="210"/>
      <c r="AX359" s="209"/>
      <c r="AY359" s="209"/>
      <c r="AZ359" s="210"/>
      <c r="BA359" s="209"/>
      <c r="BB359" s="209"/>
      <c r="BC359" s="210"/>
      <c r="BD359" s="209"/>
      <c r="BE359" s="209"/>
      <c r="BF359" s="210"/>
      <c r="BG359" s="209"/>
      <c r="BH359" s="209"/>
      <c r="BI359" s="210"/>
      <c r="BJ359" s="55">
        <f t="shared" si="45"/>
        <v>0</v>
      </c>
      <c r="BK359" s="55">
        <f t="shared" si="45"/>
        <v>0</v>
      </c>
      <c r="BL359" s="210"/>
      <c r="BM359" s="269">
        <f t="shared" si="46"/>
        <v>0</v>
      </c>
    </row>
    <row r="360" spans="1:65" hidden="1" x14ac:dyDescent="0.55000000000000004">
      <c r="A360" s="216"/>
      <c r="B360" s="217"/>
      <c r="C360" s="217"/>
      <c r="D360" s="214"/>
      <c r="E360" s="217"/>
      <c r="F360" s="91" t="s">
        <v>174</v>
      </c>
      <c r="G360" s="217"/>
      <c r="H360" s="219"/>
      <c r="I360" s="226" t="e">
        <f t="shared" si="47"/>
        <v>#DIV/0!</v>
      </c>
      <c r="J360" s="209"/>
      <c r="K360" s="209"/>
      <c r="L360" s="209"/>
      <c r="M360" s="209"/>
      <c r="N360" s="210"/>
      <c r="O360" s="210"/>
      <c r="P360" s="211" t="e">
        <f t="shared" si="44"/>
        <v>#DIV/0!</v>
      </c>
      <c r="Q360" s="330"/>
      <c r="R360" s="330"/>
      <c r="S360" s="210"/>
      <c r="T360" s="209"/>
      <c r="U360" s="209"/>
      <c r="V360" s="210"/>
      <c r="W360" s="209"/>
      <c r="X360" s="209"/>
      <c r="Y360" s="210"/>
      <c r="Z360" s="209"/>
      <c r="AA360" s="209"/>
      <c r="AB360" s="210"/>
      <c r="AC360" s="209"/>
      <c r="AD360" s="209"/>
      <c r="AE360" s="210"/>
      <c r="AF360" s="331"/>
      <c r="AG360" s="209"/>
      <c r="AH360" s="210"/>
      <c r="AI360" s="209"/>
      <c r="AJ360" s="209"/>
      <c r="AK360" s="210"/>
      <c r="AL360" s="209"/>
      <c r="AM360" s="209"/>
      <c r="AN360" s="210"/>
      <c r="AO360" s="209"/>
      <c r="AP360" s="209"/>
      <c r="AQ360" s="210"/>
      <c r="AR360" s="209"/>
      <c r="AS360" s="209"/>
      <c r="AT360" s="210"/>
      <c r="AU360" s="209"/>
      <c r="AV360" s="209"/>
      <c r="AW360" s="210"/>
      <c r="AX360" s="209"/>
      <c r="AY360" s="209"/>
      <c r="AZ360" s="210"/>
      <c r="BA360" s="209"/>
      <c r="BB360" s="209"/>
      <c r="BC360" s="210"/>
      <c r="BD360" s="209"/>
      <c r="BE360" s="209"/>
      <c r="BF360" s="210"/>
      <c r="BG360" s="209"/>
      <c r="BH360" s="209"/>
      <c r="BI360" s="210"/>
      <c r="BJ360" s="55">
        <f t="shared" si="45"/>
        <v>0</v>
      </c>
      <c r="BK360" s="55">
        <f t="shared" si="45"/>
        <v>0</v>
      </c>
      <c r="BL360" s="210"/>
      <c r="BM360" s="269">
        <f t="shared" si="46"/>
        <v>0</v>
      </c>
    </row>
    <row r="361" spans="1:65" hidden="1" x14ac:dyDescent="0.55000000000000004">
      <c r="A361" s="216"/>
      <c r="B361" s="217"/>
      <c r="C361" s="217"/>
      <c r="D361" s="214"/>
      <c r="E361" s="217"/>
      <c r="F361" s="91" t="s">
        <v>154</v>
      </c>
      <c r="G361" s="217"/>
      <c r="H361" s="219"/>
      <c r="I361" s="226" t="e">
        <f t="shared" si="47"/>
        <v>#DIV/0!</v>
      </c>
      <c r="J361" s="209"/>
      <c r="K361" s="209"/>
      <c r="L361" s="209"/>
      <c r="M361" s="209"/>
      <c r="N361" s="210"/>
      <c r="O361" s="210"/>
      <c r="P361" s="211" t="e">
        <f t="shared" si="44"/>
        <v>#DIV/0!</v>
      </c>
      <c r="Q361" s="330"/>
      <c r="R361" s="330"/>
      <c r="S361" s="210"/>
      <c r="T361" s="209"/>
      <c r="U361" s="209"/>
      <c r="V361" s="210"/>
      <c r="W361" s="209"/>
      <c r="X361" s="209"/>
      <c r="Y361" s="210"/>
      <c r="Z361" s="209"/>
      <c r="AA361" s="209"/>
      <c r="AB361" s="210"/>
      <c r="AC361" s="209"/>
      <c r="AD361" s="209"/>
      <c r="AE361" s="210"/>
      <c r="AF361" s="331"/>
      <c r="AG361" s="209"/>
      <c r="AH361" s="210"/>
      <c r="AI361" s="209"/>
      <c r="AJ361" s="209"/>
      <c r="AK361" s="210"/>
      <c r="AL361" s="209"/>
      <c r="AM361" s="209"/>
      <c r="AN361" s="210"/>
      <c r="AO361" s="209"/>
      <c r="AP361" s="209"/>
      <c r="AQ361" s="210"/>
      <c r="AR361" s="209"/>
      <c r="AS361" s="209"/>
      <c r="AT361" s="210"/>
      <c r="AU361" s="209"/>
      <c r="AV361" s="209"/>
      <c r="AW361" s="210"/>
      <c r="AX361" s="209"/>
      <c r="AY361" s="209"/>
      <c r="AZ361" s="210"/>
      <c r="BA361" s="209"/>
      <c r="BB361" s="209"/>
      <c r="BC361" s="210"/>
      <c r="BD361" s="209"/>
      <c r="BE361" s="209"/>
      <c r="BF361" s="210"/>
      <c r="BG361" s="209"/>
      <c r="BH361" s="209"/>
      <c r="BI361" s="210"/>
      <c r="BJ361" s="55">
        <f t="shared" si="45"/>
        <v>0</v>
      </c>
      <c r="BK361" s="55">
        <f t="shared" si="45"/>
        <v>0</v>
      </c>
      <c r="BL361" s="210"/>
      <c r="BM361" s="269">
        <f t="shared" si="46"/>
        <v>0</v>
      </c>
    </row>
    <row r="362" spans="1:65" hidden="1" x14ac:dyDescent="0.55000000000000004">
      <c r="A362" s="216"/>
      <c r="B362" s="217"/>
      <c r="C362" s="217"/>
      <c r="D362" s="214"/>
      <c r="E362" s="217"/>
      <c r="F362" s="91" t="s">
        <v>175</v>
      </c>
      <c r="G362" s="217"/>
      <c r="H362" s="219"/>
      <c r="I362" s="226" t="e">
        <f t="shared" si="47"/>
        <v>#DIV/0!</v>
      </c>
      <c r="J362" s="209"/>
      <c r="K362" s="209"/>
      <c r="L362" s="209"/>
      <c r="M362" s="209"/>
      <c r="N362" s="210"/>
      <c r="O362" s="210"/>
      <c r="P362" s="211" t="e">
        <f t="shared" si="44"/>
        <v>#DIV/0!</v>
      </c>
      <c r="Q362" s="330"/>
      <c r="R362" s="330"/>
      <c r="S362" s="210"/>
      <c r="T362" s="209"/>
      <c r="U362" s="209"/>
      <c r="V362" s="210"/>
      <c r="W362" s="209"/>
      <c r="X362" s="209"/>
      <c r="Y362" s="210"/>
      <c r="Z362" s="209"/>
      <c r="AA362" s="209"/>
      <c r="AB362" s="210"/>
      <c r="AC362" s="209"/>
      <c r="AD362" s="209"/>
      <c r="AE362" s="210"/>
      <c r="AF362" s="331"/>
      <c r="AG362" s="209"/>
      <c r="AH362" s="210"/>
      <c r="AI362" s="209"/>
      <c r="AJ362" s="209"/>
      <c r="AK362" s="210"/>
      <c r="AL362" s="209"/>
      <c r="AM362" s="209"/>
      <c r="AN362" s="210"/>
      <c r="AO362" s="209"/>
      <c r="AP362" s="209"/>
      <c r="AQ362" s="210"/>
      <c r="AR362" s="209"/>
      <c r="AS362" s="209"/>
      <c r="AT362" s="210"/>
      <c r="AU362" s="209"/>
      <c r="AV362" s="209"/>
      <c r="AW362" s="210"/>
      <c r="AX362" s="209"/>
      <c r="AY362" s="209"/>
      <c r="AZ362" s="210"/>
      <c r="BA362" s="209"/>
      <c r="BB362" s="209"/>
      <c r="BC362" s="210"/>
      <c r="BD362" s="209"/>
      <c r="BE362" s="209"/>
      <c r="BF362" s="210"/>
      <c r="BG362" s="209"/>
      <c r="BH362" s="209"/>
      <c r="BI362" s="210"/>
      <c r="BJ362" s="55">
        <f t="shared" si="45"/>
        <v>0</v>
      </c>
      <c r="BK362" s="55">
        <f t="shared" si="45"/>
        <v>0</v>
      </c>
      <c r="BL362" s="210"/>
      <c r="BM362" s="269">
        <f t="shared" si="46"/>
        <v>0</v>
      </c>
    </row>
    <row r="363" spans="1:65" hidden="1" x14ac:dyDescent="0.55000000000000004">
      <c r="A363" s="216"/>
      <c r="B363" s="217"/>
      <c r="C363" s="217"/>
      <c r="D363" s="214"/>
      <c r="E363" s="217"/>
      <c r="F363" s="91" t="s">
        <v>176</v>
      </c>
      <c r="G363" s="217"/>
      <c r="H363" s="219"/>
      <c r="I363" s="226" t="e">
        <f t="shared" si="47"/>
        <v>#DIV/0!</v>
      </c>
      <c r="J363" s="209"/>
      <c r="K363" s="209"/>
      <c r="L363" s="209"/>
      <c r="M363" s="209"/>
      <c r="N363" s="210"/>
      <c r="O363" s="210"/>
      <c r="P363" s="211" t="e">
        <f t="shared" si="44"/>
        <v>#DIV/0!</v>
      </c>
      <c r="Q363" s="330"/>
      <c r="R363" s="330"/>
      <c r="S363" s="210"/>
      <c r="T363" s="209"/>
      <c r="U363" s="209"/>
      <c r="V363" s="210"/>
      <c r="W363" s="209"/>
      <c r="X363" s="209"/>
      <c r="Y363" s="210"/>
      <c r="Z363" s="209"/>
      <c r="AA363" s="209"/>
      <c r="AB363" s="210"/>
      <c r="AC363" s="209"/>
      <c r="AD363" s="209"/>
      <c r="AE363" s="210"/>
      <c r="AF363" s="331"/>
      <c r="AG363" s="209"/>
      <c r="AH363" s="210"/>
      <c r="AI363" s="209"/>
      <c r="AJ363" s="209"/>
      <c r="AK363" s="210"/>
      <c r="AL363" s="209"/>
      <c r="AM363" s="209"/>
      <c r="AN363" s="210"/>
      <c r="AO363" s="209"/>
      <c r="AP363" s="209"/>
      <c r="AQ363" s="210"/>
      <c r="AR363" s="209"/>
      <c r="AS363" s="209"/>
      <c r="AT363" s="210"/>
      <c r="AU363" s="209"/>
      <c r="AV363" s="209"/>
      <c r="AW363" s="210"/>
      <c r="AX363" s="209"/>
      <c r="AY363" s="209"/>
      <c r="AZ363" s="210"/>
      <c r="BA363" s="209"/>
      <c r="BB363" s="209"/>
      <c r="BC363" s="210"/>
      <c r="BD363" s="209"/>
      <c r="BE363" s="209"/>
      <c r="BF363" s="210"/>
      <c r="BG363" s="209"/>
      <c r="BH363" s="209"/>
      <c r="BI363" s="210"/>
      <c r="BJ363" s="55">
        <f t="shared" si="45"/>
        <v>0</v>
      </c>
      <c r="BK363" s="55">
        <f t="shared" si="45"/>
        <v>0</v>
      </c>
      <c r="BL363" s="210"/>
      <c r="BM363" s="269">
        <f t="shared" si="46"/>
        <v>0</v>
      </c>
    </row>
    <row r="364" spans="1:65" hidden="1" x14ac:dyDescent="0.55000000000000004">
      <c r="A364" s="216"/>
      <c r="B364" s="217"/>
      <c r="C364" s="217"/>
      <c r="D364" s="214"/>
      <c r="E364" s="217"/>
      <c r="F364" s="91" t="s">
        <v>177</v>
      </c>
      <c r="G364" s="217"/>
      <c r="H364" s="219"/>
      <c r="I364" s="226" t="e">
        <f t="shared" si="47"/>
        <v>#DIV/0!</v>
      </c>
      <c r="J364" s="209"/>
      <c r="K364" s="209"/>
      <c r="L364" s="209"/>
      <c r="M364" s="209"/>
      <c r="N364" s="210"/>
      <c r="O364" s="210"/>
      <c r="P364" s="211" t="e">
        <f t="shared" si="44"/>
        <v>#DIV/0!</v>
      </c>
      <c r="Q364" s="330"/>
      <c r="R364" s="330"/>
      <c r="S364" s="210"/>
      <c r="T364" s="209"/>
      <c r="U364" s="209"/>
      <c r="V364" s="210"/>
      <c r="W364" s="209"/>
      <c r="X364" s="209"/>
      <c r="Y364" s="210"/>
      <c r="Z364" s="209"/>
      <c r="AA364" s="209"/>
      <c r="AB364" s="210"/>
      <c r="AC364" s="209"/>
      <c r="AD364" s="209"/>
      <c r="AE364" s="210"/>
      <c r="AF364" s="331"/>
      <c r="AG364" s="209"/>
      <c r="AH364" s="210"/>
      <c r="AI364" s="209"/>
      <c r="AJ364" s="209"/>
      <c r="AK364" s="210"/>
      <c r="AL364" s="209"/>
      <c r="AM364" s="209"/>
      <c r="AN364" s="210"/>
      <c r="AO364" s="209"/>
      <c r="AP364" s="209"/>
      <c r="AQ364" s="210"/>
      <c r="AR364" s="209"/>
      <c r="AS364" s="209"/>
      <c r="AT364" s="210"/>
      <c r="AU364" s="209"/>
      <c r="AV364" s="209"/>
      <c r="AW364" s="210"/>
      <c r="AX364" s="209"/>
      <c r="AY364" s="209"/>
      <c r="AZ364" s="210"/>
      <c r="BA364" s="209"/>
      <c r="BB364" s="209"/>
      <c r="BC364" s="210"/>
      <c r="BD364" s="209"/>
      <c r="BE364" s="209"/>
      <c r="BF364" s="210"/>
      <c r="BG364" s="209"/>
      <c r="BH364" s="209"/>
      <c r="BI364" s="210"/>
      <c r="BJ364" s="55">
        <f t="shared" si="45"/>
        <v>0</v>
      </c>
      <c r="BK364" s="55">
        <f t="shared" si="45"/>
        <v>0</v>
      </c>
      <c r="BL364" s="210"/>
      <c r="BM364" s="269">
        <f t="shared" si="46"/>
        <v>0</v>
      </c>
    </row>
    <row r="365" spans="1:65" hidden="1" x14ac:dyDescent="0.55000000000000004">
      <c r="A365" s="216"/>
      <c r="B365" s="217"/>
      <c r="C365" s="217"/>
      <c r="D365" s="214"/>
      <c r="E365" s="217"/>
      <c r="F365" s="91" t="s">
        <v>178</v>
      </c>
      <c r="G365" s="217"/>
      <c r="H365" s="219"/>
      <c r="I365" s="226" t="e">
        <f t="shared" si="47"/>
        <v>#DIV/0!</v>
      </c>
      <c r="J365" s="209"/>
      <c r="K365" s="209"/>
      <c r="L365" s="209"/>
      <c r="M365" s="209"/>
      <c r="N365" s="210"/>
      <c r="O365" s="210"/>
      <c r="P365" s="211" t="e">
        <f t="shared" si="44"/>
        <v>#DIV/0!</v>
      </c>
      <c r="Q365" s="330"/>
      <c r="R365" s="330"/>
      <c r="S365" s="210"/>
      <c r="T365" s="209"/>
      <c r="U365" s="209"/>
      <c r="V365" s="210"/>
      <c r="W365" s="209"/>
      <c r="X365" s="209"/>
      <c r="Y365" s="210"/>
      <c r="Z365" s="209"/>
      <c r="AA365" s="209"/>
      <c r="AB365" s="210"/>
      <c r="AC365" s="209"/>
      <c r="AD365" s="209"/>
      <c r="AE365" s="210"/>
      <c r="AF365" s="331"/>
      <c r="AG365" s="209"/>
      <c r="AH365" s="210"/>
      <c r="AI365" s="209"/>
      <c r="AJ365" s="209"/>
      <c r="AK365" s="210"/>
      <c r="AL365" s="209"/>
      <c r="AM365" s="209"/>
      <c r="AN365" s="210"/>
      <c r="AO365" s="209"/>
      <c r="AP365" s="209"/>
      <c r="AQ365" s="210"/>
      <c r="AR365" s="209"/>
      <c r="AS365" s="209"/>
      <c r="AT365" s="210"/>
      <c r="AU365" s="209"/>
      <c r="AV365" s="209"/>
      <c r="AW365" s="210"/>
      <c r="AX365" s="209"/>
      <c r="AY365" s="209"/>
      <c r="AZ365" s="210"/>
      <c r="BA365" s="209"/>
      <c r="BB365" s="209"/>
      <c r="BC365" s="210"/>
      <c r="BD365" s="209"/>
      <c r="BE365" s="209"/>
      <c r="BF365" s="210"/>
      <c r="BG365" s="209"/>
      <c r="BH365" s="209"/>
      <c r="BI365" s="210"/>
      <c r="BJ365" s="55">
        <f t="shared" si="45"/>
        <v>0</v>
      </c>
      <c r="BK365" s="55">
        <f t="shared" si="45"/>
        <v>0</v>
      </c>
      <c r="BL365" s="210"/>
      <c r="BM365" s="269">
        <f t="shared" si="46"/>
        <v>0</v>
      </c>
    </row>
    <row r="366" spans="1:65" hidden="1" x14ac:dyDescent="0.55000000000000004">
      <c r="A366" s="216"/>
      <c r="B366" s="217"/>
      <c r="C366" s="217"/>
      <c r="D366" s="214"/>
      <c r="E366" s="214" t="s">
        <v>67</v>
      </c>
      <c r="F366" s="214"/>
      <c r="G366" s="217"/>
      <c r="H366" s="219"/>
      <c r="I366" s="226" t="e">
        <f t="shared" si="47"/>
        <v>#DIV/0!</v>
      </c>
      <c r="J366" s="209"/>
      <c r="K366" s="209"/>
      <c r="L366" s="209"/>
      <c r="M366" s="209"/>
      <c r="N366" s="210"/>
      <c r="O366" s="210"/>
      <c r="P366" s="211" t="e">
        <f t="shared" si="44"/>
        <v>#DIV/0!</v>
      </c>
      <c r="Q366" s="330"/>
      <c r="R366" s="330"/>
      <c r="S366" s="210"/>
      <c r="T366" s="209"/>
      <c r="U366" s="209"/>
      <c r="V366" s="210"/>
      <c r="W366" s="209"/>
      <c r="X366" s="209"/>
      <c r="Y366" s="210"/>
      <c r="Z366" s="209"/>
      <c r="AA366" s="209"/>
      <c r="AB366" s="210"/>
      <c r="AC366" s="209"/>
      <c r="AD366" s="209"/>
      <c r="AE366" s="210"/>
      <c r="AF366" s="331"/>
      <c r="AG366" s="209"/>
      <c r="AH366" s="210"/>
      <c r="AI366" s="209"/>
      <c r="AJ366" s="209"/>
      <c r="AK366" s="210"/>
      <c r="AL366" s="209"/>
      <c r="AM366" s="209"/>
      <c r="AN366" s="210"/>
      <c r="AO366" s="209"/>
      <c r="AP366" s="209"/>
      <c r="AQ366" s="210"/>
      <c r="AR366" s="209"/>
      <c r="AS366" s="209"/>
      <c r="AT366" s="210"/>
      <c r="AU366" s="209"/>
      <c r="AV366" s="209"/>
      <c r="AW366" s="210"/>
      <c r="AX366" s="209"/>
      <c r="AY366" s="209"/>
      <c r="AZ366" s="210"/>
      <c r="BA366" s="209"/>
      <c r="BB366" s="209"/>
      <c r="BC366" s="210"/>
      <c r="BD366" s="209"/>
      <c r="BE366" s="209"/>
      <c r="BF366" s="210"/>
      <c r="BG366" s="209"/>
      <c r="BH366" s="209"/>
      <c r="BI366" s="210"/>
      <c r="BJ366" s="55">
        <f t="shared" si="45"/>
        <v>0</v>
      </c>
      <c r="BK366" s="55">
        <f t="shared" si="45"/>
        <v>0</v>
      </c>
      <c r="BL366" s="210"/>
      <c r="BM366" s="269">
        <f t="shared" si="46"/>
        <v>0</v>
      </c>
    </row>
    <row r="367" spans="1:65" hidden="1" x14ac:dyDescent="0.55000000000000004">
      <c r="A367" s="216"/>
      <c r="B367" s="217"/>
      <c r="C367" s="217"/>
      <c r="D367" s="214" t="s">
        <v>77</v>
      </c>
      <c r="E367" s="217"/>
      <c r="F367" s="217"/>
      <c r="G367" s="217"/>
      <c r="H367" s="219"/>
      <c r="I367" s="226" t="e">
        <f t="shared" si="47"/>
        <v>#DIV/0!</v>
      </c>
      <c r="J367" s="209"/>
      <c r="K367" s="209"/>
      <c r="L367" s="209"/>
      <c r="M367" s="209"/>
      <c r="N367" s="210"/>
      <c r="O367" s="210"/>
      <c r="P367" s="211" t="e">
        <f t="shared" si="44"/>
        <v>#DIV/0!</v>
      </c>
      <c r="Q367" s="330"/>
      <c r="R367" s="330"/>
      <c r="S367" s="210"/>
      <c r="T367" s="209"/>
      <c r="U367" s="209"/>
      <c r="V367" s="210"/>
      <c r="W367" s="209"/>
      <c r="X367" s="209"/>
      <c r="Y367" s="210"/>
      <c r="Z367" s="209"/>
      <c r="AA367" s="209"/>
      <c r="AB367" s="210"/>
      <c r="AC367" s="209"/>
      <c r="AD367" s="209"/>
      <c r="AE367" s="210"/>
      <c r="AF367" s="331"/>
      <c r="AG367" s="209"/>
      <c r="AH367" s="210"/>
      <c r="AI367" s="209"/>
      <c r="AJ367" s="209"/>
      <c r="AK367" s="210"/>
      <c r="AL367" s="209"/>
      <c r="AM367" s="209"/>
      <c r="AN367" s="210"/>
      <c r="AO367" s="209"/>
      <c r="AP367" s="209"/>
      <c r="AQ367" s="210"/>
      <c r="AR367" s="209"/>
      <c r="AS367" s="209"/>
      <c r="AT367" s="210"/>
      <c r="AU367" s="209"/>
      <c r="AV367" s="209"/>
      <c r="AW367" s="210"/>
      <c r="AX367" s="209"/>
      <c r="AY367" s="209"/>
      <c r="AZ367" s="210"/>
      <c r="BA367" s="209"/>
      <c r="BB367" s="209"/>
      <c r="BC367" s="210"/>
      <c r="BD367" s="209"/>
      <c r="BE367" s="209"/>
      <c r="BF367" s="210"/>
      <c r="BG367" s="209"/>
      <c r="BH367" s="209"/>
      <c r="BI367" s="210"/>
      <c r="BJ367" s="55">
        <f t="shared" si="45"/>
        <v>0</v>
      </c>
      <c r="BK367" s="55">
        <f t="shared" si="45"/>
        <v>0</v>
      </c>
      <c r="BL367" s="210"/>
      <c r="BM367" s="269">
        <f t="shared" si="46"/>
        <v>0</v>
      </c>
    </row>
    <row r="368" spans="1:65" hidden="1" x14ac:dyDescent="0.55000000000000004">
      <c r="A368" s="216"/>
      <c r="B368" s="217"/>
      <c r="C368" s="217"/>
      <c r="D368" s="214"/>
      <c r="E368" s="214" t="s">
        <v>78</v>
      </c>
      <c r="F368" s="217"/>
      <c r="G368" s="217"/>
      <c r="H368" s="219"/>
      <c r="I368" s="226" t="e">
        <f t="shared" si="47"/>
        <v>#DIV/0!</v>
      </c>
      <c r="J368" s="209"/>
      <c r="K368" s="209"/>
      <c r="L368" s="209"/>
      <c r="M368" s="209"/>
      <c r="N368" s="210"/>
      <c r="O368" s="210"/>
      <c r="P368" s="211" t="e">
        <f t="shared" si="44"/>
        <v>#DIV/0!</v>
      </c>
      <c r="Q368" s="330"/>
      <c r="R368" s="330"/>
      <c r="S368" s="210"/>
      <c r="T368" s="209"/>
      <c r="U368" s="209"/>
      <c r="V368" s="210"/>
      <c r="W368" s="209"/>
      <c r="X368" s="209"/>
      <c r="Y368" s="210"/>
      <c r="Z368" s="209"/>
      <c r="AA368" s="209"/>
      <c r="AB368" s="210"/>
      <c r="AC368" s="209"/>
      <c r="AD368" s="209"/>
      <c r="AE368" s="210"/>
      <c r="AF368" s="331"/>
      <c r="AG368" s="209"/>
      <c r="AH368" s="210"/>
      <c r="AI368" s="209"/>
      <c r="AJ368" s="209"/>
      <c r="AK368" s="210"/>
      <c r="AL368" s="209"/>
      <c r="AM368" s="209"/>
      <c r="AN368" s="210"/>
      <c r="AO368" s="209"/>
      <c r="AP368" s="209"/>
      <c r="AQ368" s="210"/>
      <c r="AR368" s="209"/>
      <c r="AS368" s="209"/>
      <c r="AT368" s="210"/>
      <c r="AU368" s="209"/>
      <c r="AV368" s="209"/>
      <c r="AW368" s="210"/>
      <c r="AX368" s="209"/>
      <c r="AY368" s="209"/>
      <c r="AZ368" s="210"/>
      <c r="BA368" s="209"/>
      <c r="BB368" s="209"/>
      <c r="BC368" s="210"/>
      <c r="BD368" s="209"/>
      <c r="BE368" s="209"/>
      <c r="BF368" s="210"/>
      <c r="BG368" s="209"/>
      <c r="BH368" s="209"/>
      <c r="BI368" s="210"/>
      <c r="BJ368" s="55">
        <f t="shared" si="45"/>
        <v>0</v>
      </c>
      <c r="BK368" s="55">
        <f t="shared" si="45"/>
        <v>0</v>
      </c>
      <c r="BL368" s="210"/>
      <c r="BM368" s="269">
        <f t="shared" si="46"/>
        <v>0</v>
      </c>
    </row>
    <row r="369" spans="1:65" hidden="1" x14ac:dyDescent="0.55000000000000004">
      <c r="A369" s="216"/>
      <c r="B369" s="217"/>
      <c r="C369" s="217"/>
      <c r="D369" s="214"/>
      <c r="E369" s="217"/>
      <c r="F369" s="214" t="s">
        <v>79</v>
      </c>
      <c r="G369" s="217"/>
      <c r="H369" s="219"/>
      <c r="I369" s="226" t="e">
        <f t="shared" si="47"/>
        <v>#DIV/0!</v>
      </c>
      <c r="J369" s="209"/>
      <c r="K369" s="209"/>
      <c r="L369" s="209"/>
      <c r="M369" s="209"/>
      <c r="N369" s="210"/>
      <c r="O369" s="210"/>
      <c r="P369" s="211" t="e">
        <f t="shared" si="44"/>
        <v>#DIV/0!</v>
      </c>
      <c r="Q369" s="330"/>
      <c r="R369" s="330"/>
      <c r="S369" s="210"/>
      <c r="T369" s="209"/>
      <c r="U369" s="209"/>
      <c r="V369" s="210"/>
      <c r="W369" s="209"/>
      <c r="X369" s="209"/>
      <c r="Y369" s="210"/>
      <c r="Z369" s="209"/>
      <c r="AA369" s="209"/>
      <c r="AB369" s="210"/>
      <c r="AC369" s="209"/>
      <c r="AD369" s="209"/>
      <c r="AE369" s="210"/>
      <c r="AF369" s="331"/>
      <c r="AG369" s="209"/>
      <c r="AH369" s="210"/>
      <c r="AI369" s="209"/>
      <c r="AJ369" s="209"/>
      <c r="AK369" s="210"/>
      <c r="AL369" s="209"/>
      <c r="AM369" s="209"/>
      <c r="AN369" s="210"/>
      <c r="AO369" s="209"/>
      <c r="AP369" s="209"/>
      <c r="AQ369" s="210"/>
      <c r="AR369" s="209"/>
      <c r="AS369" s="209"/>
      <c r="AT369" s="210"/>
      <c r="AU369" s="209"/>
      <c r="AV369" s="209"/>
      <c r="AW369" s="210"/>
      <c r="AX369" s="209"/>
      <c r="AY369" s="209"/>
      <c r="AZ369" s="210"/>
      <c r="BA369" s="209"/>
      <c r="BB369" s="209"/>
      <c r="BC369" s="210"/>
      <c r="BD369" s="209"/>
      <c r="BE369" s="209"/>
      <c r="BF369" s="210"/>
      <c r="BG369" s="209"/>
      <c r="BH369" s="209"/>
      <c r="BI369" s="210"/>
      <c r="BJ369" s="55">
        <f t="shared" si="45"/>
        <v>0</v>
      </c>
      <c r="BK369" s="55">
        <f t="shared" si="45"/>
        <v>0</v>
      </c>
      <c r="BL369" s="210"/>
      <c r="BM369" s="269">
        <f t="shared" si="46"/>
        <v>0</v>
      </c>
    </row>
    <row r="370" spans="1:65" hidden="1" x14ac:dyDescent="0.55000000000000004">
      <c r="A370" s="216"/>
      <c r="B370" s="217"/>
      <c r="C370" s="217"/>
      <c r="D370" s="214"/>
      <c r="E370" s="217"/>
      <c r="F370" s="259" t="s">
        <v>179</v>
      </c>
      <c r="G370" s="217"/>
      <c r="H370" s="219"/>
      <c r="I370" s="226" t="e">
        <f t="shared" si="47"/>
        <v>#DIV/0!</v>
      </c>
      <c r="J370" s="209"/>
      <c r="K370" s="209"/>
      <c r="L370" s="209"/>
      <c r="M370" s="209"/>
      <c r="N370" s="210"/>
      <c r="O370" s="210"/>
      <c r="P370" s="211" t="e">
        <f t="shared" si="44"/>
        <v>#DIV/0!</v>
      </c>
      <c r="Q370" s="330"/>
      <c r="R370" s="330"/>
      <c r="S370" s="210"/>
      <c r="T370" s="209"/>
      <c r="U370" s="209"/>
      <c r="V370" s="210"/>
      <c r="W370" s="209"/>
      <c r="X370" s="209"/>
      <c r="Y370" s="210"/>
      <c r="Z370" s="209"/>
      <c r="AA370" s="209"/>
      <c r="AB370" s="210"/>
      <c r="AC370" s="209"/>
      <c r="AD370" s="209"/>
      <c r="AE370" s="210"/>
      <c r="AF370" s="331"/>
      <c r="AG370" s="209"/>
      <c r="AH370" s="210"/>
      <c r="AI370" s="209"/>
      <c r="AJ370" s="209"/>
      <c r="AK370" s="210"/>
      <c r="AL370" s="209"/>
      <c r="AM370" s="209"/>
      <c r="AN370" s="210"/>
      <c r="AO370" s="209"/>
      <c r="AP370" s="209"/>
      <c r="AQ370" s="210"/>
      <c r="AR370" s="209"/>
      <c r="AS370" s="209"/>
      <c r="AT370" s="210"/>
      <c r="AU370" s="209"/>
      <c r="AV370" s="209"/>
      <c r="AW370" s="210"/>
      <c r="AX370" s="209"/>
      <c r="AY370" s="209"/>
      <c r="AZ370" s="210"/>
      <c r="BA370" s="209"/>
      <c r="BB370" s="209"/>
      <c r="BC370" s="210"/>
      <c r="BD370" s="209"/>
      <c r="BE370" s="209"/>
      <c r="BF370" s="210"/>
      <c r="BG370" s="209"/>
      <c r="BH370" s="209"/>
      <c r="BI370" s="210"/>
      <c r="BJ370" s="55">
        <f t="shared" si="45"/>
        <v>0</v>
      </c>
      <c r="BK370" s="55">
        <f t="shared" si="45"/>
        <v>0</v>
      </c>
      <c r="BL370" s="210"/>
      <c r="BM370" s="269">
        <f t="shared" si="46"/>
        <v>0</v>
      </c>
    </row>
    <row r="371" spans="1:65" hidden="1" x14ac:dyDescent="0.55000000000000004">
      <c r="A371" s="216"/>
      <c r="B371" s="217"/>
      <c r="C371" s="217"/>
      <c r="D371" s="214"/>
      <c r="E371" s="217"/>
      <c r="F371" s="87" t="s">
        <v>180</v>
      </c>
      <c r="G371" s="217"/>
      <c r="H371" s="219"/>
      <c r="I371" s="226" t="e">
        <f t="shared" si="47"/>
        <v>#DIV/0!</v>
      </c>
      <c r="J371" s="209"/>
      <c r="K371" s="209"/>
      <c r="L371" s="209"/>
      <c r="M371" s="209"/>
      <c r="N371" s="210"/>
      <c r="O371" s="210"/>
      <c r="P371" s="211" t="e">
        <f t="shared" si="44"/>
        <v>#DIV/0!</v>
      </c>
      <c r="Q371" s="330"/>
      <c r="R371" s="330"/>
      <c r="S371" s="210"/>
      <c r="T371" s="209"/>
      <c r="U371" s="209"/>
      <c r="V371" s="210"/>
      <c r="W371" s="209"/>
      <c r="X371" s="209"/>
      <c r="Y371" s="210"/>
      <c r="Z371" s="209"/>
      <c r="AA371" s="209"/>
      <c r="AB371" s="210"/>
      <c r="AC371" s="209"/>
      <c r="AD371" s="209"/>
      <c r="AE371" s="210"/>
      <c r="AF371" s="331"/>
      <c r="AG371" s="209"/>
      <c r="AH371" s="210"/>
      <c r="AI371" s="209"/>
      <c r="AJ371" s="209"/>
      <c r="AK371" s="210"/>
      <c r="AL371" s="209"/>
      <c r="AM371" s="209"/>
      <c r="AN371" s="210"/>
      <c r="AO371" s="209"/>
      <c r="AP371" s="209"/>
      <c r="AQ371" s="210"/>
      <c r="AR371" s="209"/>
      <c r="AS371" s="209"/>
      <c r="AT371" s="210"/>
      <c r="AU371" s="209"/>
      <c r="AV371" s="209"/>
      <c r="AW371" s="210"/>
      <c r="AX371" s="209"/>
      <c r="AY371" s="209"/>
      <c r="AZ371" s="210"/>
      <c r="BA371" s="209"/>
      <c r="BB371" s="209"/>
      <c r="BC371" s="210"/>
      <c r="BD371" s="209"/>
      <c r="BE371" s="209"/>
      <c r="BF371" s="210"/>
      <c r="BG371" s="209"/>
      <c r="BH371" s="209"/>
      <c r="BI371" s="210"/>
      <c r="BJ371" s="55">
        <f t="shared" si="45"/>
        <v>0</v>
      </c>
      <c r="BK371" s="55">
        <f t="shared" si="45"/>
        <v>0</v>
      </c>
      <c r="BL371" s="210"/>
      <c r="BM371" s="269">
        <f t="shared" si="46"/>
        <v>0</v>
      </c>
    </row>
    <row r="372" spans="1:65" hidden="1" x14ac:dyDescent="0.55000000000000004">
      <c r="A372" s="216"/>
      <c r="B372" s="217"/>
      <c r="C372" s="217"/>
      <c r="D372" s="214"/>
      <c r="E372" s="217"/>
      <c r="F372" s="260" t="s">
        <v>181</v>
      </c>
      <c r="G372" s="217"/>
      <c r="H372" s="219"/>
      <c r="I372" s="226" t="e">
        <f t="shared" si="47"/>
        <v>#DIV/0!</v>
      </c>
      <c r="J372" s="209"/>
      <c r="K372" s="209"/>
      <c r="L372" s="209"/>
      <c r="M372" s="209"/>
      <c r="N372" s="210"/>
      <c r="O372" s="210"/>
      <c r="P372" s="211" t="e">
        <f t="shared" si="44"/>
        <v>#DIV/0!</v>
      </c>
      <c r="Q372" s="330"/>
      <c r="R372" s="330"/>
      <c r="S372" s="210"/>
      <c r="T372" s="209"/>
      <c r="U372" s="209"/>
      <c r="V372" s="210"/>
      <c r="W372" s="209"/>
      <c r="X372" s="209"/>
      <c r="Y372" s="210"/>
      <c r="Z372" s="209"/>
      <c r="AA372" s="209"/>
      <c r="AB372" s="210"/>
      <c r="AC372" s="209"/>
      <c r="AD372" s="209"/>
      <c r="AE372" s="210"/>
      <c r="AF372" s="331"/>
      <c r="AG372" s="209"/>
      <c r="AH372" s="210"/>
      <c r="AI372" s="209"/>
      <c r="AJ372" s="209"/>
      <c r="AK372" s="210"/>
      <c r="AL372" s="209"/>
      <c r="AM372" s="209"/>
      <c r="AN372" s="210"/>
      <c r="AO372" s="209"/>
      <c r="AP372" s="209"/>
      <c r="AQ372" s="210"/>
      <c r="AR372" s="209"/>
      <c r="AS372" s="209"/>
      <c r="AT372" s="210"/>
      <c r="AU372" s="209"/>
      <c r="AV372" s="209"/>
      <c r="AW372" s="210"/>
      <c r="AX372" s="209"/>
      <c r="AY372" s="209"/>
      <c r="AZ372" s="210"/>
      <c r="BA372" s="209"/>
      <c r="BB372" s="209"/>
      <c r="BC372" s="210"/>
      <c r="BD372" s="209"/>
      <c r="BE372" s="209"/>
      <c r="BF372" s="210"/>
      <c r="BG372" s="209"/>
      <c r="BH372" s="209"/>
      <c r="BI372" s="210"/>
      <c r="BJ372" s="55">
        <f t="shared" si="45"/>
        <v>0</v>
      </c>
      <c r="BK372" s="55">
        <f t="shared" si="45"/>
        <v>0</v>
      </c>
      <c r="BL372" s="210"/>
      <c r="BM372" s="269">
        <f t="shared" si="46"/>
        <v>0</v>
      </c>
    </row>
    <row r="373" spans="1:65" hidden="1" x14ac:dyDescent="0.55000000000000004">
      <c r="A373" s="216"/>
      <c r="B373" s="217"/>
      <c r="C373" s="217"/>
      <c r="D373" s="214"/>
      <c r="E373" s="217"/>
      <c r="F373" s="91" t="s">
        <v>182</v>
      </c>
      <c r="G373" s="217"/>
      <c r="H373" s="219"/>
      <c r="I373" s="226" t="e">
        <f t="shared" si="47"/>
        <v>#DIV/0!</v>
      </c>
      <c r="J373" s="209"/>
      <c r="K373" s="209"/>
      <c r="L373" s="209"/>
      <c r="M373" s="209"/>
      <c r="N373" s="210"/>
      <c r="O373" s="210"/>
      <c r="P373" s="211" t="e">
        <f t="shared" si="44"/>
        <v>#DIV/0!</v>
      </c>
      <c r="Q373" s="330"/>
      <c r="R373" s="330"/>
      <c r="S373" s="210"/>
      <c r="T373" s="209"/>
      <c r="U373" s="209"/>
      <c r="V373" s="210"/>
      <c r="W373" s="209"/>
      <c r="X373" s="209"/>
      <c r="Y373" s="210"/>
      <c r="Z373" s="209"/>
      <c r="AA373" s="209"/>
      <c r="AB373" s="210"/>
      <c r="AC373" s="209"/>
      <c r="AD373" s="209"/>
      <c r="AE373" s="210"/>
      <c r="AF373" s="331"/>
      <c r="AG373" s="209"/>
      <c r="AH373" s="210"/>
      <c r="AI373" s="209"/>
      <c r="AJ373" s="209"/>
      <c r="AK373" s="210"/>
      <c r="AL373" s="209"/>
      <c r="AM373" s="209"/>
      <c r="AN373" s="210"/>
      <c r="AO373" s="209"/>
      <c r="AP373" s="209"/>
      <c r="AQ373" s="210"/>
      <c r="AR373" s="209"/>
      <c r="AS373" s="209"/>
      <c r="AT373" s="210"/>
      <c r="AU373" s="209"/>
      <c r="AV373" s="209"/>
      <c r="AW373" s="210"/>
      <c r="AX373" s="209"/>
      <c r="AY373" s="209"/>
      <c r="AZ373" s="210"/>
      <c r="BA373" s="209"/>
      <c r="BB373" s="209"/>
      <c r="BC373" s="210"/>
      <c r="BD373" s="209"/>
      <c r="BE373" s="209"/>
      <c r="BF373" s="210"/>
      <c r="BG373" s="209"/>
      <c r="BH373" s="209"/>
      <c r="BI373" s="210"/>
      <c r="BJ373" s="55">
        <f t="shared" si="45"/>
        <v>0</v>
      </c>
      <c r="BK373" s="55">
        <f t="shared" si="45"/>
        <v>0</v>
      </c>
      <c r="BL373" s="210"/>
      <c r="BM373" s="269">
        <f t="shared" si="46"/>
        <v>0</v>
      </c>
    </row>
    <row r="374" spans="1:65" hidden="1" x14ac:dyDescent="0.55000000000000004">
      <c r="A374" s="216"/>
      <c r="B374" s="217"/>
      <c r="C374" s="217"/>
      <c r="D374" s="214"/>
      <c r="E374" s="217"/>
      <c r="F374" s="91" t="s">
        <v>183</v>
      </c>
      <c r="G374" s="217"/>
      <c r="H374" s="219"/>
      <c r="I374" s="226" t="e">
        <f t="shared" si="47"/>
        <v>#DIV/0!</v>
      </c>
      <c r="J374" s="209"/>
      <c r="K374" s="209"/>
      <c r="L374" s="209"/>
      <c r="M374" s="209"/>
      <c r="N374" s="210"/>
      <c r="O374" s="210"/>
      <c r="P374" s="211" t="e">
        <f t="shared" si="44"/>
        <v>#DIV/0!</v>
      </c>
      <c r="Q374" s="330"/>
      <c r="R374" s="330"/>
      <c r="S374" s="210"/>
      <c r="T374" s="209"/>
      <c r="U374" s="209"/>
      <c r="V374" s="210"/>
      <c r="W374" s="209"/>
      <c r="X374" s="209"/>
      <c r="Y374" s="210"/>
      <c r="Z374" s="209"/>
      <c r="AA374" s="209"/>
      <c r="AB374" s="210"/>
      <c r="AC374" s="209"/>
      <c r="AD374" s="209"/>
      <c r="AE374" s="210"/>
      <c r="AF374" s="331"/>
      <c r="AG374" s="209"/>
      <c r="AH374" s="210"/>
      <c r="AI374" s="209"/>
      <c r="AJ374" s="209"/>
      <c r="AK374" s="210"/>
      <c r="AL374" s="209"/>
      <c r="AM374" s="209"/>
      <c r="AN374" s="210"/>
      <c r="AO374" s="209"/>
      <c r="AP374" s="209"/>
      <c r="AQ374" s="210"/>
      <c r="AR374" s="209"/>
      <c r="AS374" s="209"/>
      <c r="AT374" s="210"/>
      <c r="AU374" s="209"/>
      <c r="AV374" s="209"/>
      <c r="AW374" s="210"/>
      <c r="AX374" s="209"/>
      <c r="AY374" s="209"/>
      <c r="AZ374" s="210"/>
      <c r="BA374" s="209"/>
      <c r="BB374" s="209"/>
      <c r="BC374" s="210"/>
      <c r="BD374" s="209"/>
      <c r="BE374" s="209"/>
      <c r="BF374" s="210"/>
      <c r="BG374" s="209"/>
      <c r="BH374" s="209"/>
      <c r="BI374" s="210"/>
      <c r="BJ374" s="55">
        <f t="shared" si="45"/>
        <v>0</v>
      </c>
      <c r="BK374" s="55">
        <f t="shared" si="45"/>
        <v>0</v>
      </c>
      <c r="BL374" s="210"/>
      <c r="BM374" s="269">
        <f t="shared" si="46"/>
        <v>0</v>
      </c>
    </row>
    <row r="375" spans="1:65" hidden="1" x14ac:dyDescent="0.55000000000000004">
      <c r="A375" s="216"/>
      <c r="B375" s="217"/>
      <c r="C375" s="217"/>
      <c r="D375" s="214"/>
      <c r="E375" s="217"/>
      <c r="F375" s="91" t="s">
        <v>184</v>
      </c>
      <c r="G375" s="217"/>
      <c r="H375" s="219"/>
      <c r="I375" s="226" t="e">
        <f t="shared" si="47"/>
        <v>#DIV/0!</v>
      </c>
      <c r="J375" s="209"/>
      <c r="K375" s="209"/>
      <c r="L375" s="209"/>
      <c r="M375" s="209"/>
      <c r="N375" s="210"/>
      <c r="O375" s="210"/>
      <c r="P375" s="211" t="e">
        <f t="shared" si="44"/>
        <v>#DIV/0!</v>
      </c>
      <c r="Q375" s="330"/>
      <c r="R375" s="330"/>
      <c r="S375" s="210"/>
      <c r="T375" s="209"/>
      <c r="U375" s="209"/>
      <c r="V375" s="210"/>
      <c r="W375" s="209"/>
      <c r="X375" s="209"/>
      <c r="Y375" s="210"/>
      <c r="Z375" s="209"/>
      <c r="AA375" s="209"/>
      <c r="AB375" s="210"/>
      <c r="AC375" s="209"/>
      <c r="AD375" s="209"/>
      <c r="AE375" s="210"/>
      <c r="AF375" s="331"/>
      <c r="AG375" s="209"/>
      <c r="AH375" s="210"/>
      <c r="AI375" s="209"/>
      <c r="AJ375" s="209"/>
      <c r="AK375" s="210"/>
      <c r="AL375" s="209"/>
      <c r="AM375" s="209"/>
      <c r="AN375" s="210"/>
      <c r="AO375" s="209"/>
      <c r="AP375" s="209"/>
      <c r="AQ375" s="210"/>
      <c r="AR375" s="209"/>
      <c r="AS375" s="209"/>
      <c r="AT375" s="210"/>
      <c r="AU375" s="209"/>
      <c r="AV375" s="209"/>
      <c r="AW375" s="210"/>
      <c r="AX375" s="209"/>
      <c r="AY375" s="209"/>
      <c r="AZ375" s="210"/>
      <c r="BA375" s="209"/>
      <c r="BB375" s="209"/>
      <c r="BC375" s="210"/>
      <c r="BD375" s="209"/>
      <c r="BE375" s="209"/>
      <c r="BF375" s="210"/>
      <c r="BG375" s="209"/>
      <c r="BH375" s="209"/>
      <c r="BI375" s="210"/>
      <c r="BJ375" s="55">
        <f t="shared" si="45"/>
        <v>0</v>
      </c>
      <c r="BK375" s="55">
        <f t="shared" si="45"/>
        <v>0</v>
      </c>
      <c r="BL375" s="210"/>
      <c r="BM375" s="269">
        <f t="shared" si="46"/>
        <v>0</v>
      </c>
    </row>
    <row r="376" spans="1:65" hidden="1" x14ac:dyDescent="0.55000000000000004">
      <c r="A376" s="216"/>
      <c r="B376" s="217"/>
      <c r="C376" s="217"/>
      <c r="D376" s="214"/>
      <c r="E376" s="217"/>
      <c r="F376" s="91" t="s">
        <v>185</v>
      </c>
      <c r="G376" s="217"/>
      <c r="H376" s="219"/>
      <c r="I376" s="226" t="e">
        <f t="shared" si="47"/>
        <v>#DIV/0!</v>
      </c>
      <c r="J376" s="209"/>
      <c r="K376" s="209"/>
      <c r="L376" s="209"/>
      <c r="M376" s="209"/>
      <c r="N376" s="210"/>
      <c r="O376" s="210"/>
      <c r="P376" s="211" t="e">
        <f t="shared" si="44"/>
        <v>#DIV/0!</v>
      </c>
      <c r="Q376" s="330"/>
      <c r="R376" s="330"/>
      <c r="S376" s="210"/>
      <c r="T376" s="209"/>
      <c r="U376" s="209"/>
      <c r="V376" s="210"/>
      <c r="W376" s="209"/>
      <c r="X376" s="209"/>
      <c r="Y376" s="210"/>
      <c r="Z376" s="209"/>
      <c r="AA376" s="209"/>
      <c r="AB376" s="210"/>
      <c r="AC376" s="209"/>
      <c r="AD376" s="209"/>
      <c r="AE376" s="210"/>
      <c r="AF376" s="331"/>
      <c r="AG376" s="209"/>
      <c r="AH376" s="210"/>
      <c r="AI376" s="209"/>
      <c r="AJ376" s="209"/>
      <c r="AK376" s="210"/>
      <c r="AL376" s="209"/>
      <c r="AM376" s="209"/>
      <c r="AN376" s="210"/>
      <c r="AO376" s="209"/>
      <c r="AP376" s="209"/>
      <c r="AQ376" s="210"/>
      <c r="AR376" s="209"/>
      <c r="AS376" s="209"/>
      <c r="AT376" s="210"/>
      <c r="AU376" s="209"/>
      <c r="AV376" s="209"/>
      <c r="AW376" s="210"/>
      <c r="AX376" s="209"/>
      <c r="AY376" s="209"/>
      <c r="AZ376" s="210"/>
      <c r="BA376" s="209"/>
      <c r="BB376" s="209"/>
      <c r="BC376" s="210"/>
      <c r="BD376" s="209"/>
      <c r="BE376" s="209"/>
      <c r="BF376" s="210"/>
      <c r="BG376" s="209"/>
      <c r="BH376" s="209"/>
      <c r="BI376" s="210"/>
      <c r="BJ376" s="55">
        <f t="shared" si="45"/>
        <v>0</v>
      </c>
      <c r="BK376" s="55">
        <f t="shared" si="45"/>
        <v>0</v>
      </c>
      <c r="BL376" s="210"/>
      <c r="BM376" s="269">
        <f t="shared" si="46"/>
        <v>0</v>
      </c>
    </row>
    <row r="377" spans="1:65" hidden="1" x14ac:dyDescent="0.55000000000000004">
      <c r="A377" s="216"/>
      <c r="B377" s="217"/>
      <c r="C377" s="217"/>
      <c r="D377" s="214"/>
      <c r="E377" s="217"/>
      <c r="F377" s="259" t="s">
        <v>186</v>
      </c>
      <c r="G377" s="217"/>
      <c r="H377" s="219"/>
      <c r="I377" s="226" t="e">
        <f t="shared" si="47"/>
        <v>#DIV/0!</v>
      </c>
      <c r="J377" s="209"/>
      <c r="K377" s="209"/>
      <c r="L377" s="209"/>
      <c r="M377" s="209"/>
      <c r="N377" s="210"/>
      <c r="O377" s="210"/>
      <c r="P377" s="211" t="e">
        <f t="shared" si="44"/>
        <v>#DIV/0!</v>
      </c>
      <c r="Q377" s="330"/>
      <c r="R377" s="330"/>
      <c r="S377" s="210"/>
      <c r="T377" s="209"/>
      <c r="U377" s="209"/>
      <c r="V377" s="210"/>
      <c r="W377" s="209"/>
      <c r="X377" s="209"/>
      <c r="Y377" s="210"/>
      <c r="Z377" s="209"/>
      <c r="AA377" s="209"/>
      <c r="AB377" s="210"/>
      <c r="AC377" s="209"/>
      <c r="AD377" s="209"/>
      <c r="AE377" s="210"/>
      <c r="AF377" s="331"/>
      <c r="AG377" s="209"/>
      <c r="AH377" s="210"/>
      <c r="AI377" s="209"/>
      <c r="AJ377" s="209"/>
      <c r="AK377" s="210"/>
      <c r="AL377" s="209"/>
      <c r="AM377" s="209"/>
      <c r="AN377" s="210"/>
      <c r="AO377" s="209"/>
      <c r="AP377" s="209"/>
      <c r="AQ377" s="210"/>
      <c r="AR377" s="209"/>
      <c r="AS377" s="209"/>
      <c r="AT377" s="210"/>
      <c r="AU377" s="209"/>
      <c r="AV377" s="209"/>
      <c r="AW377" s="210"/>
      <c r="AX377" s="209"/>
      <c r="AY377" s="209"/>
      <c r="AZ377" s="210"/>
      <c r="BA377" s="209"/>
      <c r="BB377" s="209"/>
      <c r="BC377" s="210"/>
      <c r="BD377" s="209"/>
      <c r="BE377" s="209"/>
      <c r="BF377" s="210"/>
      <c r="BG377" s="209"/>
      <c r="BH377" s="209"/>
      <c r="BI377" s="210"/>
      <c r="BJ377" s="55">
        <f t="shared" si="45"/>
        <v>0</v>
      </c>
      <c r="BK377" s="55">
        <f t="shared" si="45"/>
        <v>0</v>
      </c>
      <c r="BL377" s="210"/>
      <c r="BM377" s="269">
        <f t="shared" si="46"/>
        <v>0</v>
      </c>
    </row>
    <row r="378" spans="1:65" hidden="1" x14ac:dyDescent="0.55000000000000004">
      <c r="A378" s="216"/>
      <c r="B378" s="217"/>
      <c r="C378" s="217"/>
      <c r="D378" s="214"/>
      <c r="E378" s="217"/>
      <c r="F378" s="259" t="s">
        <v>187</v>
      </c>
      <c r="G378" s="217"/>
      <c r="H378" s="219"/>
      <c r="I378" s="226" t="e">
        <f t="shared" si="47"/>
        <v>#DIV/0!</v>
      </c>
      <c r="J378" s="209"/>
      <c r="K378" s="209"/>
      <c r="L378" s="209"/>
      <c r="M378" s="209"/>
      <c r="N378" s="210"/>
      <c r="O378" s="210"/>
      <c r="P378" s="211" t="e">
        <f t="shared" si="44"/>
        <v>#DIV/0!</v>
      </c>
      <c r="Q378" s="330"/>
      <c r="R378" s="330"/>
      <c r="S378" s="210"/>
      <c r="T378" s="209"/>
      <c r="U378" s="209"/>
      <c r="V378" s="210"/>
      <c r="W378" s="209"/>
      <c r="X378" s="209"/>
      <c r="Y378" s="210"/>
      <c r="Z378" s="209"/>
      <c r="AA378" s="209"/>
      <c r="AB378" s="210"/>
      <c r="AC378" s="209"/>
      <c r="AD378" s="209"/>
      <c r="AE378" s="210"/>
      <c r="AF378" s="331"/>
      <c r="AG378" s="209"/>
      <c r="AH378" s="210"/>
      <c r="AI378" s="209"/>
      <c r="AJ378" s="209"/>
      <c r="AK378" s="210"/>
      <c r="AL378" s="209"/>
      <c r="AM378" s="209"/>
      <c r="AN378" s="210"/>
      <c r="AO378" s="209"/>
      <c r="AP378" s="209"/>
      <c r="AQ378" s="210"/>
      <c r="AR378" s="209"/>
      <c r="AS378" s="209"/>
      <c r="AT378" s="210"/>
      <c r="AU378" s="209"/>
      <c r="AV378" s="209"/>
      <c r="AW378" s="210"/>
      <c r="AX378" s="209"/>
      <c r="AY378" s="209"/>
      <c r="AZ378" s="210"/>
      <c r="BA378" s="209"/>
      <c r="BB378" s="209"/>
      <c r="BC378" s="210"/>
      <c r="BD378" s="209"/>
      <c r="BE378" s="209"/>
      <c r="BF378" s="210"/>
      <c r="BG378" s="209"/>
      <c r="BH378" s="209"/>
      <c r="BI378" s="210"/>
      <c r="BJ378" s="55">
        <f t="shared" si="45"/>
        <v>0</v>
      </c>
      <c r="BK378" s="55">
        <f t="shared" si="45"/>
        <v>0</v>
      </c>
      <c r="BL378" s="210"/>
      <c r="BM378" s="269">
        <f t="shared" si="46"/>
        <v>0</v>
      </c>
    </row>
    <row r="379" spans="1:65" hidden="1" x14ac:dyDescent="0.55000000000000004">
      <c r="A379" s="216"/>
      <c r="B379" s="217"/>
      <c r="C379" s="217"/>
      <c r="D379" s="214"/>
      <c r="E379" s="217"/>
      <c r="F379" s="259" t="s">
        <v>188</v>
      </c>
      <c r="G379" s="217"/>
      <c r="H379" s="219"/>
      <c r="I379" s="226" t="e">
        <f t="shared" si="47"/>
        <v>#DIV/0!</v>
      </c>
      <c r="J379" s="209"/>
      <c r="K379" s="209"/>
      <c r="L379" s="209"/>
      <c r="M379" s="209"/>
      <c r="N379" s="210"/>
      <c r="O379" s="210"/>
      <c r="P379" s="211" t="e">
        <f t="shared" si="44"/>
        <v>#DIV/0!</v>
      </c>
      <c r="Q379" s="330"/>
      <c r="R379" s="330"/>
      <c r="S379" s="210"/>
      <c r="T379" s="209"/>
      <c r="U379" s="209"/>
      <c r="V379" s="210"/>
      <c r="W379" s="209"/>
      <c r="X379" s="209"/>
      <c r="Y379" s="210"/>
      <c r="Z379" s="209"/>
      <c r="AA379" s="209"/>
      <c r="AB379" s="210"/>
      <c r="AC379" s="209"/>
      <c r="AD379" s="209"/>
      <c r="AE379" s="210"/>
      <c r="AF379" s="331"/>
      <c r="AG379" s="209"/>
      <c r="AH379" s="210"/>
      <c r="AI379" s="209"/>
      <c r="AJ379" s="209"/>
      <c r="AK379" s="210"/>
      <c r="AL379" s="209"/>
      <c r="AM379" s="209"/>
      <c r="AN379" s="210"/>
      <c r="AO379" s="209"/>
      <c r="AP379" s="209"/>
      <c r="AQ379" s="210"/>
      <c r="AR379" s="209"/>
      <c r="AS379" s="209"/>
      <c r="AT379" s="210"/>
      <c r="AU379" s="209"/>
      <c r="AV379" s="209"/>
      <c r="AW379" s="210"/>
      <c r="AX379" s="209"/>
      <c r="AY379" s="209"/>
      <c r="AZ379" s="210"/>
      <c r="BA379" s="209"/>
      <c r="BB379" s="209"/>
      <c r="BC379" s="210"/>
      <c r="BD379" s="209"/>
      <c r="BE379" s="209"/>
      <c r="BF379" s="210"/>
      <c r="BG379" s="209"/>
      <c r="BH379" s="209"/>
      <c r="BI379" s="210"/>
      <c r="BJ379" s="55">
        <f t="shared" si="45"/>
        <v>0</v>
      </c>
      <c r="BK379" s="55">
        <f t="shared" si="45"/>
        <v>0</v>
      </c>
      <c r="BL379" s="210"/>
      <c r="BM379" s="269">
        <f t="shared" si="46"/>
        <v>0</v>
      </c>
    </row>
    <row r="380" spans="1:65" hidden="1" x14ac:dyDescent="0.55000000000000004">
      <c r="A380" s="216"/>
      <c r="B380" s="217"/>
      <c r="C380" s="217"/>
      <c r="D380" s="214"/>
      <c r="E380" s="217"/>
      <c r="F380" s="259" t="s">
        <v>189</v>
      </c>
      <c r="G380" s="217"/>
      <c r="H380" s="219"/>
      <c r="I380" s="226" t="e">
        <f t="shared" si="47"/>
        <v>#DIV/0!</v>
      </c>
      <c r="J380" s="209"/>
      <c r="K380" s="209"/>
      <c r="L380" s="209"/>
      <c r="M380" s="209"/>
      <c r="N380" s="210"/>
      <c r="O380" s="210"/>
      <c r="P380" s="211" t="e">
        <f t="shared" si="44"/>
        <v>#DIV/0!</v>
      </c>
      <c r="Q380" s="330"/>
      <c r="R380" s="330"/>
      <c r="S380" s="210"/>
      <c r="T380" s="209"/>
      <c r="U380" s="209"/>
      <c r="V380" s="210"/>
      <c r="W380" s="209"/>
      <c r="X380" s="209"/>
      <c r="Y380" s="210"/>
      <c r="Z380" s="209"/>
      <c r="AA380" s="209"/>
      <c r="AB380" s="210"/>
      <c r="AC380" s="209"/>
      <c r="AD380" s="209"/>
      <c r="AE380" s="210"/>
      <c r="AF380" s="331"/>
      <c r="AG380" s="209"/>
      <c r="AH380" s="210"/>
      <c r="AI380" s="209"/>
      <c r="AJ380" s="209"/>
      <c r="AK380" s="210"/>
      <c r="AL380" s="209"/>
      <c r="AM380" s="209"/>
      <c r="AN380" s="210"/>
      <c r="AO380" s="209"/>
      <c r="AP380" s="209"/>
      <c r="AQ380" s="210"/>
      <c r="AR380" s="209"/>
      <c r="AS380" s="209"/>
      <c r="AT380" s="210"/>
      <c r="AU380" s="209"/>
      <c r="AV380" s="209"/>
      <c r="AW380" s="210"/>
      <c r="AX380" s="209"/>
      <c r="AY380" s="209"/>
      <c r="AZ380" s="210"/>
      <c r="BA380" s="209"/>
      <c r="BB380" s="209"/>
      <c r="BC380" s="210"/>
      <c r="BD380" s="209"/>
      <c r="BE380" s="209"/>
      <c r="BF380" s="210"/>
      <c r="BG380" s="209"/>
      <c r="BH380" s="209"/>
      <c r="BI380" s="210"/>
      <c r="BJ380" s="55">
        <f t="shared" si="45"/>
        <v>0</v>
      </c>
      <c r="BK380" s="55">
        <f t="shared" si="45"/>
        <v>0</v>
      </c>
      <c r="BL380" s="210"/>
      <c r="BM380" s="269">
        <f t="shared" si="46"/>
        <v>0</v>
      </c>
    </row>
    <row r="381" spans="1:65" ht="42.75" hidden="1" customHeight="1" x14ac:dyDescent="0.55000000000000004">
      <c r="A381" s="243"/>
      <c r="B381" s="244"/>
      <c r="C381" s="244"/>
      <c r="D381" s="261"/>
      <c r="E381" s="244"/>
      <c r="F381" s="262" t="s">
        <v>190</v>
      </c>
      <c r="G381" s="244"/>
      <c r="H381" s="263"/>
      <c r="I381" s="226" t="e">
        <f t="shared" si="47"/>
        <v>#DIV/0!</v>
      </c>
      <c r="J381" s="209"/>
      <c r="K381" s="209"/>
      <c r="L381" s="209"/>
      <c r="M381" s="209"/>
      <c r="N381" s="210"/>
      <c r="O381" s="210"/>
      <c r="P381" s="211" t="e">
        <f t="shared" si="44"/>
        <v>#DIV/0!</v>
      </c>
      <c r="Q381" s="330"/>
      <c r="R381" s="330"/>
      <c r="S381" s="210"/>
      <c r="T381" s="209"/>
      <c r="U381" s="209"/>
      <c r="V381" s="210"/>
      <c r="W381" s="209"/>
      <c r="X381" s="209"/>
      <c r="Y381" s="210"/>
      <c r="Z381" s="209"/>
      <c r="AA381" s="209"/>
      <c r="AB381" s="210"/>
      <c r="AC381" s="209"/>
      <c r="AD381" s="209"/>
      <c r="AE381" s="210"/>
      <c r="AF381" s="331"/>
      <c r="AG381" s="209"/>
      <c r="AH381" s="210"/>
      <c r="AI381" s="209"/>
      <c r="AJ381" s="209"/>
      <c r="AK381" s="210"/>
      <c r="AL381" s="209"/>
      <c r="AM381" s="209"/>
      <c r="AN381" s="210"/>
      <c r="AO381" s="209"/>
      <c r="AP381" s="209"/>
      <c r="AQ381" s="210"/>
      <c r="AR381" s="209"/>
      <c r="AS381" s="209"/>
      <c r="AT381" s="210"/>
      <c r="AU381" s="209"/>
      <c r="AV381" s="209"/>
      <c r="AW381" s="210"/>
      <c r="AX381" s="209"/>
      <c r="AY381" s="209"/>
      <c r="AZ381" s="210"/>
      <c r="BA381" s="209"/>
      <c r="BB381" s="209"/>
      <c r="BC381" s="210"/>
      <c r="BD381" s="209"/>
      <c r="BE381" s="209"/>
      <c r="BF381" s="210"/>
      <c r="BG381" s="209"/>
      <c r="BH381" s="209"/>
      <c r="BI381" s="210"/>
      <c r="BJ381" s="55">
        <f t="shared" si="45"/>
        <v>0</v>
      </c>
      <c r="BK381" s="55">
        <f t="shared" si="45"/>
        <v>0</v>
      </c>
      <c r="BL381" s="210"/>
      <c r="BM381" s="269">
        <f t="shared" si="46"/>
        <v>0</v>
      </c>
    </row>
    <row r="382" spans="1:65" hidden="1" x14ac:dyDescent="0.55000000000000004">
      <c r="D382" s="31"/>
      <c r="F382" s="31" t="s">
        <v>126</v>
      </c>
      <c r="I382" s="226">
        <f>+'[4]สรุป ขั้นต่ำ'!H1529+'[4]สรุป ต่อเนื่องเชื่อม'!H1529</f>
        <v>0</v>
      </c>
      <c r="J382" s="209"/>
      <c r="K382" s="209"/>
      <c r="L382" s="209"/>
      <c r="M382" s="209"/>
      <c r="N382" s="210"/>
      <c r="O382" s="210"/>
      <c r="P382" s="211" t="e">
        <f t="shared" ref="P382:P397" si="48">SUM(O382*100/L382)</f>
        <v>#DIV/0!</v>
      </c>
      <c r="Q382" s="330"/>
      <c r="R382" s="330"/>
      <c r="S382" s="210"/>
      <c r="T382" s="209"/>
      <c r="U382" s="209"/>
      <c r="V382" s="210"/>
      <c r="W382" s="209"/>
      <c r="X382" s="209"/>
      <c r="Y382" s="210"/>
      <c r="Z382" s="209"/>
      <c r="AA382" s="209"/>
      <c r="AB382" s="210"/>
      <c r="AC382" s="209"/>
      <c r="AD382" s="209"/>
      <c r="AE382" s="210"/>
      <c r="AF382" s="331"/>
      <c r="AG382" s="209"/>
      <c r="AH382" s="210"/>
      <c r="AI382" s="209"/>
      <c r="AJ382" s="209"/>
      <c r="AK382" s="210"/>
      <c r="AL382" s="209"/>
      <c r="AM382" s="209"/>
      <c r="AN382" s="210"/>
      <c r="AO382" s="209"/>
      <c r="AP382" s="209"/>
      <c r="AQ382" s="210"/>
      <c r="AR382" s="209"/>
      <c r="AS382" s="209"/>
      <c r="AT382" s="210"/>
      <c r="AU382" s="209"/>
      <c r="AV382" s="209"/>
      <c r="AW382" s="210"/>
      <c r="AX382" s="209"/>
      <c r="AY382" s="209"/>
      <c r="AZ382" s="210"/>
      <c r="BA382" s="209"/>
      <c r="BB382" s="209"/>
      <c r="BC382" s="210"/>
      <c r="BD382" s="209"/>
      <c r="BE382" s="209"/>
      <c r="BF382" s="210"/>
      <c r="BG382" s="209"/>
      <c r="BH382" s="209"/>
      <c r="BI382" s="210"/>
      <c r="BJ382" s="55">
        <f t="shared" ref="BJ382:BK397" si="49">SUM(BA382,BD382,BG382)</f>
        <v>0</v>
      </c>
      <c r="BK382" s="55">
        <f t="shared" si="49"/>
        <v>0</v>
      </c>
      <c r="BL382" s="210"/>
      <c r="BM382" s="269">
        <f t="shared" si="46"/>
        <v>0</v>
      </c>
    </row>
    <row r="383" spans="1:65" hidden="1" x14ac:dyDescent="0.55000000000000004">
      <c r="C383" s="31" t="s">
        <v>137</v>
      </c>
      <c r="I383" s="226">
        <f>+'[4]สรุป ขั้นต่ำ'!H1530+'[4]สรุป ต่อเนื่องเชื่อม'!H1530</f>
        <v>0</v>
      </c>
      <c r="J383" s="209"/>
      <c r="K383" s="209"/>
      <c r="L383" s="209"/>
      <c r="M383" s="209"/>
      <c r="N383" s="210"/>
      <c r="O383" s="210"/>
      <c r="P383" s="211" t="e">
        <f t="shared" si="48"/>
        <v>#DIV/0!</v>
      </c>
      <c r="Q383" s="330"/>
      <c r="R383" s="330"/>
      <c r="S383" s="210"/>
      <c r="T383" s="209"/>
      <c r="U383" s="209"/>
      <c r="V383" s="210"/>
      <c r="W383" s="209"/>
      <c r="X383" s="209"/>
      <c r="Y383" s="210"/>
      <c r="Z383" s="209"/>
      <c r="AA383" s="209"/>
      <c r="AB383" s="210"/>
      <c r="AC383" s="209"/>
      <c r="AD383" s="209"/>
      <c r="AE383" s="210"/>
      <c r="AF383" s="331"/>
      <c r="AG383" s="209"/>
      <c r="AH383" s="210"/>
      <c r="AI383" s="209"/>
      <c r="AJ383" s="209"/>
      <c r="AK383" s="210"/>
      <c r="AL383" s="209"/>
      <c r="AM383" s="209"/>
      <c r="AN383" s="210"/>
      <c r="AO383" s="209"/>
      <c r="AP383" s="209"/>
      <c r="AQ383" s="210"/>
      <c r="AR383" s="209"/>
      <c r="AS383" s="209"/>
      <c r="AT383" s="210"/>
      <c r="AU383" s="209"/>
      <c r="AV383" s="209"/>
      <c r="AW383" s="210"/>
      <c r="AX383" s="209"/>
      <c r="AY383" s="209"/>
      <c r="AZ383" s="210"/>
      <c r="BA383" s="209"/>
      <c r="BB383" s="209"/>
      <c r="BC383" s="210"/>
      <c r="BD383" s="209"/>
      <c r="BE383" s="209"/>
      <c r="BF383" s="210"/>
      <c r="BG383" s="209"/>
      <c r="BH383" s="209"/>
      <c r="BI383" s="210"/>
      <c r="BJ383" s="55">
        <f t="shared" si="49"/>
        <v>0</v>
      </c>
      <c r="BK383" s="55">
        <f t="shared" si="49"/>
        <v>0</v>
      </c>
      <c r="BL383" s="210"/>
      <c r="BM383" s="269">
        <f t="shared" si="46"/>
        <v>0</v>
      </c>
    </row>
    <row r="384" spans="1:65" hidden="1" x14ac:dyDescent="0.55000000000000004">
      <c r="D384" s="31" t="s">
        <v>138</v>
      </c>
      <c r="I384" s="226">
        <f>+'[4]สรุป ขั้นต่ำ'!H1531+'[4]สรุป ต่อเนื่องเชื่อม'!H1531</f>
        <v>0</v>
      </c>
      <c r="J384" s="209"/>
      <c r="K384" s="209"/>
      <c r="L384" s="209"/>
      <c r="M384" s="209"/>
      <c r="N384" s="210"/>
      <c r="O384" s="210"/>
      <c r="P384" s="211" t="e">
        <f t="shared" si="48"/>
        <v>#DIV/0!</v>
      </c>
      <c r="Q384" s="330"/>
      <c r="R384" s="330"/>
      <c r="S384" s="210"/>
      <c r="T384" s="209"/>
      <c r="U384" s="209"/>
      <c r="V384" s="210"/>
      <c r="W384" s="209"/>
      <c r="X384" s="209"/>
      <c r="Y384" s="210"/>
      <c r="Z384" s="209"/>
      <c r="AA384" s="209"/>
      <c r="AB384" s="210"/>
      <c r="AC384" s="209"/>
      <c r="AD384" s="209"/>
      <c r="AE384" s="210"/>
      <c r="AF384" s="331"/>
      <c r="AG384" s="209"/>
      <c r="AH384" s="210"/>
      <c r="AI384" s="209"/>
      <c r="AJ384" s="209"/>
      <c r="AK384" s="210"/>
      <c r="AL384" s="209"/>
      <c r="AM384" s="209"/>
      <c r="AN384" s="210"/>
      <c r="AO384" s="209"/>
      <c r="AP384" s="209"/>
      <c r="AQ384" s="210"/>
      <c r="AR384" s="209"/>
      <c r="AS384" s="209"/>
      <c r="AT384" s="210"/>
      <c r="AU384" s="209"/>
      <c r="AV384" s="209"/>
      <c r="AW384" s="210"/>
      <c r="AX384" s="209"/>
      <c r="AY384" s="209"/>
      <c r="AZ384" s="210"/>
      <c r="BA384" s="209"/>
      <c r="BB384" s="209"/>
      <c r="BC384" s="210"/>
      <c r="BD384" s="209"/>
      <c r="BE384" s="209"/>
      <c r="BF384" s="210"/>
      <c r="BG384" s="209"/>
      <c r="BH384" s="209"/>
      <c r="BI384" s="210"/>
      <c r="BJ384" s="55">
        <f t="shared" si="49"/>
        <v>0</v>
      </c>
      <c r="BK384" s="55">
        <f t="shared" si="49"/>
        <v>0</v>
      </c>
      <c r="BL384" s="210"/>
      <c r="BM384" s="269">
        <f t="shared" si="46"/>
        <v>0</v>
      </c>
    </row>
    <row r="385" spans="4:65" hidden="1" x14ac:dyDescent="0.55000000000000004">
      <c r="E385" s="31" t="s">
        <v>40</v>
      </c>
      <c r="I385" s="226">
        <f>+'[4]สรุป ขั้นต่ำ'!H1532+'[4]สรุป ต่อเนื่องเชื่อม'!H1532</f>
        <v>0</v>
      </c>
      <c r="J385" s="209"/>
      <c r="K385" s="209"/>
      <c r="L385" s="209"/>
      <c r="M385" s="209"/>
      <c r="N385" s="210"/>
      <c r="O385" s="210"/>
      <c r="P385" s="211" t="e">
        <f t="shared" si="48"/>
        <v>#DIV/0!</v>
      </c>
      <c r="Q385" s="330"/>
      <c r="R385" s="330"/>
      <c r="S385" s="210"/>
      <c r="T385" s="209"/>
      <c r="U385" s="209"/>
      <c r="V385" s="210"/>
      <c r="W385" s="209"/>
      <c r="X385" s="209"/>
      <c r="Y385" s="210"/>
      <c r="Z385" s="209"/>
      <c r="AA385" s="209"/>
      <c r="AB385" s="210"/>
      <c r="AC385" s="209"/>
      <c r="AD385" s="209"/>
      <c r="AE385" s="210"/>
      <c r="AF385" s="331"/>
      <c r="AG385" s="209"/>
      <c r="AH385" s="210"/>
      <c r="AI385" s="209"/>
      <c r="AJ385" s="209"/>
      <c r="AK385" s="210"/>
      <c r="AL385" s="209"/>
      <c r="AM385" s="209"/>
      <c r="AN385" s="210"/>
      <c r="AO385" s="209"/>
      <c r="AP385" s="209"/>
      <c r="AQ385" s="210"/>
      <c r="AR385" s="209"/>
      <c r="AS385" s="209"/>
      <c r="AT385" s="210"/>
      <c r="AU385" s="209"/>
      <c r="AV385" s="209"/>
      <c r="AW385" s="210"/>
      <c r="AX385" s="209"/>
      <c r="AY385" s="209"/>
      <c r="AZ385" s="210"/>
      <c r="BA385" s="209"/>
      <c r="BB385" s="209"/>
      <c r="BC385" s="210"/>
      <c r="BD385" s="209"/>
      <c r="BE385" s="209"/>
      <c r="BF385" s="210"/>
      <c r="BG385" s="209"/>
      <c r="BH385" s="209"/>
      <c r="BI385" s="210"/>
      <c r="BJ385" s="55">
        <f t="shared" si="49"/>
        <v>0</v>
      </c>
      <c r="BK385" s="55">
        <f t="shared" si="49"/>
        <v>0</v>
      </c>
      <c r="BL385" s="210"/>
      <c r="BM385" s="269">
        <f t="shared" si="46"/>
        <v>0</v>
      </c>
    </row>
    <row r="386" spans="4:65" hidden="1" x14ac:dyDescent="0.55000000000000004">
      <c r="D386" s="31"/>
      <c r="E386" s="31" t="s">
        <v>41</v>
      </c>
      <c r="I386" s="226">
        <f>+'[4]สรุป ขั้นต่ำ'!H1533+'[4]สรุป ต่อเนื่องเชื่อม'!H1533</f>
        <v>0</v>
      </c>
      <c r="J386" s="209"/>
      <c r="K386" s="209"/>
      <c r="L386" s="209"/>
      <c r="M386" s="209"/>
      <c r="N386" s="210"/>
      <c r="O386" s="210"/>
      <c r="P386" s="211" t="e">
        <f t="shared" si="48"/>
        <v>#DIV/0!</v>
      </c>
      <c r="Q386" s="330"/>
      <c r="R386" s="330"/>
      <c r="S386" s="210"/>
      <c r="T386" s="209"/>
      <c r="U386" s="209"/>
      <c r="V386" s="210"/>
      <c r="W386" s="209"/>
      <c r="X386" s="209"/>
      <c r="Y386" s="210"/>
      <c r="Z386" s="209"/>
      <c r="AA386" s="209"/>
      <c r="AB386" s="210"/>
      <c r="AC386" s="209"/>
      <c r="AD386" s="209"/>
      <c r="AE386" s="210"/>
      <c r="AF386" s="331"/>
      <c r="AG386" s="209"/>
      <c r="AH386" s="210"/>
      <c r="AI386" s="209"/>
      <c r="AJ386" s="209"/>
      <c r="AK386" s="210"/>
      <c r="AL386" s="209"/>
      <c r="AM386" s="209"/>
      <c r="AN386" s="210"/>
      <c r="AO386" s="209"/>
      <c r="AP386" s="209"/>
      <c r="AQ386" s="210"/>
      <c r="AR386" s="209"/>
      <c r="AS386" s="209"/>
      <c r="AT386" s="210"/>
      <c r="AU386" s="209"/>
      <c r="AV386" s="209"/>
      <c r="AW386" s="210"/>
      <c r="AX386" s="209"/>
      <c r="AY386" s="209"/>
      <c r="AZ386" s="210"/>
      <c r="BA386" s="209"/>
      <c r="BB386" s="209"/>
      <c r="BC386" s="210"/>
      <c r="BD386" s="209"/>
      <c r="BE386" s="209"/>
      <c r="BF386" s="210"/>
      <c r="BG386" s="209"/>
      <c r="BH386" s="209"/>
      <c r="BI386" s="210"/>
      <c r="BJ386" s="55">
        <f t="shared" si="49"/>
        <v>0</v>
      </c>
      <c r="BK386" s="55">
        <f t="shared" si="49"/>
        <v>0</v>
      </c>
      <c r="BL386" s="210"/>
      <c r="BM386" s="269">
        <f t="shared" si="46"/>
        <v>0</v>
      </c>
    </row>
    <row r="387" spans="4:65" hidden="1" x14ac:dyDescent="0.55000000000000004">
      <c r="D387" s="31"/>
      <c r="F387" s="31" t="s">
        <v>42</v>
      </c>
      <c r="I387" s="226">
        <f>+'[4]สรุป ขั้นต่ำ'!H1534+'[4]สรุป ต่อเนื่องเชื่อม'!H1534</f>
        <v>0</v>
      </c>
      <c r="J387" s="209"/>
      <c r="K387" s="209"/>
      <c r="L387" s="209"/>
      <c r="M387" s="209"/>
      <c r="N387" s="210"/>
      <c r="O387" s="210"/>
      <c r="P387" s="211" t="e">
        <f t="shared" si="48"/>
        <v>#DIV/0!</v>
      </c>
      <c r="Q387" s="330"/>
      <c r="R387" s="330"/>
      <c r="S387" s="210"/>
      <c r="T387" s="209"/>
      <c r="U387" s="209"/>
      <c r="V387" s="210"/>
      <c r="W387" s="209"/>
      <c r="X387" s="209"/>
      <c r="Y387" s="210"/>
      <c r="Z387" s="209"/>
      <c r="AA387" s="209"/>
      <c r="AB387" s="210"/>
      <c r="AC387" s="209"/>
      <c r="AD387" s="209"/>
      <c r="AE387" s="210"/>
      <c r="AF387" s="331"/>
      <c r="AG387" s="209"/>
      <c r="AH387" s="210"/>
      <c r="AI387" s="209"/>
      <c r="AJ387" s="209"/>
      <c r="AK387" s="210"/>
      <c r="AL387" s="209"/>
      <c r="AM387" s="209"/>
      <c r="AN387" s="210"/>
      <c r="AO387" s="209"/>
      <c r="AP387" s="209"/>
      <c r="AQ387" s="210"/>
      <c r="AR387" s="209"/>
      <c r="AS387" s="209"/>
      <c r="AT387" s="210"/>
      <c r="AU387" s="209"/>
      <c r="AV387" s="209"/>
      <c r="AW387" s="210"/>
      <c r="AX387" s="209"/>
      <c r="AY387" s="209"/>
      <c r="AZ387" s="210"/>
      <c r="BA387" s="209"/>
      <c r="BB387" s="209"/>
      <c r="BC387" s="210"/>
      <c r="BD387" s="209"/>
      <c r="BE387" s="209"/>
      <c r="BF387" s="210"/>
      <c r="BG387" s="209"/>
      <c r="BH387" s="209"/>
      <c r="BI387" s="210"/>
      <c r="BJ387" s="55">
        <f t="shared" si="49"/>
        <v>0</v>
      </c>
      <c r="BK387" s="55">
        <f t="shared" si="49"/>
        <v>0</v>
      </c>
      <c r="BL387" s="210"/>
      <c r="BM387" s="269">
        <f t="shared" si="46"/>
        <v>0</v>
      </c>
    </row>
    <row r="388" spans="4:65" hidden="1" x14ac:dyDescent="0.55000000000000004">
      <c r="D388" s="31"/>
      <c r="F388" s="31" t="s">
        <v>47</v>
      </c>
      <c r="I388" s="226">
        <f>+'[4]สรุป ขั้นต่ำ'!H1535+'[4]สรุป ต่อเนื่องเชื่อม'!H1535</f>
        <v>0</v>
      </c>
      <c r="J388" s="209"/>
      <c r="K388" s="209"/>
      <c r="L388" s="209"/>
      <c r="M388" s="209"/>
      <c r="N388" s="210"/>
      <c r="O388" s="210"/>
      <c r="P388" s="211" t="e">
        <f t="shared" si="48"/>
        <v>#DIV/0!</v>
      </c>
      <c r="Q388" s="330"/>
      <c r="R388" s="330"/>
      <c r="S388" s="210"/>
      <c r="T388" s="209"/>
      <c r="U388" s="209"/>
      <c r="V388" s="210"/>
      <c r="W388" s="209"/>
      <c r="X388" s="209"/>
      <c r="Y388" s="210"/>
      <c r="Z388" s="209"/>
      <c r="AA388" s="209"/>
      <c r="AB388" s="210"/>
      <c r="AC388" s="209"/>
      <c r="AD388" s="209"/>
      <c r="AE388" s="210"/>
      <c r="AF388" s="331"/>
      <c r="AG388" s="209"/>
      <c r="AH388" s="210"/>
      <c r="AI388" s="209"/>
      <c r="AJ388" s="209"/>
      <c r="AK388" s="210"/>
      <c r="AL388" s="209"/>
      <c r="AM388" s="209"/>
      <c r="AN388" s="210"/>
      <c r="AO388" s="209"/>
      <c r="AP388" s="209"/>
      <c r="AQ388" s="210"/>
      <c r="AR388" s="209"/>
      <c r="AS388" s="209"/>
      <c r="AT388" s="210"/>
      <c r="AU388" s="209"/>
      <c r="AV388" s="209"/>
      <c r="AW388" s="210"/>
      <c r="AX388" s="209"/>
      <c r="AY388" s="209"/>
      <c r="AZ388" s="210"/>
      <c r="BA388" s="209"/>
      <c r="BB388" s="209"/>
      <c r="BC388" s="210"/>
      <c r="BD388" s="209"/>
      <c r="BE388" s="209"/>
      <c r="BF388" s="210"/>
      <c r="BG388" s="209"/>
      <c r="BH388" s="209"/>
      <c r="BI388" s="210"/>
      <c r="BJ388" s="55">
        <f t="shared" si="49"/>
        <v>0</v>
      </c>
      <c r="BK388" s="55">
        <f t="shared" si="49"/>
        <v>0</v>
      </c>
      <c r="BL388" s="210"/>
      <c r="BM388" s="269">
        <f t="shared" si="46"/>
        <v>0</v>
      </c>
    </row>
    <row r="389" spans="4:65" hidden="1" x14ac:dyDescent="0.55000000000000004">
      <c r="D389" s="31"/>
      <c r="F389" s="31" t="s">
        <v>59</v>
      </c>
      <c r="I389" s="226">
        <f>+'[4]สรุป ขั้นต่ำ'!H1536+'[4]สรุป ต่อเนื่องเชื่อม'!H1536</f>
        <v>0</v>
      </c>
      <c r="J389" s="209"/>
      <c r="K389" s="209"/>
      <c r="L389" s="209"/>
      <c r="M389" s="209"/>
      <c r="N389" s="210"/>
      <c r="O389" s="210"/>
      <c r="P389" s="211" t="e">
        <f t="shared" si="48"/>
        <v>#DIV/0!</v>
      </c>
      <c r="Q389" s="330"/>
      <c r="R389" s="330"/>
      <c r="S389" s="210"/>
      <c r="T389" s="209"/>
      <c r="U389" s="209"/>
      <c r="V389" s="210"/>
      <c r="W389" s="209"/>
      <c r="X389" s="209"/>
      <c r="Y389" s="210"/>
      <c r="Z389" s="209"/>
      <c r="AA389" s="209"/>
      <c r="AB389" s="210"/>
      <c r="AC389" s="209"/>
      <c r="AD389" s="209"/>
      <c r="AE389" s="210"/>
      <c r="AF389" s="331"/>
      <c r="AG389" s="209"/>
      <c r="AH389" s="210"/>
      <c r="AI389" s="209"/>
      <c r="AJ389" s="209"/>
      <c r="AK389" s="210"/>
      <c r="AL389" s="209"/>
      <c r="AM389" s="209"/>
      <c r="AN389" s="210"/>
      <c r="AO389" s="209"/>
      <c r="AP389" s="209"/>
      <c r="AQ389" s="210"/>
      <c r="AR389" s="209"/>
      <c r="AS389" s="209"/>
      <c r="AT389" s="210"/>
      <c r="AU389" s="209"/>
      <c r="AV389" s="209"/>
      <c r="AW389" s="210"/>
      <c r="AX389" s="209"/>
      <c r="AY389" s="209"/>
      <c r="AZ389" s="210"/>
      <c r="BA389" s="209"/>
      <c r="BB389" s="209"/>
      <c r="BC389" s="210"/>
      <c r="BD389" s="209"/>
      <c r="BE389" s="209"/>
      <c r="BF389" s="210"/>
      <c r="BG389" s="209"/>
      <c r="BH389" s="209"/>
      <c r="BI389" s="210"/>
      <c r="BJ389" s="55">
        <f t="shared" si="49"/>
        <v>0</v>
      </c>
      <c r="BK389" s="55">
        <f t="shared" si="49"/>
        <v>0</v>
      </c>
      <c r="BL389" s="210"/>
      <c r="BM389" s="269">
        <f t="shared" si="46"/>
        <v>0</v>
      </c>
    </row>
    <row r="390" spans="4:65" hidden="1" x14ac:dyDescent="0.55000000000000004">
      <c r="D390" s="31"/>
      <c r="E390" s="31" t="s">
        <v>67</v>
      </c>
      <c r="F390" s="31"/>
      <c r="I390" s="226">
        <f>+'[4]สรุป ขั้นต่ำ'!H1537+'[4]สรุป ต่อเนื่องเชื่อม'!H1537</f>
        <v>0</v>
      </c>
      <c r="J390" s="209"/>
      <c r="K390" s="209"/>
      <c r="L390" s="209"/>
      <c r="M390" s="209"/>
      <c r="N390" s="210"/>
      <c r="O390" s="210"/>
      <c r="P390" s="211" t="e">
        <f t="shared" si="48"/>
        <v>#DIV/0!</v>
      </c>
      <c r="Q390" s="330"/>
      <c r="R390" s="330"/>
      <c r="S390" s="210"/>
      <c r="T390" s="209"/>
      <c r="U390" s="209"/>
      <c r="V390" s="210"/>
      <c r="W390" s="209"/>
      <c r="X390" s="209"/>
      <c r="Y390" s="210"/>
      <c r="Z390" s="209"/>
      <c r="AA390" s="209"/>
      <c r="AB390" s="210"/>
      <c r="AC390" s="209"/>
      <c r="AD390" s="209"/>
      <c r="AE390" s="210"/>
      <c r="AF390" s="331"/>
      <c r="AG390" s="209"/>
      <c r="AH390" s="210"/>
      <c r="AI390" s="209"/>
      <c r="AJ390" s="209"/>
      <c r="AK390" s="210"/>
      <c r="AL390" s="209"/>
      <c r="AM390" s="209"/>
      <c r="AN390" s="210"/>
      <c r="AO390" s="209"/>
      <c r="AP390" s="209"/>
      <c r="AQ390" s="210"/>
      <c r="AR390" s="209"/>
      <c r="AS390" s="209"/>
      <c r="AT390" s="210"/>
      <c r="AU390" s="209"/>
      <c r="AV390" s="209"/>
      <c r="AW390" s="210"/>
      <c r="AX390" s="209"/>
      <c r="AY390" s="209"/>
      <c r="AZ390" s="210"/>
      <c r="BA390" s="209"/>
      <c r="BB390" s="209"/>
      <c r="BC390" s="210"/>
      <c r="BD390" s="209"/>
      <c r="BE390" s="209"/>
      <c r="BF390" s="210"/>
      <c r="BG390" s="209"/>
      <c r="BH390" s="209"/>
      <c r="BI390" s="210"/>
      <c r="BJ390" s="55">
        <f t="shared" si="49"/>
        <v>0</v>
      </c>
      <c r="BK390" s="55">
        <f t="shared" si="49"/>
        <v>0</v>
      </c>
      <c r="BL390" s="210"/>
      <c r="BM390" s="269">
        <f t="shared" si="46"/>
        <v>0</v>
      </c>
    </row>
    <row r="391" spans="4:65" hidden="1" x14ac:dyDescent="0.55000000000000004">
      <c r="D391" s="31" t="s">
        <v>70</v>
      </c>
      <c r="I391" s="226">
        <f>+'[4]สรุป ขั้นต่ำ'!H1538+'[4]สรุป ต่อเนื่องเชื่อม'!H1538</f>
        <v>0</v>
      </c>
      <c r="J391" s="209"/>
      <c r="K391" s="209"/>
      <c r="L391" s="209"/>
      <c r="M391" s="209"/>
      <c r="N391" s="210"/>
      <c r="O391" s="210"/>
      <c r="P391" s="211" t="e">
        <f t="shared" si="48"/>
        <v>#DIV/0!</v>
      </c>
      <c r="Q391" s="330"/>
      <c r="R391" s="330"/>
      <c r="S391" s="210"/>
      <c r="T391" s="209"/>
      <c r="U391" s="209"/>
      <c r="V391" s="210"/>
      <c r="W391" s="209"/>
      <c r="X391" s="209"/>
      <c r="Y391" s="210"/>
      <c r="Z391" s="209"/>
      <c r="AA391" s="209"/>
      <c r="AB391" s="210"/>
      <c r="AC391" s="209"/>
      <c r="AD391" s="209"/>
      <c r="AE391" s="210"/>
      <c r="AF391" s="331"/>
      <c r="AG391" s="209"/>
      <c r="AH391" s="210"/>
      <c r="AI391" s="209"/>
      <c r="AJ391" s="209"/>
      <c r="AK391" s="210"/>
      <c r="AL391" s="209"/>
      <c r="AM391" s="209"/>
      <c r="AN391" s="210"/>
      <c r="AO391" s="209"/>
      <c r="AP391" s="209"/>
      <c r="AQ391" s="210"/>
      <c r="AR391" s="209"/>
      <c r="AS391" s="209"/>
      <c r="AT391" s="210"/>
      <c r="AU391" s="209"/>
      <c r="AV391" s="209"/>
      <c r="AW391" s="210"/>
      <c r="AX391" s="209"/>
      <c r="AY391" s="209"/>
      <c r="AZ391" s="210"/>
      <c r="BA391" s="209"/>
      <c r="BB391" s="209"/>
      <c r="BC391" s="210"/>
      <c r="BD391" s="209"/>
      <c r="BE391" s="209"/>
      <c r="BF391" s="210"/>
      <c r="BG391" s="209"/>
      <c r="BH391" s="209"/>
      <c r="BI391" s="210"/>
      <c r="BJ391" s="55">
        <f t="shared" si="49"/>
        <v>0</v>
      </c>
      <c r="BK391" s="55">
        <f t="shared" si="49"/>
        <v>0</v>
      </c>
      <c r="BL391" s="210"/>
      <c r="BM391" s="269">
        <f t="shared" si="46"/>
        <v>0</v>
      </c>
    </row>
    <row r="392" spans="4:65" hidden="1" x14ac:dyDescent="0.55000000000000004">
      <c r="D392" s="31"/>
      <c r="E392" s="31" t="s">
        <v>71</v>
      </c>
      <c r="I392" s="226">
        <f>+'[4]สรุป ขั้นต่ำ'!H1539+'[4]สรุป ต่อเนื่องเชื่อม'!H1539</f>
        <v>0</v>
      </c>
      <c r="J392" s="209"/>
      <c r="K392" s="209"/>
      <c r="L392" s="209"/>
      <c r="M392" s="209"/>
      <c r="N392" s="210"/>
      <c r="O392" s="210"/>
      <c r="P392" s="211" t="e">
        <f t="shared" si="48"/>
        <v>#DIV/0!</v>
      </c>
      <c r="Q392" s="330"/>
      <c r="R392" s="330"/>
      <c r="S392" s="210"/>
      <c r="T392" s="209"/>
      <c r="U392" s="209"/>
      <c r="V392" s="210"/>
      <c r="W392" s="209"/>
      <c r="X392" s="209"/>
      <c r="Y392" s="210"/>
      <c r="Z392" s="209"/>
      <c r="AA392" s="209"/>
      <c r="AB392" s="210"/>
      <c r="AC392" s="209"/>
      <c r="AD392" s="209"/>
      <c r="AE392" s="210"/>
      <c r="AF392" s="331"/>
      <c r="AG392" s="209"/>
      <c r="AH392" s="210"/>
      <c r="AI392" s="209"/>
      <c r="AJ392" s="209"/>
      <c r="AK392" s="210"/>
      <c r="AL392" s="209"/>
      <c r="AM392" s="209"/>
      <c r="AN392" s="210"/>
      <c r="AO392" s="209"/>
      <c r="AP392" s="209"/>
      <c r="AQ392" s="210"/>
      <c r="AR392" s="209"/>
      <c r="AS392" s="209"/>
      <c r="AT392" s="210"/>
      <c r="AU392" s="209"/>
      <c r="AV392" s="209"/>
      <c r="AW392" s="210"/>
      <c r="AX392" s="209"/>
      <c r="AY392" s="209"/>
      <c r="AZ392" s="210"/>
      <c r="BA392" s="209"/>
      <c r="BB392" s="209"/>
      <c r="BC392" s="210"/>
      <c r="BD392" s="209"/>
      <c r="BE392" s="209"/>
      <c r="BF392" s="210"/>
      <c r="BG392" s="209"/>
      <c r="BH392" s="209"/>
      <c r="BI392" s="210"/>
      <c r="BJ392" s="55">
        <f t="shared" si="49"/>
        <v>0</v>
      </c>
      <c r="BK392" s="55">
        <f t="shared" si="49"/>
        <v>0</v>
      </c>
      <c r="BL392" s="210"/>
      <c r="BM392" s="269">
        <f t="shared" si="46"/>
        <v>0</v>
      </c>
    </row>
    <row r="393" spans="4:65" hidden="1" x14ac:dyDescent="0.55000000000000004">
      <c r="D393" s="31" t="s">
        <v>139</v>
      </c>
      <c r="I393" s="226">
        <f>+'[4]สรุป ขั้นต่ำ'!H1540+'[4]สรุป ต่อเนื่องเชื่อม'!H1540</f>
        <v>0</v>
      </c>
      <c r="J393" s="209"/>
      <c r="K393" s="209"/>
      <c r="L393" s="209"/>
      <c r="M393" s="209"/>
      <c r="N393" s="210"/>
      <c r="O393" s="210"/>
      <c r="P393" s="211" t="e">
        <f t="shared" si="48"/>
        <v>#DIV/0!</v>
      </c>
      <c r="Q393" s="330"/>
      <c r="R393" s="330"/>
      <c r="S393" s="210"/>
      <c r="T393" s="209"/>
      <c r="U393" s="209"/>
      <c r="V393" s="210"/>
      <c r="W393" s="209"/>
      <c r="X393" s="209"/>
      <c r="Y393" s="210"/>
      <c r="Z393" s="209"/>
      <c r="AA393" s="209"/>
      <c r="AB393" s="210"/>
      <c r="AC393" s="209"/>
      <c r="AD393" s="209"/>
      <c r="AE393" s="210"/>
      <c r="AF393" s="331"/>
      <c r="AG393" s="209"/>
      <c r="AH393" s="210"/>
      <c r="AI393" s="209"/>
      <c r="AJ393" s="209"/>
      <c r="AK393" s="210"/>
      <c r="AL393" s="209"/>
      <c r="AM393" s="209"/>
      <c r="AN393" s="210"/>
      <c r="AO393" s="209"/>
      <c r="AP393" s="209"/>
      <c r="AQ393" s="210"/>
      <c r="AR393" s="209"/>
      <c r="AS393" s="209"/>
      <c r="AT393" s="210"/>
      <c r="AU393" s="209"/>
      <c r="AV393" s="209"/>
      <c r="AW393" s="210"/>
      <c r="AX393" s="209"/>
      <c r="AY393" s="209"/>
      <c r="AZ393" s="210"/>
      <c r="BA393" s="209"/>
      <c r="BB393" s="209"/>
      <c r="BC393" s="210"/>
      <c r="BD393" s="209"/>
      <c r="BE393" s="209"/>
      <c r="BF393" s="210"/>
      <c r="BG393" s="209"/>
      <c r="BH393" s="209"/>
      <c r="BI393" s="210"/>
      <c r="BJ393" s="55">
        <f t="shared" si="49"/>
        <v>0</v>
      </c>
      <c r="BK393" s="55">
        <f t="shared" si="49"/>
        <v>0</v>
      </c>
      <c r="BL393" s="210"/>
      <c r="BM393" s="269">
        <f t="shared" si="46"/>
        <v>0</v>
      </c>
    </row>
    <row r="394" spans="4:65" hidden="1" x14ac:dyDescent="0.55000000000000004">
      <c r="E394" s="31" t="s">
        <v>94</v>
      </c>
      <c r="I394" s="226">
        <f>+'[4]สรุป ขั้นต่ำ'!H1541+'[4]สรุป ต่อเนื่องเชื่อม'!H1541</f>
        <v>0</v>
      </c>
      <c r="J394" s="209"/>
      <c r="K394" s="209"/>
      <c r="L394" s="209"/>
      <c r="M394" s="209"/>
      <c r="N394" s="210"/>
      <c r="O394" s="210"/>
      <c r="P394" s="211" t="e">
        <f t="shared" si="48"/>
        <v>#DIV/0!</v>
      </c>
      <c r="Q394" s="330"/>
      <c r="R394" s="330"/>
      <c r="S394" s="210"/>
      <c r="T394" s="209"/>
      <c r="U394" s="209"/>
      <c r="V394" s="210"/>
      <c r="W394" s="209"/>
      <c r="X394" s="209"/>
      <c r="Y394" s="210"/>
      <c r="Z394" s="209"/>
      <c r="AA394" s="209"/>
      <c r="AB394" s="210"/>
      <c r="AC394" s="209"/>
      <c r="AD394" s="209"/>
      <c r="AE394" s="210"/>
      <c r="AF394" s="331"/>
      <c r="AG394" s="209"/>
      <c r="AH394" s="210"/>
      <c r="AI394" s="209"/>
      <c r="AJ394" s="209"/>
      <c r="AK394" s="210"/>
      <c r="AL394" s="209"/>
      <c r="AM394" s="209"/>
      <c r="AN394" s="210"/>
      <c r="AO394" s="209"/>
      <c r="AP394" s="209"/>
      <c r="AQ394" s="210"/>
      <c r="AR394" s="209"/>
      <c r="AS394" s="209"/>
      <c r="AT394" s="210"/>
      <c r="AU394" s="209"/>
      <c r="AV394" s="209"/>
      <c r="AW394" s="210"/>
      <c r="AX394" s="209"/>
      <c r="AY394" s="209"/>
      <c r="AZ394" s="210"/>
      <c r="BA394" s="209"/>
      <c r="BB394" s="209"/>
      <c r="BC394" s="210"/>
      <c r="BD394" s="209"/>
      <c r="BE394" s="209"/>
      <c r="BF394" s="210"/>
      <c r="BG394" s="209"/>
      <c r="BH394" s="209"/>
      <c r="BI394" s="210"/>
      <c r="BJ394" s="55">
        <f t="shared" si="49"/>
        <v>0</v>
      </c>
      <c r="BK394" s="55">
        <f t="shared" si="49"/>
        <v>0</v>
      </c>
      <c r="BL394" s="210"/>
      <c r="BM394" s="269">
        <f t="shared" si="46"/>
        <v>0</v>
      </c>
    </row>
    <row r="395" spans="4:65" hidden="1" x14ac:dyDescent="0.55000000000000004">
      <c r="F395" s="31" t="s">
        <v>95</v>
      </c>
      <c r="I395" s="226">
        <f>+'[4]สรุป ขั้นต่ำ'!H1542+'[4]สรุป ต่อเนื่องเชื่อม'!H1542</f>
        <v>0</v>
      </c>
      <c r="J395" s="209"/>
      <c r="K395" s="209"/>
      <c r="L395" s="209"/>
      <c r="M395" s="209"/>
      <c r="N395" s="210"/>
      <c r="O395" s="210"/>
      <c r="P395" s="211" t="e">
        <f t="shared" si="48"/>
        <v>#DIV/0!</v>
      </c>
      <c r="Q395" s="330"/>
      <c r="R395" s="330"/>
      <c r="S395" s="210"/>
      <c r="T395" s="209"/>
      <c r="U395" s="209"/>
      <c r="V395" s="210"/>
      <c r="W395" s="209"/>
      <c r="X395" s="209"/>
      <c r="Y395" s="210"/>
      <c r="Z395" s="209"/>
      <c r="AA395" s="209"/>
      <c r="AB395" s="210"/>
      <c r="AC395" s="209"/>
      <c r="AD395" s="209"/>
      <c r="AE395" s="210"/>
      <c r="AF395" s="331"/>
      <c r="AG395" s="209"/>
      <c r="AH395" s="210"/>
      <c r="AI395" s="209"/>
      <c r="AJ395" s="209"/>
      <c r="AK395" s="210"/>
      <c r="AL395" s="209"/>
      <c r="AM395" s="209"/>
      <c r="AN395" s="210"/>
      <c r="AO395" s="209"/>
      <c r="AP395" s="209"/>
      <c r="AQ395" s="210"/>
      <c r="AR395" s="209"/>
      <c r="AS395" s="209"/>
      <c r="AT395" s="210"/>
      <c r="AU395" s="209"/>
      <c r="AV395" s="209"/>
      <c r="AW395" s="210"/>
      <c r="AX395" s="209"/>
      <c r="AY395" s="209"/>
      <c r="AZ395" s="210"/>
      <c r="BA395" s="209"/>
      <c r="BB395" s="209"/>
      <c r="BC395" s="210"/>
      <c r="BD395" s="209"/>
      <c r="BE395" s="209"/>
      <c r="BF395" s="210"/>
      <c r="BG395" s="209"/>
      <c r="BH395" s="209"/>
      <c r="BI395" s="210"/>
      <c r="BJ395" s="55">
        <f t="shared" si="49"/>
        <v>0</v>
      </c>
      <c r="BK395" s="55">
        <f t="shared" si="49"/>
        <v>0</v>
      </c>
      <c r="BL395" s="210"/>
      <c r="BM395" s="269">
        <f t="shared" si="46"/>
        <v>0</v>
      </c>
    </row>
    <row r="396" spans="4:65" hidden="1" x14ac:dyDescent="0.55000000000000004">
      <c r="G396" s="3" t="s">
        <v>129</v>
      </c>
      <c r="I396" s="226">
        <f>+'[4]สรุป ขั้นต่ำ'!H1543+'[4]สรุป ต่อเนื่องเชื่อม'!H1543</f>
        <v>0</v>
      </c>
      <c r="J396" s="209"/>
      <c r="K396" s="209"/>
      <c r="L396" s="209"/>
      <c r="M396" s="209"/>
      <c r="N396" s="210"/>
      <c r="O396" s="210"/>
      <c r="P396" s="211" t="e">
        <f t="shared" si="48"/>
        <v>#DIV/0!</v>
      </c>
      <c r="Q396" s="330"/>
      <c r="R396" s="330"/>
      <c r="S396" s="210"/>
      <c r="T396" s="209"/>
      <c r="U396" s="209"/>
      <c r="V396" s="210"/>
      <c r="W396" s="209"/>
      <c r="X396" s="209"/>
      <c r="Y396" s="210"/>
      <c r="Z396" s="209"/>
      <c r="AA396" s="209"/>
      <c r="AB396" s="210"/>
      <c r="AC396" s="209"/>
      <c r="AD396" s="209"/>
      <c r="AE396" s="210"/>
      <c r="AF396" s="331"/>
      <c r="AG396" s="209"/>
      <c r="AH396" s="210"/>
      <c r="AI396" s="209"/>
      <c r="AJ396" s="209"/>
      <c r="AK396" s="210"/>
      <c r="AL396" s="209"/>
      <c r="AM396" s="209"/>
      <c r="AN396" s="210"/>
      <c r="AO396" s="209"/>
      <c r="AP396" s="209"/>
      <c r="AQ396" s="210"/>
      <c r="AR396" s="209"/>
      <c r="AS396" s="209"/>
      <c r="AT396" s="210"/>
      <c r="AU396" s="209"/>
      <c r="AV396" s="209"/>
      <c r="AW396" s="210"/>
      <c r="AX396" s="209"/>
      <c r="AY396" s="209"/>
      <c r="AZ396" s="210"/>
      <c r="BA396" s="209"/>
      <c r="BB396" s="209"/>
      <c r="BC396" s="210"/>
      <c r="BD396" s="209"/>
      <c r="BE396" s="209"/>
      <c r="BF396" s="210"/>
      <c r="BG396" s="209"/>
      <c r="BH396" s="209"/>
      <c r="BI396" s="210"/>
      <c r="BJ396" s="55">
        <f t="shared" si="49"/>
        <v>0</v>
      </c>
      <c r="BK396" s="55">
        <f t="shared" si="49"/>
        <v>0</v>
      </c>
      <c r="BL396" s="210"/>
      <c r="BM396" s="269">
        <f>SUM(Z396,AL396,AX396,BJ396)</f>
        <v>0</v>
      </c>
    </row>
    <row r="397" spans="4:65" hidden="1" x14ac:dyDescent="0.55000000000000004">
      <c r="I397" s="226" t="e">
        <f>SUM(J397:U397)</f>
        <v>#DIV/0!</v>
      </c>
      <c r="J397" s="209"/>
      <c r="K397" s="209"/>
      <c r="L397" s="209"/>
      <c r="M397" s="209"/>
      <c r="N397" s="210"/>
      <c r="O397" s="210"/>
      <c r="P397" s="211" t="e">
        <f t="shared" si="48"/>
        <v>#DIV/0!</v>
      </c>
      <c r="Q397" s="330"/>
      <c r="R397" s="330"/>
      <c r="S397" s="210"/>
      <c r="T397" s="209"/>
      <c r="U397" s="209"/>
      <c r="V397" s="210"/>
      <c r="W397" s="209"/>
      <c r="X397" s="209"/>
      <c r="Y397" s="210"/>
      <c r="Z397" s="209"/>
      <c r="AA397" s="209"/>
      <c r="AB397" s="210"/>
      <c r="AC397" s="209"/>
      <c r="AD397" s="209"/>
      <c r="AE397" s="210"/>
      <c r="AF397" s="331"/>
      <c r="AG397" s="209"/>
      <c r="AH397" s="210"/>
      <c r="AI397" s="209"/>
      <c r="AJ397" s="209"/>
      <c r="AK397" s="210"/>
      <c r="AL397" s="209"/>
      <c r="AM397" s="209"/>
      <c r="AN397" s="210"/>
      <c r="AO397" s="209"/>
      <c r="AP397" s="209"/>
      <c r="AQ397" s="210"/>
      <c r="AR397" s="209"/>
      <c r="AS397" s="209"/>
      <c r="AT397" s="210"/>
      <c r="AU397" s="209"/>
      <c r="AV397" s="209"/>
      <c r="AW397" s="210"/>
      <c r="AX397" s="209"/>
      <c r="AY397" s="209"/>
      <c r="AZ397" s="210"/>
      <c r="BA397" s="209"/>
      <c r="BB397" s="209"/>
      <c r="BC397" s="210"/>
      <c r="BD397" s="209"/>
      <c r="BE397" s="209"/>
      <c r="BF397" s="210"/>
      <c r="BG397" s="209"/>
      <c r="BH397" s="209"/>
      <c r="BI397" s="210"/>
      <c r="BJ397" s="55">
        <f t="shared" si="49"/>
        <v>0</v>
      </c>
      <c r="BK397" s="55">
        <f t="shared" si="49"/>
        <v>0</v>
      </c>
      <c r="BL397" s="210"/>
      <c r="BM397" s="269">
        <f>SUM(Z397,AL397,AX397,BJ397)</f>
        <v>0</v>
      </c>
    </row>
  </sheetData>
  <mergeCells count="38">
    <mergeCell ref="AL8:AN8"/>
    <mergeCell ref="A1:U1"/>
    <mergeCell ref="A2:U2"/>
    <mergeCell ref="A8:H10"/>
    <mergeCell ref="I8:I10"/>
    <mergeCell ref="J8:P8"/>
    <mergeCell ref="Q8:S8"/>
    <mergeCell ref="T8:V8"/>
    <mergeCell ref="W8:Y8"/>
    <mergeCell ref="Z8:AB8"/>
    <mergeCell ref="AC8:AE8"/>
    <mergeCell ref="AF8:AH8"/>
    <mergeCell ref="AI8:AK8"/>
    <mergeCell ref="BG8:BI8"/>
    <mergeCell ref="BJ8:BL8"/>
    <mergeCell ref="Q9:R9"/>
    <mergeCell ref="T9:U9"/>
    <mergeCell ref="W9:X9"/>
    <mergeCell ref="Z9:AA9"/>
    <mergeCell ref="AC9:AD9"/>
    <mergeCell ref="AF9:AG9"/>
    <mergeCell ref="AI9:AJ9"/>
    <mergeCell ref="AL9:AM9"/>
    <mergeCell ref="AO8:AQ8"/>
    <mergeCell ref="AR8:AT8"/>
    <mergeCell ref="AU8:AW8"/>
    <mergeCell ref="AX8:AZ8"/>
    <mergeCell ref="BA8:BC8"/>
    <mergeCell ref="BD8:BF8"/>
    <mergeCell ref="BG9:BH9"/>
    <mergeCell ref="BJ9:BK9"/>
    <mergeCell ref="A11:H11"/>
    <mergeCell ref="AO9:AP9"/>
    <mergeCell ref="AR9:AS9"/>
    <mergeCell ref="AU9:AV9"/>
    <mergeCell ref="AX9:AY9"/>
    <mergeCell ref="BA9:BB9"/>
    <mergeCell ref="BD9:BE9"/>
  </mergeCells>
  <pageMargins left="0.11811023622047245" right="0.19685039370078741" top="0.39370078740157483" bottom="0.15748031496062992" header="0.15748031496062992" footer="0.15748031496062992"/>
  <pageSetup paperSize="9" scale="50" orientation="landscape" r:id="rId1"/>
  <headerFooter alignWithMargins="0">
    <oddHeader>&amp;R&amp;11รด. 56/6
&amp;P/&amp;N</oddHeader>
    <oddFooter>&amp;R&amp;9&amp;F</oddFooter>
  </headerFooter>
  <rowBreaks count="1" manualBreakCount="1">
    <brk id="30" max="63" man="1"/>
  </rowBreaks>
  <colBreaks count="2" manualBreakCount="2">
    <brk id="28" max="410" man="1"/>
    <brk id="49" max="4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14</vt:i4>
      </vt:variant>
    </vt:vector>
  </HeadingPairs>
  <TitlesOfParts>
    <vt:vector size="21" baseType="lpstr">
      <vt:lpstr>งปม_ภาพรวม</vt:lpstr>
      <vt:lpstr>รายได้_ภาพรวม</vt:lpstr>
      <vt:lpstr>รายได้_ธุรการ</vt:lpstr>
      <vt:lpstr>รายได้_พัฒนา</vt:lpstr>
      <vt:lpstr>รายได้_หลักสูตร</vt:lpstr>
      <vt:lpstr>รายได้_ทะเบียน</vt:lpstr>
      <vt:lpstr>รายได้_สำนักพิมพ์</vt:lpstr>
      <vt:lpstr>งปม_ภาพรวม!Print_Area</vt:lpstr>
      <vt:lpstr>รายได้_ทะเบียน!Print_Area</vt:lpstr>
      <vt:lpstr>รายได้_ธุรการ!Print_Area</vt:lpstr>
      <vt:lpstr>รายได้_พัฒนา!Print_Area</vt:lpstr>
      <vt:lpstr>รายได้_ภาพรวม!Print_Area</vt:lpstr>
      <vt:lpstr>รายได้_สำนักพิมพ์!Print_Area</vt:lpstr>
      <vt:lpstr>รายได้_หลักสูตร!Print_Area</vt:lpstr>
      <vt:lpstr>งปม_ภาพรวม!Print_Titles</vt:lpstr>
      <vt:lpstr>รายได้_ทะเบียน!Print_Titles</vt:lpstr>
      <vt:lpstr>รายได้_ธุรการ!Print_Titles</vt:lpstr>
      <vt:lpstr>รายได้_พัฒนา!Print_Titles</vt:lpstr>
      <vt:lpstr>รายได้_ภาพรวม!Print_Titles</vt:lpstr>
      <vt:lpstr>รายได้_สำนักพิมพ์!Print_Titles</vt:lpstr>
      <vt:lpstr>รายได้_หลักสูตร!Print_Titles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2016-11-24T08:01:53Z</dcterms:modified>
</cp:coreProperties>
</file>